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tables/table1.xml" ContentType="application/vnd.openxmlformats-officedocument.spreadsheetml.table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omments9.xml" ContentType="application/vnd.openxmlformats-officedocument.spreadsheetml.comments+xml"/>
  <Override PartName="/xl/drawings/drawing18.xml" ContentType="application/vnd.openxmlformats-officedocument.drawing+xml"/>
  <Override PartName="/xl/comments10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comments11.xml" ContentType="application/vnd.openxmlformats-officedocument.spreadsheetml.comments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BE Dropbox\CBE Team Folder\CBE Projects\Clients\Muswellbrook Coal (MCC)\2025\MONITORING\WATER\SW-GW\"/>
    </mc:Choice>
  </mc:AlternateContent>
  <xr:revisionPtr revIDLastSave="0" documentId="13_ncr:1_{82870BEC-2BD1-45D1-859E-FA60C613EB1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Website Report - WATER" sheetId="22" r:id="rId1"/>
    <sheet name="SW - Monthly_A" sheetId="14" state="hidden" r:id="rId2"/>
    <sheet name="SW -Monthly_B" sheetId="18" state="hidden" r:id="rId3"/>
    <sheet name="SW graphs" sheetId="91" state="hidden" r:id="rId4"/>
    <sheet name="SW Chart_ pH" sheetId="45" state="hidden" r:id="rId5"/>
    <sheet name="SW Chart - EC" sheetId="46" state="hidden" r:id="rId6"/>
    <sheet name="SW Chart - TSS" sheetId="17" state="hidden" r:id="rId7"/>
    <sheet name="Annual Surface Water Results" sheetId="9" state="hidden" r:id="rId8"/>
    <sheet name="Annual SW - AEMR" sheetId="34" state="hidden" r:id="rId9"/>
    <sheet name="SW - DATA (from 2023)" sheetId="93" r:id="rId10"/>
    <sheet name="SW - CHARTS" sheetId="94" r:id="rId11"/>
    <sheet name="GW - DATA (from 2023)" sheetId="88" r:id="rId12"/>
    <sheet name="GW - CHARTS" sheetId="92" r:id="rId13"/>
    <sheet name="GW Summary - AEMR" sheetId="36" r:id="rId14"/>
    <sheet name="Old Pit Top Data_By Month" sheetId="86" state="hidden" r:id="rId15"/>
    <sheet name="GW History" sheetId="35" state="hidden" r:id="rId16"/>
    <sheet name="Old Pit Top - DATA" sheetId="90" r:id="rId17"/>
    <sheet name="Old Pit Top - GRAPHS" sheetId="89" r:id="rId18"/>
    <sheet name="Bi-Monthly GW Results" sheetId="10" state="hidden" r:id="rId19"/>
    <sheet name="GW Quality Chart" sheetId="51" state="hidden" r:id="rId20"/>
    <sheet name="GW Levels Chart" sheetId="52" state="hidden" r:id="rId21"/>
    <sheet name="GW History - AEMR" sheetId="39" state="hidden" r:id="rId22"/>
    <sheet name="UG Workings Level Chart" sheetId="50" state="hidden" r:id="rId23"/>
    <sheet name="QTY GW Data" sheetId="87" state="hidden" r:id="rId24"/>
    <sheet name="Annual Groundwater Results" sheetId="11" state="hidden" r:id="rId25"/>
    <sheet name="Annual GW - AEMR" sheetId="38" state="hidden" r:id="rId26"/>
    <sheet name="SC Groundwater Results" sheetId="83" state="hidden" r:id="rId27"/>
    <sheet name="Groundwater Depth" sheetId="70" state="hidden" r:id="rId28"/>
    <sheet name="Groundwater pH" sheetId="71" state="hidden" r:id="rId29"/>
    <sheet name="Groundwater EC" sheetId="72" state="hidden" r:id="rId30"/>
    <sheet name="SC Annual Groundwater Results" sheetId="74" state="hidden" r:id="rId31"/>
    <sheet name="NEW GW Bores - DATA" sheetId="95" r:id="rId32"/>
    <sheet name="NEW GW Bores - GRAPHS" sheetId="96" r:id="rId33"/>
    <sheet name="DEPT of CORRECTIONS" sheetId="75" r:id="rId34"/>
    <sheet name="MADDEN" sheetId="76" r:id="rId35"/>
    <sheet name="SANSOM" sheetId="77" r:id="rId36"/>
    <sheet name="HALL" sheetId="82" r:id="rId37"/>
    <sheet name="HARDES - AK&amp;WC" sheetId="81" r:id="rId38"/>
    <sheet name="Old Pit Top Bores_Info" sheetId="84" r:id="rId39"/>
    <sheet name="QC" sheetId="85" r:id="rId40"/>
  </sheets>
  <definedNames>
    <definedName name="_xlnm._FilterDatabase" localSheetId="7" hidden="1">'Annual Surface Water Results'!$B$4:$FU$4</definedName>
    <definedName name="_xlnm._FilterDatabase" localSheetId="11" hidden="1">'GW - DATA (from 2023)'!$B$1:$B$245</definedName>
    <definedName name="_xlnm._FilterDatabase" localSheetId="31" hidden="1">'NEW GW Bores - DATA'!$B$1:$B$184</definedName>
    <definedName name="_xlnm._FilterDatabase" localSheetId="16" hidden="1">'Old Pit Top - DATA'!$B$1:$B$141</definedName>
    <definedName name="_xlnm._FilterDatabase" localSheetId="9" hidden="1">'SW - DATA (from 2023)'!$B$1:$B$579</definedName>
    <definedName name="_xlnm._FilterDatabase" localSheetId="0" hidden="1">'Website Report - WATER'!$E$35:$F$35</definedName>
    <definedName name="_xlnm.Print_Area" localSheetId="0">'Website Report - WATER'!$A$1:$F$38</definedName>
    <definedName name="_xlnm.Print_Titles" localSheetId="33">'DEPT of CORRECTIONS'!$1:$4</definedName>
    <definedName name="_xlnm.Print_Titles" localSheetId="36">HALL!$1:$4</definedName>
    <definedName name="_xlnm.Print_Titles" localSheetId="37">'HARDES - AK&amp;WC'!$1:$4</definedName>
    <definedName name="_xlnm.Print_Titles" localSheetId="34">MADDEN!$1:$4</definedName>
    <definedName name="_xlnm.Print_Titles" localSheetId="35">SANSOM!$1:$4</definedName>
  </definedNames>
  <calcPr calcId="191029"/>
</workbook>
</file>

<file path=xl/calcChain.xml><?xml version="1.0" encoding="utf-8"?>
<calcChain xmlns="http://schemas.openxmlformats.org/spreadsheetml/2006/main">
  <c r="CL489" i="93" l="1"/>
  <c r="CL451" i="93"/>
  <c r="CL413" i="93"/>
  <c r="CL375" i="93"/>
  <c r="CL337" i="93"/>
  <c r="CL299" i="93"/>
  <c r="CL261" i="93"/>
  <c r="CL223" i="93"/>
  <c r="CL185" i="93"/>
  <c r="CL71" i="93"/>
  <c r="CL33" i="93"/>
  <c r="F90" i="81"/>
  <c r="G90" i="81"/>
  <c r="F92" i="82"/>
  <c r="G92" i="82"/>
  <c r="H92" i="82"/>
  <c r="I92" i="82"/>
  <c r="F90" i="77"/>
  <c r="G90" i="77"/>
  <c r="F84" i="76"/>
  <c r="F93" i="75"/>
  <c r="G93" i="75"/>
  <c r="H93" i="75"/>
  <c r="I93" i="75"/>
  <c r="B111" i="36"/>
  <c r="D111" i="36"/>
  <c r="E111" i="36"/>
  <c r="F250" i="88"/>
  <c r="E250" i="88"/>
  <c r="F89" i="81"/>
  <c r="G89" i="81"/>
  <c r="F91" i="82"/>
  <c r="G91" i="82"/>
  <c r="H91" i="82"/>
  <c r="I91" i="82"/>
  <c r="F89" i="77"/>
  <c r="G89" i="77"/>
  <c r="F83" i="76"/>
  <c r="F92" i="75"/>
  <c r="G92" i="75"/>
  <c r="H92" i="75"/>
  <c r="I92" i="75"/>
  <c r="CL3" i="93"/>
  <c r="CL4" i="93"/>
  <c r="CL5" i="93"/>
  <c r="CL8" i="93"/>
  <c r="CL9" i="93"/>
  <c r="CL10" i="93"/>
  <c r="CL11" i="93"/>
  <c r="CL12" i="93"/>
  <c r="CL13" i="93"/>
  <c r="CL14" i="93"/>
  <c r="CL15" i="93"/>
  <c r="CL16" i="93"/>
  <c r="CL17" i="93"/>
  <c r="CL18" i="93"/>
  <c r="CL19" i="93"/>
  <c r="CL20" i="93"/>
  <c r="CL21" i="93"/>
  <c r="CL22" i="93"/>
  <c r="CL23" i="93"/>
  <c r="CL24" i="93"/>
  <c r="CL25" i="93"/>
  <c r="CL26" i="93"/>
  <c r="CL27" i="93"/>
  <c r="CL28" i="93"/>
  <c r="CL29" i="93"/>
  <c r="CL30" i="93"/>
  <c r="CL31" i="93"/>
  <c r="CL32" i="93"/>
  <c r="CL41" i="93"/>
  <c r="CL42" i="93"/>
  <c r="CL43" i="93"/>
  <c r="CL44" i="93"/>
  <c r="CL45" i="93"/>
  <c r="CL46" i="93"/>
  <c r="CL47" i="93"/>
  <c r="CL48" i="93"/>
  <c r="CL49" i="93"/>
  <c r="CL50" i="93"/>
  <c r="CL51" i="93"/>
  <c r="CL52" i="93"/>
  <c r="CL53" i="93"/>
  <c r="CL54" i="93"/>
  <c r="CL55" i="93"/>
  <c r="CL56" i="93"/>
  <c r="CL57" i="93"/>
  <c r="CL58" i="93"/>
  <c r="CL59" i="93"/>
  <c r="CL60" i="93"/>
  <c r="CL61" i="93"/>
  <c r="CL62" i="93"/>
  <c r="CL63" i="93"/>
  <c r="CL64" i="93"/>
  <c r="CL65" i="93"/>
  <c r="CL66" i="93"/>
  <c r="CL67" i="93"/>
  <c r="CL68" i="93"/>
  <c r="CL69" i="93"/>
  <c r="CL70" i="93"/>
  <c r="CL80" i="93"/>
  <c r="CL81" i="93"/>
  <c r="CL82" i="93"/>
  <c r="CL83" i="93"/>
  <c r="CL84" i="93"/>
  <c r="CL85" i="93"/>
  <c r="CL118" i="93"/>
  <c r="CL155" i="93"/>
  <c r="CL156" i="93"/>
  <c r="CL157" i="93"/>
  <c r="CL158" i="93"/>
  <c r="CL159" i="93"/>
  <c r="CL160" i="93"/>
  <c r="CL161" i="93"/>
  <c r="CL162" i="93"/>
  <c r="CL163" i="93"/>
  <c r="CL164" i="93"/>
  <c r="CL165" i="93"/>
  <c r="CL166" i="93"/>
  <c r="CL167" i="93"/>
  <c r="CL168" i="93"/>
  <c r="CL169" i="93"/>
  <c r="CL170" i="93"/>
  <c r="CL171" i="93"/>
  <c r="CL172" i="93"/>
  <c r="CL173" i="93"/>
  <c r="CL174" i="93"/>
  <c r="CL175" i="93"/>
  <c r="CL176" i="93"/>
  <c r="CL177" i="93"/>
  <c r="CL178" i="93"/>
  <c r="CL179" i="93"/>
  <c r="CL180" i="93"/>
  <c r="CL181" i="93"/>
  <c r="CL182" i="93"/>
  <c r="CL183" i="93"/>
  <c r="CL184" i="93"/>
  <c r="CL193" i="93"/>
  <c r="CL194" i="93"/>
  <c r="CL195" i="93"/>
  <c r="CL196" i="93"/>
  <c r="CL197" i="93"/>
  <c r="CL198" i="93"/>
  <c r="CL199" i="93"/>
  <c r="CL200" i="93"/>
  <c r="CL201" i="93"/>
  <c r="CL202" i="93"/>
  <c r="CL203" i="93"/>
  <c r="CL204" i="93"/>
  <c r="CL205" i="93"/>
  <c r="CL206" i="93"/>
  <c r="CL207" i="93"/>
  <c r="CL208" i="93"/>
  <c r="CL209" i="93"/>
  <c r="CL210" i="93"/>
  <c r="CL211" i="93"/>
  <c r="CL212" i="93"/>
  <c r="CL213" i="93"/>
  <c r="CL214" i="93"/>
  <c r="CL215" i="93"/>
  <c r="CL216" i="93"/>
  <c r="CL217" i="93"/>
  <c r="CL218" i="93"/>
  <c r="CL219" i="93"/>
  <c r="CL220" i="93"/>
  <c r="CL221" i="93"/>
  <c r="CL222" i="93"/>
  <c r="CL231" i="93"/>
  <c r="CL232" i="93"/>
  <c r="CL233" i="93"/>
  <c r="CL234" i="93"/>
  <c r="CL235" i="93"/>
  <c r="CL236" i="93"/>
  <c r="CL237" i="93"/>
  <c r="CL238" i="93"/>
  <c r="CL239" i="93"/>
  <c r="CL240" i="93"/>
  <c r="CL241" i="93"/>
  <c r="CL242" i="93"/>
  <c r="CL243" i="93"/>
  <c r="CL244" i="93"/>
  <c r="CL246" i="93"/>
  <c r="CL247" i="93"/>
  <c r="CL248" i="93"/>
  <c r="CL249" i="93"/>
  <c r="CL250" i="93"/>
  <c r="CL251" i="93"/>
  <c r="CL252" i="93"/>
  <c r="CL253" i="93"/>
  <c r="CL254" i="93"/>
  <c r="CL255" i="93"/>
  <c r="CL258" i="93"/>
  <c r="CL260" i="93"/>
  <c r="CL269" i="93"/>
  <c r="CL270" i="93"/>
  <c r="CL271" i="93"/>
  <c r="CL272" i="93"/>
  <c r="CL273" i="93"/>
  <c r="CL274" i="93"/>
  <c r="CL275" i="93"/>
  <c r="CL276" i="93"/>
  <c r="CL277" i="93"/>
  <c r="CL278" i="93"/>
  <c r="CL279" i="93"/>
  <c r="CL280" i="93"/>
  <c r="CL281" i="93"/>
  <c r="CL282" i="93"/>
  <c r="CL283" i="93"/>
  <c r="CL284" i="93"/>
  <c r="CL285" i="93"/>
  <c r="CL286" i="93"/>
  <c r="CL287" i="93"/>
  <c r="CL288" i="93"/>
  <c r="CL289" i="93"/>
  <c r="CL290" i="93"/>
  <c r="CL291" i="93"/>
  <c r="CL292" i="93"/>
  <c r="CL293" i="93"/>
  <c r="CL294" i="93"/>
  <c r="CL295" i="93"/>
  <c r="CL296" i="93"/>
  <c r="CL297" i="93"/>
  <c r="CL298" i="93"/>
  <c r="CL307" i="93"/>
  <c r="CL308" i="93"/>
  <c r="CL309" i="93"/>
  <c r="CL310" i="93"/>
  <c r="CL311" i="93"/>
  <c r="CL312" i="93"/>
  <c r="CL313" i="93"/>
  <c r="CL314" i="93"/>
  <c r="CL315" i="93"/>
  <c r="CL316" i="93"/>
  <c r="CL317" i="93"/>
  <c r="CL318" i="93"/>
  <c r="CL319" i="93"/>
  <c r="CL320" i="93"/>
  <c r="CL321" i="93"/>
  <c r="CL322" i="93"/>
  <c r="CL323" i="93"/>
  <c r="CL324" i="93"/>
  <c r="CL325" i="93"/>
  <c r="CL326" i="93"/>
  <c r="CL327" i="93"/>
  <c r="CL328" i="93"/>
  <c r="CL329" i="93"/>
  <c r="CL330" i="93"/>
  <c r="CL331" i="93"/>
  <c r="CL332" i="93"/>
  <c r="CL333" i="93"/>
  <c r="CL334" i="93"/>
  <c r="CL335" i="93"/>
  <c r="CL336" i="93"/>
  <c r="CL345" i="93"/>
  <c r="CL346" i="93"/>
  <c r="CL347" i="93"/>
  <c r="CL348" i="93"/>
  <c r="CL349" i="93"/>
  <c r="CL350" i="93"/>
  <c r="CL351" i="93"/>
  <c r="CL352" i="93"/>
  <c r="CL353" i="93"/>
  <c r="CL354" i="93"/>
  <c r="CL355" i="93"/>
  <c r="CL356" i="93"/>
  <c r="CL357" i="93"/>
  <c r="CL358" i="93"/>
  <c r="CL360" i="93"/>
  <c r="CL361" i="93"/>
  <c r="CL362" i="93"/>
  <c r="CL363" i="93"/>
  <c r="CL364" i="93"/>
  <c r="CL365" i="93"/>
  <c r="CL366" i="93"/>
  <c r="CL367" i="93"/>
  <c r="CL368" i="93"/>
  <c r="CL369" i="93"/>
  <c r="CL370" i="93"/>
  <c r="CL371" i="93"/>
  <c r="CL372" i="93"/>
  <c r="CL373" i="93"/>
  <c r="CL374" i="93"/>
  <c r="CL383" i="93"/>
  <c r="CL384" i="93"/>
  <c r="CL385" i="93"/>
  <c r="CL386" i="93"/>
  <c r="CL387" i="93"/>
  <c r="CL388" i="93"/>
  <c r="CL389" i="93"/>
  <c r="CL390" i="93"/>
  <c r="CL391" i="93"/>
  <c r="CL392" i="93"/>
  <c r="CL393" i="93"/>
  <c r="CL394" i="93"/>
  <c r="CL395" i="93"/>
  <c r="CL396" i="93"/>
  <c r="CL397" i="93"/>
  <c r="CL398" i="93"/>
  <c r="CL399" i="93"/>
  <c r="CL400" i="93"/>
  <c r="CL401" i="93"/>
  <c r="CL402" i="93"/>
  <c r="CL403" i="93"/>
  <c r="CL404" i="93"/>
  <c r="CL405" i="93"/>
  <c r="CL406" i="93"/>
  <c r="CL407" i="93"/>
  <c r="CL408" i="93"/>
  <c r="CL409" i="93"/>
  <c r="CL410" i="93"/>
  <c r="CL411" i="93"/>
  <c r="CL412" i="93"/>
  <c r="CL421" i="93"/>
  <c r="CL422" i="93"/>
  <c r="CL423" i="93"/>
  <c r="CL424" i="93"/>
  <c r="CL425" i="93"/>
  <c r="CL426" i="93"/>
  <c r="CL427" i="93"/>
  <c r="CL428" i="93"/>
  <c r="CL429" i="93"/>
  <c r="CL430" i="93"/>
  <c r="CL431" i="93"/>
  <c r="CL432" i="93"/>
  <c r="CL433" i="93"/>
  <c r="CL434" i="93"/>
  <c r="CL435" i="93"/>
  <c r="CL436" i="93"/>
  <c r="CL437" i="93"/>
  <c r="CL438" i="93"/>
  <c r="CL439" i="93"/>
  <c r="CL440" i="93"/>
  <c r="CL441" i="93"/>
  <c r="CL442" i="93"/>
  <c r="CL443" i="93"/>
  <c r="CL444" i="93"/>
  <c r="CL445" i="93"/>
  <c r="CL446" i="93"/>
  <c r="CL447" i="93"/>
  <c r="CL448" i="93"/>
  <c r="CL449" i="93"/>
  <c r="CL450" i="93"/>
  <c r="CL459" i="93"/>
  <c r="CL460" i="93"/>
  <c r="CL461" i="93"/>
  <c r="CL462" i="93"/>
  <c r="CL463" i="93"/>
  <c r="CL464" i="93"/>
  <c r="CL465" i="93"/>
  <c r="CL466" i="93"/>
  <c r="CL467" i="93"/>
  <c r="CL468" i="93"/>
  <c r="CL469" i="93"/>
  <c r="CL471" i="93"/>
  <c r="CL472" i="93"/>
  <c r="CL474" i="93"/>
  <c r="CL475" i="93"/>
  <c r="CL476" i="93"/>
  <c r="CL477" i="93"/>
  <c r="CL478" i="93"/>
  <c r="CL479" i="93"/>
  <c r="CL480" i="93"/>
  <c r="CL481" i="93"/>
  <c r="CL482" i="93"/>
  <c r="CL483" i="93"/>
  <c r="CL484" i="93"/>
  <c r="CL486" i="93"/>
  <c r="CL487" i="93"/>
  <c r="CL488" i="93"/>
  <c r="CL544" i="93"/>
  <c r="CL545" i="93"/>
  <c r="CL546" i="93"/>
  <c r="CL547" i="93"/>
  <c r="CL548" i="93"/>
  <c r="CL549" i="93"/>
  <c r="CL550" i="93"/>
  <c r="CL551" i="93"/>
  <c r="CL552" i="93"/>
  <c r="CL553" i="93"/>
  <c r="CL554" i="93"/>
  <c r="CL555" i="93"/>
  <c r="CL556" i="93"/>
  <c r="CL557" i="93"/>
  <c r="CL558" i="93"/>
  <c r="CL559" i="93"/>
  <c r="CL560" i="93"/>
  <c r="CL561" i="93"/>
  <c r="CL562" i="93"/>
  <c r="CL563" i="93"/>
  <c r="CL564" i="93"/>
  <c r="CL565" i="93"/>
  <c r="CL566" i="93"/>
  <c r="CL567" i="93"/>
  <c r="CL568" i="93"/>
  <c r="CL569" i="93"/>
  <c r="CL570" i="93"/>
  <c r="CL571" i="93"/>
  <c r="CL572" i="93"/>
  <c r="CL573" i="93"/>
  <c r="D585" i="93"/>
  <c r="E585" i="93"/>
  <c r="D586" i="93"/>
  <c r="E586" i="93"/>
  <c r="D587" i="93"/>
  <c r="E587" i="93"/>
  <c r="D588" i="93"/>
  <c r="E588" i="93"/>
  <c r="D589" i="93"/>
  <c r="E589" i="93"/>
  <c r="D590" i="93"/>
  <c r="E590" i="93"/>
  <c r="D591" i="93"/>
  <c r="E591" i="93"/>
  <c r="D592" i="93"/>
  <c r="E592" i="93"/>
  <c r="D593" i="93"/>
  <c r="E593" i="93"/>
  <c r="D594" i="93"/>
  <c r="E594" i="93"/>
  <c r="D595" i="93"/>
  <c r="E595" i="93"/>
  <c r="D596" i="93"/>
  <c r="E596" i="93"/>
  <c r="D597" i="93"/>
  <c r="E597" i="93"/>
  <c r="D250" i="88" l="1"/>
  <c r="C250" i="88"/>
  <c r="F88" i="81" l="1"/>
  <c r="G88" i="81"/>
  <c r="F90" i="82"/>
  <c r="G90" i="82"/>
  <c r="H90" i="82"/>
  <c r="I90" i="82"/>
  <c r="F88" i="77"/>
  <c r="G88" i="77"/>
  <c r="F82" i="76"/>
  <c r="F91" i="75"/>
  <c r="G91" i="75"/>
  <c r="H91" i="75"/>
  <c r="I91" i="75"/>
  <c r="F87" i="81" l="1"/>
  <c r="G87" i="81"/>
  <c r="F89" i="82"/>
  <c r="G89" i="82"/>
  <c r="H89" i="82"/>
  <c r="I89" i="82"/>
  <c r="F87" i="77"/>
  <c r="G87" i="77"/>
  <c r="F81" i="76"/>
  <c r="F90" i="75"/>
  <c r="G90" i="75"/>
  <c r="H90" i="75"/>
  <c r="I90" i="75"/>
  <c r="D108" i="36" l="1"/>
  <c r="E108" i="36"/>
  <c r="D109" i="36"/>
  <c r="E109" i="36"/>
  <c r="D110" i="36"/>
  <c r="E110" i="36"/>
  <c r="D112" i="36"/>
  <c r="E112" i="36"/>
  <c r="D113" i="36"/>
  <c r="E113" i="36"/>
  <c r="D114" i="36"/>
  <c r="E114" i="36"/>
  <c r="D115" i="36"/>
  <c r="E115" i="36"/>
  <c r="D116" i="36"/>
  <c r="E116" i="36"/>
  <c r="B108" i="36"/>
  <c r="B109" i="36"/>
  <c r="B110" i="36"/>
  <c r="B112" i="36"/>
  <c r="B113" i="36"/>
  <c r="B114" i="36"/>
  <c r="B115" i="36"/>
  <c r="B107" i="36"/>
  <c r="D107" i="36"/>
  <c r="E107" i="36"/>
  <c r="F86" i="81"/>
  <c r="G86" i="81"/>
  <c r="F88" i="82"/>
  <c r="G88" i="82"/>
  <c r="H88" i="82"/>
  <c r="I88" i="82"/>
  <c r="F86" i="77"/>
  <c r="G86" i="77"/>
  <c r="F80" i="76"/>
  <c r="F89" i="75"/>
  <c r="G89" i="75"/>
  <c r="H89" i="75"/>
  <c r="I89" i="75"/>
  <c r="F79" i="76"/>
  <c r="F85" i="81" l="1"/>
  <c r="G85" i="81"/>
  <c r="F87" i="82"/>
  <c r="G87" i="82"/>
  <c r="H87" i="82"/>
  <c r="I87" i="82"/>
  <c r="F85" i="77"/>
  <c r="G85" i="77"/>
  <c r="F88" i="75"/>
  <c r="G88" i="75"/>
  <c r="H88" i="75"/>
  <c r="I88" i="75"/>
  <c r="D106" i="36"/>
  <c r="E106" i="36"/>
  <c r="B106" i="36"/>
  <c r="C585" i="93" l="1"/>
  <c r="G84" i="77"/>
  <c r="F84" i="81" l="1"/>
  <c r="G84" i="81"/>
  <c r="F86" i="82"/>
  <c r="G86" i="82"/>
  <c r="H86" i="82"/>
  <c r="I86" i="82"/>
  <c r="F84" i="77"/>
  <c r="F78" i="76"/>
  <c r="F87" i="75"/>
  <c r="G87" i="75"/>
  <c r="H87" i="75"/>
  <c r="I87" i="75"/>
  <c r="B105" i="36"/>
  <c r="D105" i="36"/>
  <c r="E105" i="36"/>
  <c r="F83" i="81"/>
  <c r="G83" i="81"/>
  <c r="F85" i="82"/>
  <c r="G85" i="82"/>
  <c r="H85" i="82"/>
  <c r="I85" i="82"/>
  <c r="F83" i="77"/>
  <c r="F77" i="76"/>
  <c r="F86" i="75"/>
  <c r="G86" i="75"/>
  <c r="H86" i="75"/>
  <c r="I86" i="75"/>
  <c r="B104" i="36"/>
  <c r="D104" i="36"/>
  <c r="E104" i="36"/>
  <c r="B103" i="36"/>
  <c r="D103" i="36"/>
  <c r="E103" i="36"/>
  <c r="F82" i="81" l="1"/>
  <c r="G82" i="81"/>
  <c r="F84" i="82"/>
  <c r="G84" i="82"/>
  <c r="H84" i="82"/>
  <c r="I84" i="82"/>
  <c r="F82" i="77"/>
  <c r="F76" i="76"/>
  <c r="F85" i="75"/>
  <c r="G85" i="75"/>
  <c r="H85" i="75"/>
  <c r="I85" i="75"/>
  <c r="B102" i="36" l="1"/>
  <c r="D102" i="36"/>
  <c r="E102" i="36"/>
  <c r="F81" i="81"/>
  <c r="G81" i="81"/>
  <c r="F83" i="82"/>
  <c r="G83" i="82"/>
  <c r="H83" i="82"/>
  <c r="I83" i="82"/>
  <c r="F81" i="77"/>
  <c r="F75" i="76"/>
  <c r="F84" i="75"/>
  <c r="G84" i="75"/>
  <c r="H84" i="75"/>
  <c r="I84" i="75"/>
  <c r="F80" i="81"/>
  <c r="G80" i="81"/>
  <c r="F82" i="82"/>
  <c r="G82" i="82"/>
  <c r="H82" i="82"/>
  <c r="I82" i="82"/>
  <c r="F80" i="77"/>
  <c r="G80" i="77"/>
  <c r="F74" i="76"/>
  <c r="F83" i="75"/>
  <c r="G83" i="75"/>
  <c r="H83" i="75"/>
  <c r="I83" i="75"/>
  <c r="D101" i="36"/>
  <c r="E101" i="36"/>
  <c r="D100" i="36"/>
  <c r="E100" i="36"/>
  <c r="B101" i="36"/>
  <c r="B100" i="36"/>
  <c r="F79" i="81"/>
  <c r="G79" i="81"/>
  <c r="F81" i="82"/>
  <c r="G81" i="82"/>
  <c r="H81" i="82"/>
  <c r="I81" i="82"/>
  <c r="F79" i="77"/>
  <c r="G79" i="77"/>
  <c r="F73" i="76"/>
  <c r="F82" i="75"/>
  <c r="G82" i="75"/>
  <c r="H82" i="75"/>
  <c r="I82" i="75"/>
  <c r="F78" i="81" l="1"/>
  <c r="G78" i="81"/>
  <c r="F80" i="82"/>
  <c r="G80" i="82"/>
  <c r="H80" i="82"/>
  <c r="I80" i="82"/>
  <c r="F78" i="77"/>
  <c r="G78" i="77"/>
  <c r="F72" i="76"/>
  <c r="F81" i="75"/>
  <c r="G81" i="75"/>
  <c r="H81" i="75"/>
  <c r="I81" i="75"/>
  <c r="F71" i="76"/>
  <c r="F77" i="81"/>
  <c r="G77" i="81"/>
  <c r="F79" i="82"/>
  <c r="G79" i="82"/>
  <c r="H79" i="82"/>
  <c r="I79" i="82"/>
  <c r="F77" i="77"/>
  <c r="G77" i="77"/>
  <c r="F80" i="75"/>
  <c r="G80" i="75"/>
  <c r="H80" i="75"/>
  <c r="I80" i="75"/>
  <c r="F76" i="81"/>
  <c r="G76" i="81"/>
  <c r="F78" i="82"/>
  <c r="G78" i="82"/>
  <c r="H78" i="82"/>
  <c r="I78" i="82"/>
  <c r="F76" i="77"/>
  <c r="G76" i="77"/>
  <c r="F70" i="76"/>
  <c r="F79" i="75"/>
  <c r="G79" i="75"/>
  <c r="H79" i="75"/>
  <c r="I79" i="75"/>
  <c r="D98" i="36"/>
  <c r="E98" i="36"/>
  <c r="D99" i="36"/>
  <c r="E99" i="36"/>
  <c r="B99" i="36"/>
  <c r="B98" i="36"/>
  <c r="B97" i="36"/>
  <c r="D97" i="36"/>
  <c r="E97" i="36"/>
  <c r="C597" i="93" l="1"/>
  <c r="C596" i="93"/>
  <c r="C595" i="93"/>
  <c r="C594" i="93"/>
  <c r="C593" i="93"/>
  <c r="C592" i="93"/>
  <c r="C591" i="93"/>
  <c r="C590" i="93"/>
  <c r="C589" i="93"/>
  <c r="C588" i="93"/>
  <c r="C587" i="93"/>
  <c r="C586" i="93"/>
  <c r="E96" i="36"/>
  <c r="D96" i="36"/>
  <c r="DI102" i="88"/>
  <c r="C97" i="36" s="1"/>
  <c r="DI103" i="88"/>
  <c r="C98" i="36" s="1"/>
  <c r="DI104" i="88"/>
  <c r="C99" i="36" s="1"/>
  <c r="DI101" i="88"/>
  <c r="C96" i="36" s="1"/>
  <c r="G75" i="81"/>
  <c r="F75" i="81"/>
  <c r="I77" i="82"/>
  <c r="H77" i="82"/>
  <c r="G77" i="82"/>
  <c r="F77" i="82"/>
  <c r="G75" i="77"/>
  <c r="F75" i="77"/>
  <c r="I69" i="76"/>
  <c r="H69" i="76"/>
  <c r="G69" i="76"/>
  <c r="F69" i="76"/>
  <c r="I78" i="75"/>
  <c r="H78" i="75"/>
  <c r="G78" i="75"/>
  <c r="F78" i="75"/>
  <c r="AL127" i="18"/>
  <c r="AK127" i="18"/>
  <c r="AE127" i="18"/>
  <c r="AF127" i="18"/>
  <c r="AG127" i="18"/>
  <c r="AH127" i="18"/>
  <c r="AI127" i="18"/>
  <c r="AJ127" i="18"/>
  <c r="D431" i="14"/>
  <c r="D432" i="14"/>
  <c r="D433" i="14"/>
  <c r="D434" i="14"/>
  <c r="D435" i="14"/>
  <c r="D436" i="14"/>
  <c r="AA409" i="14" l="1"/>
  <c r="Z409" i="14"/>
  <c r="X409" i="14"/>
  <c r="Y409" i="14"/>
  <c r="AB409" i="14"/>
  <c r="AC409" i="14"/>
  <c r="W172" i="83"/>
  <c r="S172" i="83"/>
  <c r="N172" i="83"/>
  <c r="I172" i="83"/>
  <c r="D172" i="83"/>
  <c r="AH135" i="35"/>
  <c r="U135" i="35" s="1"/>
  <c r="Q240" i="10"/>
  <c r="D153" i="18"/>
  <c r="C153" i="18"/>
  <c r="D152" i="18"/>
  <c r="D151" i="18"/>
  <c r="D150" i="18"/>
  <c r="D149" i="18"/>
  <c r="D148" i="18"/>
  <c r="D147" i="18"/>
  <c r="AI148" i="18"/>
  <c r="AI147" i="18"/>
  <c r="AH148" i="18"/>
  <c r="AH147" i="18"/>
  <c r="AG148" i="18"/>
  <c r="AG147" i="18"/>
  <c r="AB172" i="18"/>
  <c r="W172" i="18"/>
  <c r="AB171" i="18"/>
  <c r="W171" i="18"/>
  <c r="AB168" i="18"/>
  <c r="W168" i="18"/>
  <c r="AB167" i="18"/>
  <c r="W167" i="18"/>
  <c r="AB164" i="18"/>
  <c r="AB163" i="18"/>
  <c r="AB160" i="18"/>
  <c r="AB159" i="18"/>
  <c r="AB156" i="18"/>
  <c r="AB155" i="18"/>
  <c r="AB152" i="18"/>
  <c r="AB151" i="18"/>
  <c r="AB148" i="18"/>
  <c r="AB147" i="18"/>
  <c r="J140" i="18"/>
  <c r="J141" i="18" s="1"/>
  <c r="AE126" i="18"/>
  <c r="AF126" i="18"/>
  <c r="AG126" i="18"/>
  <c r="AH126" i="18"/>
  <c r="AI126" i="18"/>
  <c r="AJ126" i="18"/>
  <c r="J142" i="18" l="1"/>
  <c r="AC140" i="18"/>
  <c r="S140" i="18"/>
  <c r="S142" i="18" s="1"/>
  <c r="T140" i="18"/>
  <c r="T141" i="18" s="1"/>
  <c r="AL140" i="18"/>
  <c r="AL142" i="18" s="1"/>
  <c r="AK106" i="18"/>
  <c r="AK107" i="18"/>
  <c r="AK108" i="18"/>
  <c r="AK109" i="18"/>
  <c r="AK110" i="18"/>
  <c r="AK111" i="18"/>
  <c r="AK112" i="18"/>
  <c r="AK113" i="18"/>
  <c r="AK114" i="18"/>
  <c r="AK115" i="18"/>
  <c r="AK116" i="18"/>
  <c r="AK117" i="18"/>
  <c r="AK118" i="18"/>
  <c r="AK119" i="18"/>
  <c r="AK120" i="18"/>
  <c r="AK121" i="18"/>
  <c r="AK122" i="18"/>
  <c r="AK123" i="18"/>
  <c r="AK124" i="18"/>
  <c r="AK125" i="18"/>
  <c r="AK139" i="18"/>
  <c r="AK140" i="18" s="1"/>
  <c r="AK141" i="18" s="1"/>
  <c r="R140" i="18"/>
  <c r="R142" i="18" s="1"/>
  <c r="Q140" i="18"/>
  <c r="Q141" i="18" s="1"/>
  <c r="P140" i="18"/>
  <c r="P141" i="18" s="1"/>
  <c r="O140" i="18"/>
  <c r="O141" i="18" s="1"/>
  <c r="N140" i="18"/>
  <c r="N142" i="18" s="1"/>
  <c r="M140" i="18"/>
  <c r="M142" i="18" s="1"/>
  <c r="K140" i="18"/>
  <c r="K142" i="18" s="1"/>
  <c r="I140" i="18"/>
  <c r="I142" i="18" s="1"/>
  <c r="H140" i="18"/>
  <c r="H141" i="18" s="1"/>
  <c r="G140" i="18"/>
  <c r="G141" i="18" s="1"/>
  <c r="F140" i="18"/>
  <c r="F141" i="18" s="1"/>
  <c r="E140" i="18"/>
  <c r="E142" i="18" s="1"/>
  <c r="D140" i="18"/>
  <c r="D142" i="18" s="1"/>
  <c r="X408" i="14"/>
  <c r="X422" i="14" s="1"/>
  <c r="X424" i="14" s="1"/>
  <c r="Y408" i="14"/>
  <c r="P422" i="14" s="1"/>
  <c r="AB408" i="14"/>
  <c r="S422" i="14" s="1"/>
  <c r="AC408" i="14"/>
  <c r="AC422" i="14" s="1"/>
  <c r="AC423" i="14" s="1"/>
  <c r="E178" i="39"/>
  <c r="E179" i="39"/>
  <c r="E180" i="39"/>
  <c r="E181" i="39"/>
  <c r="E182" i="39"/>
  <c r="F74" i="81"/>
  <c r="G74" i="81"/>
  <c r="F76" i="82"/>
  <c r="G76" i="82"/>
  <c r="F74" i="77"/>
  <c r="G74" i="77"/>
  <c r="F68" i="76"/>
  <c r="F77" i="75"/>
  <c r="G77" i="75"/>
  <c r="W207" i="83"/>
  <c r="W206" i="83"/>
  <c r="W205" i="83"/>
  <c r="W200" i="83"/>
  <c r="W199" i="83"/>
  <c r="W198" i="83"/>
  <c r="W194" i="83"/>
  <c r="W193" i="83"/>
  <c r="W192" i="83"/>
  <c r="W191" i="83"/>
  <c r="W190" i="83"/>
  <c r="W171" i="83"/>
  <c r="S171" i="83"/>
  <c r="N171" i="83"/>
  <c r="D171" i="83"/>
  <c r="AH134" i="35"/>
  <c r="U134" i="35" s="1"/>
  <c r="E177" i="39" s="1"/>
  <c r="T138" i="35"/>
  <c r="D181" i="39" s="1"/>
  <c r="T139" i="35"/>
  <c r="D182" i="39" s="1"/>
  <c r="T140" i="35"/>
  <c r="T141" i="35"/>
  <c r="T142" i="35"/>
  <c r="T143" i="35"/>
  <c r="T144" i="35"/>
  <c r="T145" i="35"/>
  <c r="T146" i="35"/>
  <c r="T147" i="35"/>
  <c r="T148" i="35"/>
  <c r="T149" i="35"/>
  <c r="F175" i="35"/>
  <c r="F176" i="35"/>
  <c r="T136" i="35" s="1"/>
  <c r="D179" i="39" s="1"/>
  <c r="F177" i="35"/>
  <c r="T137" i="35" s="1"/>
  <c r="D180" i="39" s="1"/>
  <c r="F174" i="35"/>
  <c r="G165" i="39" s="1"/>
  <c r="G173" i="35"/>
  <c r="H165" i="39"/>
  <c r="I165" i="39"/>
  <c r="I174" i="35"/>
  <c r="G175" i="35"/>
  <c r="H166" i="39" s="1"/>
  <c r="H175" i="35"/>
  <c r="I166" i="39" s="1"/>
  <c r="I175" i="35"/>
  <c r="G176" i="35"/>
  <c r="H176" i="35"/>
  <c r="I176" i="35"/>
  <c r="G177" i="35"/>
  <c r="H177" i="35"/>
  <c r="I177" i="35"/>
  <c r="Q239" i="10"/>
  <c r="AA422" i="14"/>
  <c r="AA423" i="14" s="1"/>
  <c r="Z422" i="14"/>
  <c r="Z424" i="14" s="1"/>
  <c r="R422" i="14"/>
  <c r="R423" i="14" s="1"/>
  <c r="Q422" i="14"/>
  <c r="Q423" i="14" s="1"/>
  <c r="N422" i="14"/>
  <c r="N423" i="14" s="1"/>
  <c r="M422" i="14"/>
  <c r="M424" i="14" s="1"/>
  <c r="L422" i="14"/>
  <c r="L424" i="14" s="1"/>
  <c r="K422" i="14"/>
  <c r="K423" i="14" s="1"/>
  <c r="J422" i="14"/>
  <c r="J423" i="14" s="1"/>
  <c r="I422" i="14"/>
  <c r="I424" i="14" s="1"/>
  <c r="H422" i="14"/>
  <c r="H423" i="14" s="1"/>
  <c r="G422" i="14"/>
  <c r="G424" i="14" s="1"/>
  <c r="F422" i="14"/>
  <c r="F424" i="14" s="1"/>
  <c r="E422" i="14"/>
  <c r="E424" i="14" s="1"/>
  <c r="D422" i="14"/>
  <c r="D424" i="14" s="1"/>
  <c r="C422" i="14"/>
  <c r="C424" i="14" s="1"/>
  <c r="T134" i="35" l="1"/>
  <c r="D177" i="39" s="1"/>
  <c r="T135" i="35"/>
  <c r="G166" i="39"/>
  <c r="AB140" i="18"/>
  <c r="J424" i="14"/>
  <c r="M423" i="14"/>
  <c r="K424" i="14"/>
  <c r="N424" i="14"/>
  <c r="AB141" i="18"/>
  <c r="AC141" i="18"/>
  <c r="S141" i="18"/>
  <c r="T142" i="18"/>
  <c r="F142" i="18"/>
  <c r="O142" i="18"/>
  <c r="H142" i="18"/>
  <c r="Q142" i="18"/>
  <c r="AL141" i="18"/>
  <c r="AK142" i="18"/>
  <c r="I141" i="18"/>
  <c r="R141" i="18"/>
  <c r="G142" i="18"/>
  <c r="P142" i="18"/>
  <c r="K141" i="18"/>
  <c r="D141" i="18"/>
  <c r="M141" i="18"/>
  <c r="E141" i="18"/>
  <c r="N141" i="18"/>
  <c r="S424" i="14"/>
  <c r="S423" i="14"/>
  <c r="P424" i="14"/>
  <c r="P423" i="14"/>
  <c r="T422" i="14"/>
  <c r="Z423" i="14"/>
  <c r="R424" i="14"/>
  <c r="AB422" i="14"/>
  <c r="AB423" i="14" s="1"/>
  <c r="O422" i="14"/>
  <c r="AA424" i="14"/>
  <c r="Q424" i="14"/>
  <c r="Y422" i="14"/>
  <c r="I423" i="14"/>
  <c r="L423" i="14"/>
  <c r="H424" i="14"/>
  <c r="C423" i="14"/>
  <c r="D423" i="14"/>
  <c r="E423" i="14"/>
  <c r="F423" i="14"/>
  <c r="G423" i="14"/>
  <c r="X423" i="14"/>
  <c r="AC424" i="14"/>
  <c r="T460" i="14"/>
  <c r="T459" i="14"/>
  <c r="T458" i="14"/>
  <c r="T457" i="14"/>
  <c r="T456" i="14"/>
  <c r="T455" i="14"/>
  <c r="T452" i="14"/>
  <c r="T451" i="14"/>
  <c r="T450" i="14"/>
  <c r="T449" i="14"/>
  <c r="T448" i="14"/>
  <c r="T447" i="14"/>
  <c r="T444" i="14"/>
  <c r="T443" i="14"/>
  <c r="T442" i="14"/>
  <c r="T441" i="14"/>
  <c r="T440" i="14"/>
  <c r="T439" i="14"/>
  <c r="AE123" i="18"/>
  <c r="AF123" i="18"/>
  <c r="AG123" i="18"/>
  <c r="AH123" i="18"/>
  <c r="AI123" i="18"/>
  <c r="AJ123" i="18"/>
  <c r="AE124" i="18"/>
  <c r="AF124" i="18"/>
  <c r="AG124" i="18"/>
  <c r="AH124" i="18"/>
  <c r="AI124" i="18"/>
  <c r="AJ124" i="18"/>
  <c r="AE125" i="18"/>
  <c r="AF125" i="18"/>
  <c r="AG125" i="18"/>
  <c r="AH125" i="18"/>
  <c r="AI125" i="18"/>
  <c r="AJ125" i="18"/>
  <c r="AJ122" i="18"/>
  <c r="AI122" i="18"/>
  <c r="AH122" i="18"/>
  <c r="AG122" i="18"/>
  <c r="AE122" i="18"/>
  <c r="AF122" i="18"/>
  <c r="X407" i="14"/>
  <c r="Y407" i="14"/>
  <c r="AB407" i="14"/>
  <c r="AC407" i="14"/>
  <c r="F73" i="81"/>
  <c r="G73" i="81"/>
  <c r="F75" i="82"/>
  <c r="G75" i="82"/>
  <c r="F73" i="77"/>
  <c r="G73" i="77"/>
  <c r="H73" i="77"/>
  <c r="I73" i="77"/>
  <c r="F67" i="76"/>
  <c r="F76" i="75"/>
  <c r="G76" i="75"/>
  <c r="H76" i="75"/>
  <c r="I76" i="75"/>
  <c r="W170" i="83"/>
  <c r="S170" i="83"/>
  <c r="N170" i="83"/>
  <c r="D170" i="83"/>
  <c r="AH133" i="35"/>
  <c r="U133" i="35" s="1"/>
  <c r="T132" i="35"/>
  <c r="T133" i="35"/>
  <c r="I173" i="35"/>
  <c r="H173" i="35"/>
  <c r="Q238" i="10"/>
  <c r="F72" i="81"/>
  <c r="G72" i="81"/>
  <c r="F74" i="82"/>
  <c r="G74" i="82"/>
  <c r="F72" i="77"/>
  <c r="G72" i="77"/>
  <c r="H72" i="77"/>
  <c r="I72" i="77"/>
  <c r="F66" i="76"/>
  <c r="F75" i="75"/>
  <c r="G75" i="75"/>
  <c r="H75" i="75"/>
  <c r="I75" i="75"/>
  <c r="W169" i="83"/>
  <c r="S169" i="83"/>
  <c r="N169" i="83"/>
  <c r="D169" i="83"/>
  <c r="G172" i="35"/>
  <c r="H172" i="35"/>
  <c r="X406" i="14"/>
  <c r="Y406" i="14"/>
  <c r="AB406" i="14"/>
  <c r="AC406" i="14"/>
  <c r="D178" i="39" l="1"/>
  <c r="B96" i="36"/>
  <c r="AB424" i="14"/>
  <c r="T424" i="14"/>
  <c r="T423" i="14"/>
  <c r="Y424" i="14"/>
  <c r="Y423" i="14"/>
  <c r="O424" i="14"/>
  <c r="O423" i="14"/>
  <c r="G171" i="35"/>
  <c r="H171" i="35"/>
  <c r="X405" i="14" l="1"/>
  <c r="Y405" i="14"/>
  <c r="AB405" i="14"/>
  <c r="AC405" i="14"/>
  <c r="T131" i="35"/>
  <c r="G71" i="81" l="1"/>
  <c r="F71" i="81"/>
  <c r="G73" i="82"/>
  <c r="F73" i="82"/>
  <c r="F65" i="76"/>
  <c r="F74" i="75"/>
  <c r="G74" i="75"/>
  <c r="H74" i="75"/>
  <c r="I74" i="75"/>
  <c r="W168" i="83"/>
  <c r="S168" i="83"/>
  <c r="N168" i="83"/>
  <c r="D168" i="83"/>
  <c r="D8" i="84"/>
  <c r="D9" i="84"/>
  <c r="D10" i="84"/>
  <c r="D11" i="84"/>
  <c r="D7" i="84"/>
  <c r="X390" i="14"/>
  <c r="Y390" i="14"/>
  <c r="AB390" i="14"/>
  <c r="AC390" i="14"/>
  <c r="X391" i="14"/>
  <c r="Y391" i="14"/>
  <c r="AB391" i="14"/>
  <c r="AC391" i="14"/>
  <c r="X392" i="14"/>
  <c r="Y392" i="14"/>
  <c r="AB392" i="14"/>
  <c r="AC392" i="14"/>
  <c r="X393" i="14"/>
  <c r="Y393" i="14"/>
  <c r="AB393" i="14"/>
  <c r="AC393" i="14"/>
  <c r="X394" i="14"/>
  <c r="Y394" i="14"/>
  <c r="AB394" i="14"/>
  <c r="AC394" i="14"/>
  <c r="X395" i="14"/>
  <c r="Y395" i="14"/>
  <c r="AB395" i="14"/>
  <c r="AC395" i="14"/>
  <c r="X396" i="14"/>
  <c r="Y396" i="14"/>
  <c r="AB396" i="14"/>
  <c r="AC396" i="14"/>
  <c r="X397" i="14"/>
  <c r="Y397" i="14"/>
  <c r="AB397" i="14"/>
  <c r="AC397" i="14"/>
  <c r="X398" i="14"/>
  <c r="Y398" i="14"/>
  <c r="AB398" i="14"/>
  <c r="AC398" i="14"/>
  <c r="X399" i="14"/>
  <c r="Y399" i="14"/>
  <c r="AB399" i="14"/>
  <c r="AC399" i="14"/>
  <c r="X400" i="14"/>
  <c r="Y400" i="14"/>
  <c r="AB400" i="14"/>
  <c r="AC400" i="14"/>
  <c r="X401" i="14"/>
  <c r="Y401" i="14"/>
  <c r="AB401" i="14"/>
  <c r="AC401" i="14"/>
  <c r="X402" i="14"/>
  <c r="Y402" i="14"/>
  <c r="AB402" i="14"/>
  <c r="AC402" i="14"/>
  <c r="X403" i="14"/>
  <c r="Y403" i="14"/>
  <c r="AB403" i="14"/>
  <c r="AC403" i="14"/>
  <c r="X404" i="14"/>
  <c r="Y404" i="14"/>
  <c r="AB404" i="14"/>
  <c r="AC404" i="14"/>
  <c r="X385" i="14"/>
  <c r="Y385" i="14"/>
  <c r="AB385" i="14"/>
  <c r="AC385" i="14"/>
  <c r="X386" i="14"/>
  <c r="Y386" i="14"/>
  <c r="Z386" i="14"/>
  <c r="AB386" i="14"/>
  <c r="AC386" i="14"/>
  <c r="X387" i="14"/>
  <c r="Y387" i="14"/>
  <c r="AB387" i="14"/>
  <c r="AC387" i="14"/>
  <c r="X388" i="14"/>
  <c r="Y388" i="14"/>
  <c r="AB388" i="14"/>
  <c r="AC388" i="14"/>
  <c r="X389" i="14"/>
  <c r="Y389" i="14"/>
  <c r="AB389" i="14"/>
  <c r="AC389" i="14"/>
  <c r="AC384" i="14"/>
  <c r="AB384" i="14"/>
  <c r="Y384" i="14"/>
  <c r="X384" i="14"/>
  <c r="G170" i="35"/>
  <c r="D91" i="36" s="1"/>
  <c r="H170" i="35"/>
  <c r="E91" i="36" s="1"/>
  <c r="S167" i="83"/>
  <c r="N167" i="83"/>
  <c r="D167" i="83"/>
  <c r="T130" i="35"/>
  <c r="G169" i="35"/>
  <c r="D90" i="36" s="1"/>
  <c r="H169" i="35"/>
  <c r="E90" i="36" s="1"/>
  <c r="W166" i="83"/>
  <c r="S166" i="83"/>
  <c r="N166" i="83"/>
  <c r="D166" i="83"/>
  <c r="F69" i="81"/>
  <c r="G69" i="81"/>
  <c r="F70" i="81"/>
  <c r="G70" i="81"/>
  <c r="F71" i="82"/>
  <c r="G71" i="82"/>
  <c r="F72" i="82"/>
  <c r="F69" i="77"/>
  <c r="F70" i="77"/>
  <c r="F71" i="77"/>
  <c r="F63" i="76"/>
  <c r="F64" i="76"/>
  <c r="F73" i="75"/>
  <c r="G73" i="75"/>
  <c r="H73" i="75"/>
  <c r="I73" i="75"/>
  <c r="F72" i="75"/>
  <c r="G72" i="75"/>
  <c r="H72" i="75"/>
  <c r="I72" i="75"/>
  <c r="D92" i="36"/>
  <c r="E92" i="36"/>
  <c r="D93" i="36"/>
  <c r="E93" i="36"/>
  <c r="D94" i="36"/>
  <c r="E94" i="36"/>
  <c r="C95" i="36"/>
  <c r="B95" i="36"/>
  <c r="B92" i="36"/>
  <c r="B93" i="36"/>
  <c r="B94" i="36"/>
  <c r="T129" i="35"/>
  <c r="B90" i="36" s="1"/>
  <c r="F68" i="81"/>
  <c r="G68" i="81"/>
  <c r="F70" i="82"/>
  <c r="G70" i="82"/>
  <c r="F68" i="77"/>
  <c r="G68" i="77"/>
  <c r="H68" i="77"/>
  <c r="I68" i="77"/>
  <c r="G69" i="77"/>
  <c r="H69" i="77"/>
  <c r="I69" i="77"/>
  <c r="G70" i="77"/>
  <c r="H70" i="77"/>
  <c r="I70" i="77"/>
  <c r="G71" i="77"/>
  <c r="H71" i="77"/>
  <c r="I71" i="77"/>
  <c r="F62" i="76"/>
  <c r="F71" i="75"/>
  <c r="G71" i="75"/>
  <c r="H71" i="75"/>
  <c r="I71" i="75"/>
  <c r="D165" i="83"/>
  <c r="G168" i="35"/>
  <c r="H168" i="35"/>
  <c r="C94" i="36" l="1"/>
  <c r="B91" i="36"/>
  <c r="W165" i="83"/>
  <c r="S165" i="83"/>
  <c r="N165" i="83"/>
  <c r="B89" i="36"/>
  <c r="D89" i="36"/>
  <c r="E89" i="36"/>
  <c r="F67" i="81"/>
  <c r="G67" i="81"/>
  <c r="F69" i="82"/>
  <c r="G69" i="82"/>
  <c r="F67" i="77"/>
  <c r="G67" i="77"/>
  <c r="H67" i="77"/>
  <c r="I67" i="77"/>
  <c r="F61" i="76"/>
  <c r="F70" i="75"/>
  <c r="G70" i="75"/>
  <c r="H70" i="75"/>
  <c r="I70" i="75"/>
  <c r="D164" i="83"/>
  <c r="W164" i="83"/>
  <c r="S164" i="83"/>
  <c r="N164" i="83"/>
  <c r="B88" i="36"/>
  <c r="G167" i="35"/>
  <c r="H158" i="39" s="1"/>
  <c r="H167" i="35"/>
  <c r="I158" i="39" s="1"/>
  <c r="V207" i="83"/>
  <c r="V200" i="83"/>
  <c r="V192" i="83"/>
  <c r="V191" i="83"/>
  <c r="V190" i="83"/>
  <c r="D163" i="83"/>
  <c r="F66" i="81"/>
  <c r="G66" i="81"/>
  <c r="F68" i="82"/>
  <c r="G68" i="82"/>
  <c r="F60" i="76"/>
  <c r="F69" i="75"/>
  <c r="G69" i="75"/>
  <c r="H69" i="75"/>
  <c r="I69" i="75"/>
  <c r="W163" i="83"/>
  <c r="S163" i="83"/>
  <c r="N163" i="83"/>
  <c r="B87" i="36"/>
  <c r="G166" i="35"/>
  <c r="H157" i="39" s="1"/>
  <c r="H166" i="35"/>
  <c r="I157" i="39" s="1"/>
  <c r="AH128" i="35"/>
  <c r="U128" i="35" s="1"/>
  <c r="E171" i="39" s="1"/>
  <c r="AH129" i="35"/>
  <c r="U129" i="35" s="1"/>
  <c r="E172" i="39" s="1"/>
  <c r="AH130" i="35"/>
  <c r="U130" i="35" s="1"/>
  <c r="E173" i="39" s="1"/>
  <c r="AH131" i="35"/>
  <c r="U131" i="35" s="1"/>
  <c r="AH132" i="35"/>
  <c r="U132" i="35" s="1"/>
  <c r="E175" i="39" s="1"/>
  <c r="AH127" i="35"/>
  <c r="U127" i="35" s="1"/>
  <c r="C88" i="36" s="1"/>
  <c r="AH126" i="35"/>
  <c r="U126" i="35" s="1"/>
  <c r="E169" i="39" s="1"/>
  <c r="I68" i="75"/>
  <c r="H68" i="75"/>
  <c r="G68" i="75"/>
  <c r="AF121" i="18"/>
  <c r="AG121" i="18"/>
  <c r="G165" i="35"/>
  <c r="D86" i="36" s="1"/>
  <c r="H165" i="35"/>
  <c r="I156" i="39" s="1"/>
  <c r="B86" i="36"/>
  <c r="F65" i="81"/>
  <c r="G65" i="81"/>
  <c r="F67" i="82"/>
  <c r="G67" i="82"/>
  <c r="F66" i="77"/>
  <c r="G66" i="77"/>
  <c r="H66" i="77"/>
  <c r="I66" i="77"/>
  <c r="F59" i="76"/>
  <c r="F68" i="75"/>
  <c r="W162" i="83"/>
  <c r="S162" i="83"/>
  <c r="N162" i="83"/>
  <c r="D162" i="83"/>
  <c r="AH125" i="35"/>
  <c r="U125" i="35" s="1"/>
  <c r="E168" i="39" s="1"/>
  <c r="F64" i="81"/>
  <c r="G64" i="81"/>
  <c r="F66" i="82"/>
  <c r="G66" i="82"/>
  <c r="F58" i="76"/>
  <c r="F67" i="75"/>
  <c r="W161" i="83"/>
  <c r="S161" i="83"/>
  <c r="B85" i="36"/>
  <c r="AH124" i="35"/>
  <c r="G164" i="35"/>
  <c r="H155" i="39" s="1"/>
  <c r="H164" i="35"/>
  <c r="I155" i="39" s="1"/>
  <c r="G163" i="35"/>
  <c r="D84" i="36" s="1"/>
  <c r="H163" i="35"/>
  <c r="E84" i="36" s="1"/>
  <c r="F63" i="81"/>
  <c r="G63" i="81"/>
  <c r="F65" i="82"/>
  <c r="G65" i="82"/>
  <c r="G65" i="77"/>
  <c r="H65" i="77"/>
  <c r="I65" i="77"/>
  <c r="I63" i="77"/>
  <c r="H63" i="77"/>
  <c r="G63" i="77"/>
  <c r="F64" i="77"/>
  <c r="F65" i="77"/>
  <c r="F63" i="77"/>
  <c r="I57" i="76"/>
  <c r="H57" i="76"/>
  <c r="G57" i="76"/>
  <c r="F57" i="76"/>
  <c r="F66" i="75"/>
  <c r="W160" i="83"/>
  <c r="S160" i="83"/>
  <c r="N160" i="83"/>
  <c r="I160" i="83"/>
  <c r="B84" i="36"/>
  <c r="AH123" i="35"/>
  <c r="F62" i="81"/>
  <c r="G62" i="81"/>
  <c r="F64" i="82"/>
  <c r="G64" i="82"/>
  <c r="F62" i="77"/>
  <c r="F56" i="76"/>
  <c r="I65" i="75"/>
  <c r="H65" i="75"/>
  <c r="G65" i="75"/>
  <c r="F65" i="75"/>
  <c r="Q228" i="10"/>
  <c r="Q229" i="10"/>
  <c r="Q230" i="10"/>
  <c r="Q231" i="10"/>
  <c r="Q232" i="10"/>
  <c r="Q233" i="10"/>
  <c r="Q234" i="10"/>
  <c r="Q235" i="10"/>
  <c r="Q236" i="10"/>
  <c r="Q237" i="10"/>
  <c r="Q244" i="10"/>
  <c r="Q227" i="10"/>
  <c r="E176" i="39"/>
  <c r="D166" i="39"/>
  <c r="D167" i="39"/>
  <c r="D168" i="39"/>
  <c r="D169" i="39"/>
  <c r="D170" i="39"/>
  <c r="D171" i="39"/>
  <c r="D172" i="39"/>
  <c r="D173" i="39"/>
  <c r="D174" i="39"/>
  <c r="D175" i="39"/>
  <c r="D176" i="39"/>
  <c r="G154" i="39"/>
  <c r="G155" i="39"/>
  <c r="G156" i="39"/>
  <c r="G157" i="39"/>
  <c r="G158" i="39"/>
  <c r="G159" i="39"/>
  <c r="G160" i="39"/>
  <c r="G161" i="39"/>
  <c r="G162" i="39"/>
  <c r="G163" i="39"/>
  <c r="G164" i="39"/>
  <c r="I163" i="35"/>
  <c r="I164" i="35"/>
  <c r="I165" i="35"/>
  <c r="I166" i="35"/>
  <c r="I167" i="35"/>
  <c r="I168" i="35"/>
  <c r="I169" i="35"/>
  <c r="I170" i="35"/>
  <c r="I171" i="35"/>
  <c r="I172" i="35"/>
  <c r="H159" i="39"/>
  <c r="I159" i="39"/>
  <c r="H160" i="39"/>
  <c r="I160" i="39"/>
  <c r="H161" i="39"/>
  <c r="I161" i="39"/>
  <c r="H162" i="39"/>
  <c r="I162" i="39"/>
  <c r="H163" i="39"/>
  <c r="I163" i="39"/>
  <c r="H164" i="39"/>
  <c r="I164" i="39"/>
  <c r="D85" i="36" l="1"/>
  <c r="D88" i="36"/>
  <c r="E88" i="36"/>
  <c r="E170" i="39"/>
  <c r="C87" i="36"/>
  <c r="E174" i="39"/>
  <c r="C92" i="36"/>
  <c r="C93" i="36"/>
  <c r="C86" i="36"/>
  <c r="C91" i="36"/>
  <c r="E85" i="36"/>
  <c r="C89" i="36"/>
  <c r="C90" i="36"/>
  <c r="E87" i="36"/>
  <c r="D87" i="36"/>
  <c r="H156" i="39"/>
  <c r="E86" i="36"/>
  <c r="W159" i="83"/>
  <c r="S159" i="83"/>
  <c r="N159" i="83"/>
  <c r="D159" i="83"/>
  <c r="B83" i="36"/>
  <c r="G153" i="39"/>
  <c r="D165" i="39"/>
  <c r="AH122" i="35"/>
  <c r="U122" i="35" s="1"/>
  <c r="C83" i="36" s="1"/>
  <c r="AD172" i="18"/>
  <c r="AC172" i="18"/>
  <c r="AD171" i="18"/>
  <c r="AC171" i="18"/>
  <c r="AD168" i="18"/>
  <c r="AC168" i="18"/>
  <c r="AD167" i="18"/>
  <c r="AC167" i="18"/>
  <c r="AD164" i="18"/>
  <c r="AC164" i="18"/>
  <c r="AD163" i="18"/>
  <c r="AC163" i="18"/>
  <c r="AC155" i="18"/>
  <c r="AD155" i="18"/>
  <c r="AC156" i="18"/>
  <c r="AD156" i="18"/>
  <c r="C152" i="18"/>
  <c r="C151" i="18"/>
  <c r="C150" i="18"/>
  <c r="C149" i="18"/>
  <c r="C148" i="18"/>
  <c r="C147" i="18"/>
  <c r="B151" i="18"/>
  <c r="B152" i="18"/>
  <c r="B147" i="18"/>
  <c r="N436" i="14"/>
  <c r="N435" i="14"/>
  <c r="N431" i="14"/>
  <c r="N432" i="14"/>
  <c r="J436" i="14"/>
  <c r="J435" i="14"/>
  <c r="J434" i="14"/>
  <c r="F434" i="14" s="1"/>
  <c r="J433" i="14"/>
  <c r="F433" i="14" s="1"/>
  <c r="J431" i="14"/>
  <c r="J432" i="14"/>
  <c r="I436" i="14"/>
  <c r="I435" i="14"/>
  <c r="I434" i="14"/>
  <c r="E434" i="14" s="1"/>
  <c r="I433" i="14"/>
  <c r="E433" i="14" s="1"/>
  <c r="I431" i="14"/>
  <c r="I432" i="14"/>
  <c r="V206" i="83"/>
  <c r="V205" i="83"/>
  <c r="V199" i="83"/>
  <c r="V198" i="83"/>
  <c r="V194" i="83"/>
  <c r="V193" i="83"/>
  <c r="S460" i="14"/>
  <c r="S459" i="14"/>
  <c r="S458" i="14"/>
  <c r="S457" i="14"/>
  <c r="S456" i="14"/>
  <c r="S455" i="14"/>
  <c r="S452" i="14"/>
  <c r="S451" i="14"/>
  <c r="S450" i="14"/>
  <c r="S449" i="14"/>
  <c r="S448" i="14"/>
  <c r="S447" i="14"/>
  <c r="S444" i="14"/>
  <c r="S443" i="14"/>
  <c r="S442" i="14"/>
  <c r="S441" i="14"/>
  <c r="S440" i="14"/>
  <c r="S439" i="14"/>
  <c r="F61" i="81"/>
  <c r="G61" i="81"/>
  <c r="F63" i="82"/>
  <c r="G63" i="82"/>
  <c r="F61" i="77"/>
  <c r="F55" i="76"/>
  <c r="F64" i="75"/>
  <c r="E165" i="39" l="1"/>
  <c r="AE121" i="18"/>
  <c r="AH121" i="18"/>
  <c r="AI121" i="18"/>
  <c r="AJ121" i="18"/>
  <c r="W158" i="83"/>
  <c r="S158" i="83"/>
  <c r="B82" i="36"/>
  <c r="G152" i="39"/>
  <c r="G149" i="39"/>
  <c r="G150" i="39"/>
  <c r="G151" i="39"/>
  <c r="F60" i="81"/>
  <c r="G60" i="81"/>
  <c r="F62" i="82"/>
  <c r="G62" i="82"/>
  <c r="F60" i="77"/>
  <c r="F54" i="76"/>
  <c r="F63" i="75"/>
  <c r="G63" i="75"/>
  <c r="H63" i="75"/>
  <c r="I63" i="75"/>
  <c r="W157" i="83"/>
  <c r="S157" i="83"/>
  <c r="D157" i="83"/>
  <c r="B81" i="36"/>
  <c r="F59" i="81"/>
  <c r="G59" i="81"/>
  <c r="F60" i="82"/>
  <c r="G60" i="82"/>
  <c r="F61" i="82"/>
  <c r="G61" i="82"/>
  <c r="F59" i="77"/>
  <c r="F53" i="76"/>
  <c r="G53" i="76"/>
  <c r="H53" i="76"/>
  <c r="I53" i="76"/>
  <c r="F62" i="75"/>
  <c r="G62" i="75"/>
  <c r="H62" i="75"/>
  <c r="I62" i="75"/>
  <c r="W156" i="83"/>
  <c r="S156" i="83"/>
  <c r="I156" i="83"/>
  <c r="D156" i="83"/>
  <c r="B80" i="36"/>
  <c r="B79" i="36"/>
  <c r="AE120" i="18"/>
  <c r="AF120" i="18"/>
  <c r="AG120" i="18"/>
  <c r="AH120" i="18"/>
  <c r="AI120" i="18"/>
  <c r="AJ120" i="18"/>
  <c r="F58" i="81"/>
  <c r="G58" i="81"/>
  <c r="F58" i="77"/>
  <c r="F52" i="76"/>
  <c r="G52" i="76"/>
  <c r="H52" i="76"/>
  <c r="I52" i="76"/>
  <c r="F61" i="75"/>
  <c r="G61" i="75"/>
  <c r="H61" i="75"/>
  <c r="I61" i="75"/>
  <c r="W155" i="83"/>
  <c r="S155" i="83"/>
  <c r="I155" i="83"/>
  <c r="D155" i="83"/>
  <c r="F57" i="81" l="1"/>
  <c r="G57" i="81"/>
  <c r="F59" i="82"/>
  <c r="G59" i="82"/>
  <c r="F57" i="77"/>
  <c r="F51" i="76"/>
  <c r="G51" i="76"/>
  <c r="H51" i="76"/>
  <c r="I51" i="76"/>
  <c r="G60" i="75"/>
  <c r="H60" i="75"/>
  <c r="I60" i="75"/>
  <c r="F60" i="75"/>
  <c r="W154" i="83"/>
  <c r="S154" i="83"/>
  <c r="D154" i="83"/>
  <c r="I154" i="83"/>
  <c r="F56" i="81" l="1"/>
  <c r="G56" i="81"/>
  <c r="F58" i="82"/>
  <c r="G58" i="82"/>
  <c r="F56" i="77"/>
  <c r="F50" i="76"/>
  <c r="G50" i="76"/>
  <c r="H50" i="76"/>
  <c r="I50" i="76"/>
  <c r="F59" i="75"/>
  <c r="G59" i="75"/>
  <c r="H59" i="75"/>
  <c r="I59" i="75"/>
  <c r="W153" i="83"/>
  <c r="S153" i="83"/>
  <c r="I153" i="83"/>
  <c r="D153" i="83"/>
  <c r="D161" i="39"/>
  <c r="D162" i="39"/>
  <c r="D163" i="39"/>
  <c r="D164" i="39"/>
  <c r="AE119" i="18"/>
  <c r="AF119" i="18"/>
  <c r="AG119" i="18"/>
  <c r="AH119" i="18"/>
  <c r="AI119" i="18"/>
  <c r="AJ119" i="18"/>
  <c r="F55" i="81"/>
  <c r="G55" i="81"/>
  <c r="F57" i="82"/>
  <c r="G57" i="82"/>
  <c r="F55" i="77"/>
  <c r="F49" i="76"/>
  <c r="G49" i="76"/>
  <c r="H49" i="76"/>
  <c r="I49" i="76"/>
  <c r="F58" i="75"/>
  <c r="G58" i="75"/>
  <c r="H58" i="75"/>
  <c r="I58" i="75"/>
  <c r="W152" i="83"/>
  <c r="S152" i="83"/>
  <c r="I152" i="83"/>
  <c r="D152" i="83"/>
  <c r="F54" i="81"/>
  <c r="G54" i="81"/>
  <c r="F56" i="82"/>
  <c r="G56" i="82"/>
  <c r="F54" i="77"/>
  <c r="F48" i="76"/>
  <c r="G48" i="76"/>
  <c r="H48" i="76"/>
  <c r="I48" i="76"/>
  <c r="F57" i="75"/>
  <c r="G57" i="75"/>
  <c r="H57" i="75"/>
  <c r="I57" i="75"/>
  <c r="W151" i="83"/>
  <c r="S151" i="83"/>
  <c r="I151" i="83"/>
  <c r="D151" i="83"/>
  <c r="B76" i="36"/>
  <c r="B77" i="36"/>
  <c r="B78" i="36"/>
  <c r="B74" i="36"/>
  <c r="B75" i="36"/>
  <c r="G144" i="39"/>
  <c r="G145" i="39"/>
  <c r="G146" i="39"/>
  <c r="G147" i="39"/>
  <c r="G148" i="39"/>
  <c r="D156" i="39"/>
  <c r="D157" i="39"/>
  <c r="D158" i="39"/>
  <c r="D159" i="39"/>
  <c r="D160" i="39"/>
  <c r="G153" i="35"/>
  <c r="D74" i="36" s="1"/>
  <c r="H153" i="35"/>
  <c r="E74" i="36" s="1"/>
  <c r="F53" i="81"/>
  <c r="G53" i="81"/>
  <c r="F55" i="82"/>
  <c r="G55" i="82"/>
  <c r="F53" i="77"/>
  <c r="F47" i="76"/>
  <c r="G47" i="76"/>
  <c r="H47" i="76"/>
  <c r="I47" i="76"/>
  <c r="I144" i="39" l="1"/>
  <c r="H144" i="39"/>
  <c r="F56" i="75"/>
  <c r="G56" i="75"/>
  <c r="H56" i="75"/>
  <c r="I56" i="75"/>
  <c r="W150" i="83"/>
  <c r="S150" i="83"/>
  <c r="I150" i="83"/>
  <c r="D150" i="83"/>
  <c r="D155" i="39"/>
  <c r="G143" i="39"/>
  <c r="AE117" i="18"/>
  <c r="AF117" i="18"/>
  <c r="AG117" i="18"/>
  <c r="AH117" i="18"/>
  <c r="AI117" i="18"/>
  <c r="AJ117" i="18"/>
  <c r="AE118" i="18"/>
  <c r="AF118" i="18"/>
  <c r="AG118" i="18"/>
  <c r="AH118" i="18"/>
  <c r="AI118" i="18"/>
  <c r="AJ118" i="18"/>
  <c r="F52" i="81"/>
  <c r="G52" i="81"/>
  <c r="F54" i="82"/>
  <c r="G54" i="82"/>
  <c r="F52" i="77"/>
  <c r="F46" i="76"/>
  <c r="G46" i="76"/>
  <c r="H46" i="76"/>
  <c r="I46" i="76"/>
  <c r="F55" i="75"/>
  <c r="G55" i="75"/>
  <c r="H55" i="75"/>
  <c r="I55" i="75"/>
  <c r="W149" i="83"/>
  <c r="S149" i="83"/>
  <c r="I149" i="83"/>
  <c r="D149" i="83"/>
  <c r="B73" i="36"/>
  <c r="F51" i="81"/>
  <c r="G51" i="81"/>
  <c r="F53" i="82"/>
  <c r="G53" i="82"/>
  <c r="F51" i="77"/>
  <c r="F45" i="76"/>
  <c r="G45" i="76"/>
  <c r="H45" i="76"/>
  <c r="I45" i="76"/>
  <c r="F54" i="75"/>
  <c r="G54" i="75"/>
  <c r="H54" i="75"/>
  <c r="I54" i="75"/>
  <c r="W148" i="83"/>
  <c r="S148" i="83"/>
  <c r="I148" i="83"/>
  <c r="D148" i="83"/>
  <c r="G142" i="39"/>
  <c r="D154" i="39"/>
  <c r="B72" i="36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G162" i="35" l="1"/>
  <c r="H162" i="35"/>
  <c r="I162" i="35"/>
  <c r="H154" i="39"/>
  <c r="I154" i="39"/>
  <c r="U123" i="35"/>
  <c r="U124" i="35"/>
  <c r="E166" i="39" l="1"/>
  <c r="C84" i="36"/>
  <c r="E167" i="39"/>
  <c r="C85" i="36"/>
  <c r="E83" i="36"/>
  <c r="I153" i="39"/>
  <c r="H153" i="39"/>
  <c r="D83" i="36"/>
  <c r="R460" i="14"/>
  <c r="R459" i="14"/>
  <c r="R458" i="14"/>
  <c r="R457" i="14"/>
  <c r="R456" i="14"/>
  <c r="R455" i="14"/>
  <c r="R452" i="14"/>
  <c r="R451" i="14"/>
  <c r="R450" i="14"/>
  <c r="R449" i="14"/>
  <c r="R448" i="14"/>
  <c r="R447" i="14"/>
  <c r="R444" i="14"/>
  <c r="R443" i="14"/>
  <c r="R442" i="14"/>
  <c r="R441" i="14"/>
  <c r="R440" i="14"/>
  <c r="R439" i="14"/>
  <c r="Q460" i="14"/>
  <c r="Q459" i="14"/>
  <c r="Q458" i="14"/>
  <c r="Q457" i="14"/>
  <c r="Q456" i="14"/>
  <c r="Q455" i="14"/>
  <c r="Q452" i="14"/>
  <c r="Q451" i="14"/>
  <c r="Q450" i="14"/>
  <c r="Q449" i="14"/>
  <c r="Q448" i="14"/>
  <c r="Q447" i="14"/>
  <c r="Q444" i="14"/>
  <c r="Q443" i="14"/>
  <c r="Q442" i="14"/>
  <c r="Q441" i="14"/>
  <c r="Q440" i="14"/>
  <c r="Q439" i="14"/>
  <c r="F50" i="81"/>
  <c r="G50" i="81"/>
  <c r="F52" i="82"/>
  <c r="G52" i="82"/>
  <c r="F50" i="77"/>
  <c r="F44" i="76"/>
  <c r="G44" i="76"/>
  <c r="H44" i="76"/>
  <c r="I44" i="76"/>
  <c r="F53" i="75"/>
  <c r="G53" i="75"/>
  <c r="H53" i="75"/>
  <c r="I53" i="75"/>
  <c r="AH110" i="35" l="1"/>
  <c r="U110" i="35" s="1"/>
  <c r="AH111" i="35"/>
  <c r="AH112" i="35"/>
  <c r="AH113" i="35"/>
  <c r="AH114" i="35"/>
  <c r="AH115" i="35"/>
  <c r="AH116" i="35"/>
  <c r="AH117" i="35"/>
  <c r="AH118" i="35"/>
  <c r="AH119" i="35"/>
  <c r="AH120" i="35"/>
  <c r="AH121" i="35"/>
  <c r="W147" i="83"/>
  <c r="S147" i="83"/>
  <c r="I147" i="83"/>
  <c r="D147" i="83"/>
  <c r="U206" i="83"/>
  <c r="U205" i="83"/>
  <c r="U199" i="83"/>
  <c r="U198" i="83"/>
  <c r="U194" i="83"/>
  <c r="U193" i="83"/>
  <c r="U191" i="83"/>
  <c r="U190" i="83"/>
  <c r="D153" i="39"/>
  <c r="G141" i="39"/>
  <c r="B71" i="36"/>
  <c r="I151" i="35"/>
  <c r="I152" i="35"/>
  <c r="I153" i="35"/>
  <c r="I154" i="35"/>
  <c r="I155" i="35"/>
  <c r="I156" i="35"/>
  <c r="I157" i="35"/>
  <c r="I158" i="35"/>
  <c r="I159" i="35"/>
  <c r="I160" i="35"/>
  <c r="I161" i="35"/>
  <c r="I150" i="35"/>
  <c r="G151" i="35"/>
  <c r="H151" i="35"/>
  <c r="G152" i="35"/>
  <c r="H152" i="35"/>
  <c r="G154" i="35"/>
  <c r="H154" i="35"/>
  <c r="G155" i="35"/>
  <c r="H155" i="35"/>
  <c r="G156" i="35"/>
  <c r="H156" i="35"/>
  <c r="G157" i="35"/>
  <c r="H157" i="35"/>
  <c r="G158" i="35"/>
  <c r="H158" i="35"/>
  <c r="G159" i="35"/>
  <c r="H159" i="35"/>
  <c r="G160" i="35"/>
  <c r="H160" i="35"/>
  <c r="G161" i="35"/>
  <c r="H161" i="35"/>
  <c r="G150" i="35"/>
  <c r="D71" i="36" s="1"/>
  <c r="H150" i="35"/>
  <c r="E71" i="36" s="1"/>
  <c r="E79" i="36" l="1"/>
  <c r="I149" i="39"/>
  <c r="D79" i="36"/>
  <c r="H149" i="39"/>
  <c r="D80" i="36"/>
  <c r="H150" i="39"/>
  <c r="I152" i="39"/>
  <c r="E82" i="36"/>
  <c r="H152" i="39"/>
  <c r="D82" i="36"/>
  <c r="I141" i="39"/>
  <c r="E80" i="36"/>
  <c r="I150" i="39"/>
  <c r="H151" i="39"/>
  <c r="D81" i="36"/>
  <c r="I151" i="39"/>
  <c r="E81" i="36"/>
  <c r="H141" i="39"/>
  <c r="E73" i="36"/>
  <c r="I143" i="39"/>
  <c r="D73" i="36"/>
  <c r="H143" i="39"/>
  <c r="H148" i="39"/>
  <c r="D78" i="36"/>
  <c r="I148" i="39"/>
  <c r="E78" i="36"/>
  <c r="D77" i="36"/>
  <c r="H147" i="39"/>
  <c r="I147" i="39"/>
  <c r="E77" i="36"/>
  <c r="I146" i="39"/>
  <c r="E76" i="36"/>
  <c r="H146" i="39"/>
  <c r="D76" i="36"/>
  <c r="D75" i="36"/>
  <c r="H145" i="39"/>
  <c r="E75" i="36"/>
  <c r="I145" i="39"/>
  <c r="D72" i="36"/>
  <c r="H142" i="39"/>
  <c r="E72" i="36"/>
  <c r="I142" i="39"/>
  <c r="C71" i="36"/>
  <c r="E153" i="39"/>
  <c r="T206" i="83"/>
  <c r="T205" i="83"/>
  <c r="T199" i="83"/>
  <c r="T198" i="83"/>
  <c r="T194" i="83"/>
  <c r="T193" i="83"/>
  <c r="T191" i="83"/>
  <c r="T190" i="83"/>
  <c r="G140" i="39" l="1"/>
  <c r="D152" i="39"/>
  <c r="I149" i="35"/>
  <c r="G149" i="35"/>
  <c r="H140" i="39" s="1"/>
  <c r="H149" i="35"/>
  <c r="I140" i="39" s="1"/>
  <c r="F49" i="81"/>
  <c r="G49" i="81"/>
  <c r="F51" i="82"/>
  <c r="G51" i="82"/>
  <c r="F49" i="77"/>
  <c r="F43" i="76"/>
  <c r="G43" i="76"/>
  <c r="H43" i="76"/>
  <c r="I43" i="76"/>
  <c r="F52" i="75"/>
  <c r="G52" i="75"/>
  <c r="H52" i="75"/>
  <c r="I52" i="75"/>
  <c r="W146" i="83"/>
  <c r="S146" i="83"/>
  <c r="I146" i="83"/>
  <c r="D146" i="83"/>
  <c r="H148" i="35" l="1"/>
  <c r="G148" i="35"/>
  <c r="F48" i="81" l="1"/>
  <c r="G48" i="81"/>
  <c r="F50" i="82"/>
  <c r="G50" i="82"/>
  <c r="F48" i="77"/>
  <c r="F42" i="76"/>
  <c r="G42" i="76"/>
  <c r="H42" i="76"/>
  <c r="I42" i="76"/>
  <c r="F51" i="75"/>
  <c r="G51" i="75"/>
  <c r="H51" i="75"/>
  <c r="I51" i="75"/>
  <c r="W145" i="83"/>
  <c r="S145" i="83"/>
  <c r="I145" i="83"/>
  <c r="D145" i="83"/>
  <c r="I147" i="35"/>
  <c r="I148" i="35"/>
  <c r="B69" i="36"/>
  <c r="D69" i="36"/>
  <c r="E69" i="36"/>
  <c r="B70" i="36"/>
  <c r="D70" i="36"/>
  <c r="E70" i="36"/>
  <c r="F47" i="81" l="1"/>
  <c r="G47" i="81"/>
  <c r="F49" i="82"/>
  <c r="G49" i="82"/>
  <c r="F47" i="77"/>
  <c r="F41" i="76"/>
  <c r="G41" i="76"/>
  <c r="H41" i="76"/>
  <c r="I41" i="76"/>
  <c r="F50" i="75"/>
  <c r="G50" i="75"/>
  <c r="H50" i="75"/>
  <c r="I50" i="75"/>
  <c r="W144" i="83"/>
  <c r="S144" i="83"/>
  <c r="I144" i="83"/>
  <c r="D144" i="83"/>
  <c r="AH108" i="35" l="1"/>
  <c r="AH109" i="35"/>
  <c r="AH107" i="35"/>
  <c r="H147" i="35"/>
  <c r="G147" i="35"/>
  <c r="H145" i="35" l="1"/>
  <c r="I40" i="76" l="1"/>
  <c r="H40" i="76"/>
  <c r="G40" i="76"/>
  <c r="I143" i="83"/>
  <c r="I146" i="35"/>
  <c r="H146" i="35" l="1"/>
  <c r="G146" i="35"/>
  <c r="F46" i="81" l="1"/>
  <c r="G46" i="81"/>
  <c r="F48" i="82"/>
  <c r="G48" i="82"/>
  <c r="F46" i="77"/>
  <c r="F40" i="76"/>
  <c r="F49" i="75"/>
  <c r="G49" i="75"/>
  <c r="H49" i="75"/>
  <c r="I49" i="75"/>
  <c r="W143" i="83"/>
  <c r="S143" i="83"/>
  <c r="D143" i="83"/>
  <c r="F45" i="81" l="1"/>
  <c r="G45" i="81"/>
  <c r="F47" i="82"/>
  <c r="G47" i="82"/>
  <c r="F45" i="77"/>
  <c r="F39" i="76"/>
  <c r="F38" i="76"/>
  <c r="G38" i="76"/>
  <c r="H38" i="76"/>
  <c r="I38" i="76"/>
  <c r="F48" i="75"/>
  <c r="G48" i="75"/>
  <c r="H48" i="75"/>
  <c r="I48" i="75"/>
  <c r="W142" i="83"/>
  <c r="S142" i="83"/>
  <c r="B66" i="36"/>
  <c r="Z370" i="14" l="1"/>
  <c r="AA370" i="14"/>
  <c r="Z371" i="14"/>
  <c r="AA371" i="14"/>
  <c r="Z372" i="14"/>
  <c r="AA372" i="14"/>
  <c r="Z373" i="14"/>
  <c r="AA373" i="14"/>
  <c r="Z374" i="14"/>
  <c r="AA374" i="14"/>
  <c r="Z375" i="14"/>
  <c r="AA375" i="14"/>
  <c r="Z376" i="14"/>
  <c r="AA376" i="14"/>
  <c r="Z377" i="14"/>
  <c r="AA377" i="14"/>
  <c r="Z378" i="14"/>
  <c r="AA378" i="14"/>
  <c r="AC383" i="14"/>
  <c r="AB383" i="14"/>
  <c r="Y383" i="14"/>
  <c r="X383" i="14"/>
  <c r="AC382" i="14"/>
  <c r="AB382" i="14"/>
  <c r="Y382" i="14"/>
  <c r="X382" i="14"/>
  <c r="AC381" i="14"/>
  <c r="AB381" i="14"/>
  <c r="Y381" i="14"/>
  <c r="X381" i="14"/>
  <c r="AC380" i="14"/>
  <c r="AB380" i="14"/>
  <c r="Y380" i="14"/>
  <c r="X380" i="14"/>
  <c r="AC379" i="14"/>
  <c r="AB379" i="14"/>
  <c r="Y379" i="14"/>
  <c r="X379" i="14"/>
  <c r="AC378" i="14"/>
  <c r="AB378" i="14"/>
  <c r="Y378" i="14"/>
  <c r="X378" i="14"/>
  <c r="D142" i="83" l="1"/>
  <c r="B67" i="36"/>
  <c r="B68" i="36"/>
  <c r="D67" i="36"/>
  <c r="E67" i="36"/>
  <c r="D68" i="36"/>
  <c r="E68" i="36"/>
  <c r="E66" i="36"/>
  <c r="G145" i="35"/>
  <c r="D66" i="36" s="1"/>
  <c r="I145" i="35"/>
  <c r="F44" i="81" l="1"/>
  <c r="G44" i="81"/>
  <c r="F46" i="82"/>
  <c r="G46" i="82"/>
  <c r="F44" i="77"/>
  <c r="F47" i="75"/>
  <c r="G47" i="75"/>
  <c r="H47" i="75"/>
  <c r="I47" i="75"/>
  <c r="W141" i="83"/>
  <c r="S141" i="83"/>
  <c r="I141" i="83"/>
  <c r="D141" i="83"/>
  <c r="D149" i="39"/>
  <c r="D150" i="39"/>
  <c r="D151" i="39"/>
  <c r="G137" i="39"/>
  <c r="G138" i="39"/>
  <c r="G139" i="39"/>
  <c r="B65" i="36"/>
  <c r="I144" i="35"/>
  <c r="AD160" i="18" l="1"/>
  <c r="AC160" i="18"/>
  <c r="AD159" i="18"/>
  <c r="AC159" i="18"/>
  <c r="AD148" i="18"/>
  <c r="AC148" i="18"/>
  <c r="AD147" i="18"/>
  <c r="AC147" i="18"/>
  <c r="AD152" i="18"/>
  <c r="AC152" i="18"/>
  <c r="AD151" i="18"/>
  <c r="AC151" i="18"/>
  <c r="Y172" i="18"/>
  <c r="X172" i="18"/>
  <c r="Y171" i="18"/>
  <c r="X171" i="18"/>
  <c r="Y168" i="18"/>
  <c r="X168" i="18"/>
  <c r="Y167" i="18"/>
  <c r="X167" i="18"/>
  <c r="F43" i="81" l="1"/>
  <c r="G43" i="81"/>
  <c r="F45" i="82"/>
  <c r="G45" i="82"/>
  <c r="F43" i="77"/>
  <c r="F37" i="76"/>
  <c r="G37" i="76"/>
  <c r="H37" i="76"/>
  <c r="I37" i="76"/>
  <c r="F46" i="75"/>
  <c r="G46" i="75"/>
  <c r="H46" i="75"/>
  <c r="I46" i="75"/>
  <c r="A9" i="22"/>
  <c r="X377" i="14"/>
  <c r="Y377" i="14"/>
  <c r="AB377" i="14"/>
  <c r="AC377" i="14"/>
  <c r="W140" i="83" l="1"/>
  <c r="S140" i="83"/>
  <c r="I140" i="83"/>
  <c r="D140" i="83"/>
  <c r="AH104" i="35"/>
  <c r="AH105" i="35"/>
  <c r="AH106" i="35"/>
  <c r="AH103" i="35"/>
  <c r="B64" i="36"/>
  <c r="G144" i="35"/>
  <c r="D65" i="36" s="1"/>
  <c r="H144" i="35"/>
  <c r="E65" i="36" s="1"/>
  <c r="H137" i="39"/>
  <c r="I137" i="39"/>
  <c r="H138" i="39"/>
  <c r="I138" i="39"/>
  <c r="H139" i="39"/>
  <c r="I139" i="39"/>
  <c r="I143" i="35"/>
  <c r="G143" i="35"/>
  <c r="D64" i="36" s="1"/>
  <c r="H143" i="35"/>
  <c r="E64" i="36" s="1"/>
  <c r="F42" i="81" l="1"/>
  <c r="G42" i="81"/>
  <c r="F44" i="82"/>
  <c r="G44" i="82"/>
  <c r="F42" i="77"/>
  <c r="F36" i="76"/>
  <c r="G36" i="76"/>
  <c r="H36" i="76"/>
  <c r="I36" i="76"/>
  <c r="F45" i="75"/>
  <c r="G45" i="75"/>
  <c r="H45" i="75"/>
  <c r="I45" i="75"/>
  <c r="X376" i="14"/>
  <c r="Y376" i="14"/>
  <c r="AB376" i="14"/>
  <c r="AC376" i="14"/>
  <c r="B63" i="36"/>
  <c r="D146" i="39"/>
  <c r="D147" i="39"/>
  <c r="D148" i="39"/>
  <c r="D145" i="39"/>
  <c r="W139" i="83"/>
  <c r="S139" i="83"/>
  <c r="I139" i="83"/>
  <c r="D139" i="83"/>
  <c r="F41" i="81"/>
  <c r="G41" i="81"/>
  <c r="F43" i="82"/>
  <c r="G43" i="82"/>
  <c r="F41" i="77"/>
  <c r="F35" i="76"/>
  <c r="G35" i="76"/>
  <c r="H35" i="76"/>
  <c r="I35" i="76"/>
  <c r="F44" i="75"/>
  <c r="G44" i="75"/>
  <c r="H44" i="75"/>
  <c r="I44" i="75"/>
  <c r="G135" i="39"/>
  <c r="G136" i="39"/>
  <c r="D61" i="36"/>
  <c r="E61" i="36"/>
  <c r="B62" i="36"/>
  <c r="E435" i="14"/>
  <c r="F431" i="14"/>
  <c r="E432" i="14"/>
  <c r="X375" i="14"/>
  <c r="Y375" i="14"/>
  <c r="AB375" i="14"/>
  <c r="AC375" i="14"/>
  <c r="S194" i="83"/>
  <c r="S193" i="83"/>
  <c r="S191" i="83"/>
  <c r="S190" i="83"/>
  <c r="S206" i="83"/>
  <c r="S205" i="83"/>
  <c r="S199" i="83"/>
  <c r="S198" i="83"/>
  <c r="W138" i="83"/>
  <c r="I138" i="83"/>
  <c r="D138" i="83"/>
  <c r="S138" i="83"/>
  <c r="AJ113" i="18"/>
  <c r="AI113" i="18"/>
  <c r="AG113" i="18"/>
  <c r="AF113" i="18"/>
  <c r="AJ112" i="18"/>
  <c r="AI112" i="18"/>
  <c r="AG112" i="18"/>
  <c r="AF112" i="18"/>
  <c r="AE112" i="18"/>
  <c r="AJ111" i="18"/>
  <c r="AI111" i="18"/>
  <c r="AG111" i="18"/>
  <c r="AF111" i="18"/>
  <c r="AE111" i="18"/>
  <c r="AJ110" i="18"/>
  <c r="AI110" i="18"/>
  <c r="AG110" i="18"/>
  <c r="AF110" i="18"/>
  <c r="AE110" i="18"/>
  <c r="AJ109" i="18"/>
  <c r="AI109" i="18"/>
  <c r="AH109" i="18"/>
  <c r="AG109" i="18"/>
  <c r="AF109" i="18"/>
  <c r="AE109" i="18"/>
  <c r="AJ108" i="18"/>
  <c r="AI108" i="18"/>
  <c r="AH108" i="18"/>
  <c r="AG108" i="18"/>
  <c r="AF108" i="18"/>
  <c r="AE108" i="18"/>
  <c r="AJ107" i="18"/>
  <c r="AI107" i="18"/>
  <c r="AH107" i="18"/>
  <c r="AG107" i="18"/>
  <c r="AF107" i="18"/>
  <c r="AE107" i="18"/>
  <c r="AJ106" i="18"/>
  <c r="AI106" i="18"/>
  <c r="AH106" i="18"/>
  <c r="AG106" i="18"/>
  <c r="AF106" i="18"/>
  <c r="AE106" i="18"/>
  <c r="AC371" i="14"/>
  <c r="AB371" i="14"/>
  <c r="Y371" i="14"/>
  <c r="X371" i="14"/>
  <c r="AC370" i="14"/>
  <c r="AB370" i="14"/>
  <c r="Y370" i="14"/>
  <c r="X370" i="14"/>
  <c r="AC369" i="14"/>
  <c r="AB369" i="14"/>
  <c r="AA369" i="14"/>
  <c r="Z369" i="14"/>
  <c r="Y369" i="14"/>
  <c r="X369" i="14"/>
  <c r="AC368" i="14"/>
  <c r="AB368" i="14"/>
  <c r="AA368" i="14"/>
  <c r="Z368" i="14"/>
  <c r="Y368" i="14"/>
  <c r="X368" i="14"/>
  <c r="AC367" i="14"/>
  <c r="AB367" i="14"/>
  <c r="AA367" i="14"/>
  <c r="Z367" i="14"/>
  <c r="Y367" i="14"/>
  <c r="X367" i="14"/>
  <c r="AC366" i="14"/>
  <c r="AB366" i="14"/>
  <c r="AA366" i="14"/>
  <c r="Z366" i="14"/>
  <c r="Y366" i="14"/>
  <c r="X366" i="14"/>
  <c r="AC365" i="14"/>
  <c r="AB365" i="14"/>
  <c r="AA365" i="14"/>
  <c r="Z365" i="14"/>
  <c r="Y365" i="14"/>
  <c r="X365" i="14"/>
  <c r="AC364" i="14"/>
  <c r="AB364" i="14"/>
  <c r="AA364" i="14"/>
  <c r="Z364" i="14"/>
  <c r="Y364" i="14"/>
  <c r="X364" i="14"/>
  <c r="AC363" i="14"/>
  <c r="AB363" i="14"/>
  <c r="AA363" i="14"/>
  <c r="Z363" i="14"/>
  <c r="Y363" i="14"/>
  <c r="X363" i="14"/>
  <c r="AC362" i="14"/>
  <c r="AB362" i="14"/>
  <c r="AA362" i="14"/>
  <c r="Z362" i="14"/>
  <c r="Y362" i="14"/>
  <c r="X362" i="14"/>
  <c r="AC361" i="14"/>
  <c r="AB361" i="14"/>
  <c r="AA361" i="14"/>
  <c r="Z361" i="14"/>
  <c r="Y361" i="14"/>
  <c r="X361" i="14"/>
  <c r="AC360" i="14"/>
  <c r="AB360" i="14"/>
  <c r="AA360" i="14"/>
  <c r="Z360" i="14"/>
  <c r="Y360" i="14"/>
  <c r="X360" i="14"/>
  <c r="AC359" i="14"/>
  <c r="AB359" i="14"/>
  <c r="AA359" i="14"/>
  <c r="Z359" i="14"/>
  <c r="Y359" i="14"/>
  <c r="X359" i="14"/>
  <c r="AC358" i="14"/>
  <c r="AB358" i="14"/>
  <c r="AA358" i="14"/>
  <c r="Z358" i="14"/>
  <c r="Y358" i="14"/>
  <c r="X358" i="14"/>
  <c r="AC357" i="14"/>
  <c r="AB357" i="14"/>
  <c r="AA357" i="14"/>
  <c r="Z357" i="14"/>
  <c r="Y357" i="14"/>
  <c r="X357" i="14"/>
  <c r="AC356" i="14"/>
  <c r="AB356" i="14"/>
  <c r="AA356" i="14"/>
  <c r="Z356" i="14"/>
  <c r="Y356" i="14"/>
  <c r="X356" i="14"/>
  <c r="AC355" i="14"/>
  <c r="AB355" i="14"/>
  <c r="AA355" i="14"/>
  <c r="Z355" i="14"/>
  <c r="Y355" i="14"/>
  <c r="X355" i="14"/>
  <c r="AC354" i="14"/>
  <c r="AB354" i="14"/>
  <c r="AA354" i="14"/>
  <c r="Z354" i="14"/>
  <c r="Y354" i="14"/>
  <c r="X354" i="14"/>
  <c r="AC353" i="14"/>
  <c r="AB353" i="14"/>
  <c r="AA353" i="14"/>
  <c r="Z353" i="14"/>
  <c r="Y353" i="14"/>
  <c r="X353" i="14"/>
  <c r="AC352" i="14"/>
  <c r="AB352" i="14"/>
  <c r="AA352" i="14"/>
  <c r="Z352" i="14"/>
  <c r="Y352" i="14"/>
  <c r="X352" i="14"/>
  <c r="AC351" i="14"/>
  <c r="AB351" i="14"/>
  <c r="AA351" i="14"/>
  <c r="Z351" i="14"/>
  <c r="Y351" i="14"/>
  <c r="X351" i="14"/>
  <c r="AC350" i="14"/>
  <c r="AB350" i="14"/>
  <c r="AA350" i="14"/>
  <c r="Z350" i="14"/>
  <c r="Y350" i="14"/>
  <c r="X350" i="14"/>
  <c r="AC349" i="14"/>
  <c r="AB349" i="14"/>
  <c r="AA349" i="14"/>
  <c r="Z349" i="14"/>
  <c r="Y349" i="14"/>
  <c r="X349" i="14"/>
  <c r="AC348" i="14"/>
  <c r="AB348" i="14"/>
  <c r="AA348" i="14"/>
  <c r="Z348" i="14"/>
  <c r="Y348" i="14"/>
  <c r="X348" i="14"/>
  <c r="F40" i="81"/>
  <c r="G40" i="81"/>
  <c r="F42" i="82"/>
  <c r="G42" i="82"/>
  <c r="F40" i="77"/>
  <c r="F34" i="76"/>
  <c r="G34" i="76"/>
  <c r="H34" i="76"/>
  <c r="I34" i="76"/>
  <c r="F43" i="75"/>
  <c r="G43" i="75"/>
  <c r="H43" i="75"/>
  <c r="I43" i="75"/>
  <c r="W137" i="83"/>
  <c r="S137" i="83"/>
  <c r="I137" i="83"/>
  <c r="D137" i="83"/>
  <c r="B61" i="36"/>
  <c r="X374" i="14"/>
  <c r="Y374" i="14"/>
  <c r="AB374" i="14"/>
  <c r="AC374" i="14"/>
  <c r="AE115" i="18"/>
  <c r="AF115" i="18"/>
  <c r="AG115" i="18"/>
  <c r="AH115" i="18"/>
  <c r="AI115" i="18"/>
  <c r="AJ115" i="18"/>
  <c r="AE116" i="18"/>
  <c r="AF116" i="18"/>
  <c r="AG116" i="18"/>
  <c r="AH116" i="18"/>
  <c r="AI116" i="18"/>
  <c r="AJ116" i="18"/>
  <c r="AE139" i="18"/>
  <c r="AF139" i="18"/>
  <c r="AG139" i="18"/>
  <c r="AH139" i="18"/>
  <c r="AI139" i="18"/>
  <c r="AJ139" i="18"/>
  <c r="AJ114" i="18"/>
  <c r="AI114" i="18"/>
  <c r="AH114" i="18"/>
  <c r="AG114" i="18"/>
  <c r="AF114" i="18"/>
  <c r="AE114" i="18"/>
  <c r="D143" i="39"/>
  <c r="D144" i="39"/>
  <c r="G131" i="39"/>
  <c r="G132" i="39"/>
  <c r="G133" i="39"/>
  <c r="G134" i="39"/>
  <c r="D142" i="39"/>
  <c r="G130" i="39"/>
  <c r="B60" i="36"/>
  <c r="F39" i="81"/>
  <c r="G39" i="81"/>
  <c r="F41" i="82"/>
  <c r="G41" i="82"/>
  <c r="F39" i="77"/>
  <c r="F33" i="76"/>
  <c r="G33" i="76"/>
  <c r="H33" i="76"/>
  <c r="I33" i="76"/>
  <c r="F42" i="75"/>
  <c r="G42" i="75"/>
  <c r="H42" i="75"/>
  <c r="I42" i="75"/>
  <c r="W136" i="83"/>
  <c r="S136" i="83"/>
  <c r="I136" i="83"/>
  <c r="D136" i="83"/>
  <c r="AC373" i="14"/>
  <c r="AB373" i="14"/>
  <c r="Y373" i="14"/>
  <c r="X373" i="14"/>
  <c r="F38" i="81"/>
  <c r="G38" i="81"/>
  <c r="F40" i="82"/>
  <c r="G40" i="82"/>
  <c r="F38" i="77"/>
  <c r="F32" i="76"/>
  <c r="G32" i="76"/>
  <c r="H32" i="76"/>
  <c r="I32" i="76"/>
  <c r="F41" i="75"/>
  <c r="G41" i="75"/>
  <c r="H41" i="75"/>
  <c r="I41" i="75"/>
  <c r="D141" i="39"/>
  <c r="G129" i="39"/>
  <c r="X372" i="14"/>
  <c r="Y372" i="14"/>
  <c r="AB372" i="14"/>
  <c r="AC372" i="14"/>
  <c r="B59" i="36"/>
  <c r="W135" i="83"/>
  <c r="S135" i="83"/>
  <c r="I135" i="83"/>
  <c r="D135" i="83"/>
  <c r="F37" i="81"/>
  <c r="G37" i="81"/>
  <c r="F39" i="82"/>
  <c r="G39" i="82"/>
  <c r="F37" i="77"/>
  <c r="F31" i="76"/>
  <c r="G31" i="76"/>
  <c r="H31" i="76"/>
  <c r="I31" i="76"/>
  <c r="F40" i="75"/>
  <c r="G40" i="75"/>
  <c r="H40" i="75"/>
  <c r="I40" i="75"/>
  <c r="W134" i="83"/>
  <c r="S134" i="83"/>
  <c r="I134" i="83"/>
  <c r="D134" i="83"/>
  <c r="F36" i="81"/>
  <c r="G36" i="81"/>
  <c r="F38" i="82"/>
  <c r="G38" i="82"/>
  <c r="F36" i="77"/>
  <c r="F30" i="76"/>
  <c r="G30" i="76"/>
  <c r="H30" i="76"/>
  <c r="I30" i="76"/>
  <c r="F39" i="75"/>
  <c r="G39" i="75"/>
  <c r="H39" i="75"/>
  <c r="I39" i="75"/>
  <c r="W133" i="83"/>
  <c r="S133" i="83"/>
  <c r="I133" i="83"/>
  <c r="D133" i="83"/>
  <c r="F35" i="81"/>
  <c r="G35" i="81"/>
  <c r="F37" i="82"/>
  <c r="G37" i="82"/>
  <c r="F35" i="77"/>
  <c r="F29" i="76"/>
  <c r="G29" i="76"/>
  <c r="H29" i="76"/>
  <c r="I29" i="76"/>
  <c r="F38" i="75"/>
  <c r="G38" i="75"/>
  <c r="H38" i="75"/>
  <c r="I38" i="75"/>
  <c r="W132" i="83"/>
  <c r="S132" i="83"/>
  <c r="I132" i="83"/>
  <c r="D132" i="83"/>
  <c r="F34" i="81"/>
  <c r="G34" i="81"/>
  <c r="F36" i="82"/>
  <c r="G36" i="82"/>
  <c r="F34" i="77"/>
  <c r="F28" i="76"/>
  <c r="G28" i="76"/>
  <c r="H28" i="76"/>
  <c r="I28" i="76"/>
  <c r="F37" i="75"/>
  <c r="G37" i="75"/>
  <c r="H37" i="75"/>
  <c r="I37" i="75"/>
  <c r="W131" i="83"/>
  <c r="S131" i="83"/>
  <c r="I131" i="83"/>
  <c r="D131" i="83"/>
  <c r="F33" i="81"/>
  <c r="G33" i="81"/>
  <c r="F35" i="82"/>
  <c r="G35" i="82"/>
  <c r="F33" i="77"/>
  <c r="F27" i="76"/>
  <c r="G27" i="76"/>
  <c r="H27" i="76"/>
  <c r="I27" i="76"/>
  <c r="F36" i="75"/>
  <c r="G36" i="75"/>
  <c r="H36" i="75"/>
  <c r="I36" i="75"/>
  <c r="G127" i="35"/>
  <c r="H118" i="39" s="1"/>
  <c r="W130" i="83"/>
  <c r="S130" i="83"/>
  <c r="I130" i="83"/>
  <c r="D130" i="83"/>
  <c r="F32" i="81"/>
  <c r="G32" i="81"/>
  <c r="F34" i="82"/>
  <c r="G34" i="82"/>
  <c r="F32" i="77"/>
  <c r="F26" i="76"/>
  <c r="G26" i="76"/>
  <c r="H26" i="76"/>
  <c r="I26" i="76"/>
  <c r="F35" i="75"/>
  <c r="G35" i="75"/>
  <c r="H35" i="75"/>
  <c r="I35" i="75"/>
  <c r="W129" i="83"/>
  <c r="S129" i="83"/>
  <c r="I129" i="83"/>
  <c r="D129" i="83"/>
  <c r="G31" i="81"/>
  <c r="F31" i="81"/>
  <c r="F33" i="82"/>
  <c r="G33" i="82"/>
  <c r="F31" i="77"/>
  <c r="F25" i="76"/>
  <c r="G25" i="76"/>
  <c r="H25" i="76"/>
  <c r="I25" i="76"/>
  <c r="F34" i="75"/>
  <c r="G34" i="75"/>
  <c r="H34" i="75"/>
  <c r="I34" i="75"/>
  <c r="W128" i="83"/>
  <c r="S128" i="83"/>
  <c r="I128" i="83"/>
  <c r="D128" i="83"/>
  <c r="F30" i="81"/>
  <c r="G30" i="81"/>
  <c r="F32" i="82"/>
  <c r="G32" i="82"/>
  <c r="F30" i="77"/>
  <c r="F24" i="76"/>
  <c r="G24" i="76"/>
  <c r="H24" i="76"/>
  <c r="I24" i="76"/>
  <c r="F33" i="75"/>
  <c r="G33" i="75"/>
  <c r="H33" i="75"/>
  <c r="I33" i="75"/>
  <c r="W127" i="83"/>
  <c r="S127" i="83"/>
  <c r="I127" i="83"/>
  <c r="D127" i="83"/>
  <c r="F29" i="81"/>
  <c r="G29" i="81"/>
  <c r="F31" i="82"/>
  <c r="G31" i="82"/>
  <c r="F29" i="77"/>
  <c r="F23" i="76"/>
  <c r="G23" i="76"/>
  <c r="H23" i="76"/>
  <c r="I23" i="76"/>
  <c r="F32" i="75"/>
  <c r="G32" i="75"/>
  <c r="H32" i="75"/>
  <c r="I32" i="75"/>
  <c r="W126" i="83"/>
  <c r="S126" i="83"/>
  <c r="I126" i="83"/>
  <c r="D126" i="83"/>
  <c r="AH90" i="35"/>
  <c r="U90" i="35" s="1"/>
  <c r="F28" i="81"/>
  <c r="G28" i="81"/>
  <c r="F30" i="82"/>
  <c r="G30" i="82"/>
  <c r="F28" i="77"/>
  <c r="F22" i="76"/>
  <c r="G22" i="76"/>
  <c r="H22" i="76"/>
  <c r="I22" i="76"/>
  <c r="F31" i="75"/>
  <c r="G31" i="75"/>
  <c r="H31" i="75"/>
  <c r="I31" i="75"/>
  <c r="W125" i="83"/>
  <c r="S125" i="83"/>
  <c r="I125" i="83"/>
  <c r="D125" i="83"/>
  <c r="F27" i="81"/>
  <c r="G27" i="81"/>
  <c r="F29" i="82"/>
  <c r="G29" i="82"/>
  <c r="F27" i="77"/>
  <c r="F21" i="76"/>
  <c r="G21" i="76"/>
  <c r="H21" i="76"/>
  <c r="I21" i="76"/>
  <c r="F30" i="75"/>
  <c r="G30" i="75"/>
  <c r="H30" i="75"/>
  <c r="I30" i="75"/>
  <c r="W124" i="83"/>
  <c r="S124" i="83"/>
  <c r="I124" i="83"/>
  <c r="D124" i="83"/>
  <c r="H127" i="35"/>
  <c r="I118" i="39" s="1"/>
  <c r="AH88" i="35"/>
  <c r="U88" i="35" s="1"/>
  <c r="AH87" i="35"/>
  <c r="U87" i="35" s="1"/>
  <c r="H128" i="35"/>
  <c r="I119" i="39" s="1"/>
  <c r="H129" i="35"/>
  <c r="I120" i="39" s="1"/>
  <c r="H130" i="35"/>
  <c r="I121" i="39" s="1"/>
  <c r="H131" i="35"/>
  <c r="I122" i="39" s="1"/>
  <c r="H132" i="35"/>
  <c r="I123" i="39" s="1"/>
  <c r="H133" i="35"/>
  <c r="I124" i="39" s="1"/>
  <c r="H134" i="35"/>
  <c r="I125" i="39" s="1"/>
  <c r="H135" i="35"/>
  <c r="I126" i="39" s="1"/>
  <c r="H136" i="35"/>
  <c r="I127" i="39" s="1"/>
  <c r="H137" i="35"/>
  <c r="E58" i="36" s="1"/>
  <c r="H138" i="35"/>
  <c r="E59" i="36" s="1"/>
  <c r="H139" i="35"/>
  <c r="E60" i="36" s="1"/>
  <c r="I131" i="39"/>
  <c r="H141" i="35"/>
  <c r="E62" i="36" s="1"/>
  <c r="H142" i="35"/>
  <c r="E63" i="36" s="1"/>
  <c r="I134" i="39"/>
  <c r="I135" i="39"/>
  <c r="I136" i="39"/>
  <c r="H126" i="35"/>
  <c r="E47" i="36" s="1"/>
  <c r="G128" i="35"/>
  <c r="H119" i="39" s="1"/>
  <c r="G129" i="35"/>
  <c r="D50" i="36" s="1"/>
  <c r="G130" i="35"/>
  <c r="D51" i="36" s="1"/>
  <c r="G131" i="35"/>
  <c r="H122" i="39" s="1"/>
  <c r="G132" i="35"/>
  <c r="H123" i="39" s="1"/>
  <c r="G133" i="35"/>
  <c r="H124" i="39" s="1"/>
  <c r="G134" i="35"/>
  <c r="H125" i="39" s="1"/>
  <c r="G135" i="35"/>
  <c r="H126" i="39" s="1"/>
  <c r="G136" i="35"/>
  <c r="H127" i="39" s="1"/>
  <c r="G137" i="35"/>
  <c r="H128" i="39" s="1"/>
  <c r="G138" i="35"/>
  <c r="H129" i="39" s="1"/>
  <c r="G139" i="35"/>
  <c r="H130" i="39" s="1"/>
  <c r="H131" i="39"/>
  <c r="G141" i="35"/>
  <c r="H132" i="39" s="1"/>
  <c r="G142" i="35"/>
  <c r="D63" i="36" s="1"/>
  <c r="H134" i="39"/>
  <c r="H135" i="39"/>
  <c r="H136" i="39"/>
  <c r="G118" i="39"/>
  <c r="G119" i="39"/>
  <c r="G120" i="39"/>
  <c r="G121" i="39"/>
  <c r="G122" i="39"/>
  <c r="G123" i="39"/>
  <c r="G124" i="39"/>
  <c r="G125" i="39"/>
  <c r="G126" i="39"/>
  <c r="G127" i="39"/>
  <c r="G128" i="39"/>
  <c r="D139" i="39"/>
  <c r="D140" i="39"/>
  <c r="D135" i="39"/>
  <c r="D136" i="39"/>
  <c r="D137" i="39"/>
  <c r="D138" i="39"/>
  <c r="D130" i="39"/>
  <c r="D131" i="39"/>
  <c r="D132" i="39"/>
  <c r="D133" i="39"/>
  <c r="D134" i="39"/>
  <c r="E48" i="36"/>
  <c r="E49" i="36"/>
  <c r="E52" i="36"/>
  <c r="E53" i="36"/>
  <c r="E54" i="36"/>
  <c r="E55" i="36"/>
  <c r="E56" i="36"/>
  <c r="E57" i="36"/>
  <c r="D48" i="36"/>
  <c r="D49" i="36"/>
  <c r="D52" i="36"/>
  <c r="D53" i="36"/>
  <c r="D54" i="36"/>
  <c r="D55" i="36"/>
  <c r="D56" i="36"/>
  <c r="D57" i="36"/>
  <c r="D39" i="36"/>
  <c r="D40" i="36"/>
  <c r="D41" i="36"/>
  <c r="D42" i="36"/>
  <c r="B48" i="36"/>
  <c r="B49" i="36"/>
  <c r="B50" i="36"/>
  <c r="B51" i="36"/>
  <c r="B52" i="36"/>
  <c r="B53" i="36"/>
  <c r="B54" i="36"/>
  <c r="B55" i="36"/>
  <c r="B56" i="36"/>
  <c r="B57" i="36"/>
  <c r="B58" i="36"/>
  <c r="B47" i="36"/>
  <c r="H118" i="35"/>
  <c r="I109" i="39" s="1"/>
  <c r="H119" i="35"/>
  <c r="I110" i="39" s="1"/>
  <c r="H120" i="35"/>
  <c r="I111" i="39" s="1"/>
  <c r="H121" i="35"/>
  <c r="I112" i="39" s="1"/>
  <c r="H122" i="35"/>
  <c r="I113" i="39" s="1"/>
  <c r="H123" i="35"/>
  <c r="I114" i="39" s="1"/>
  <c r="H124" i="35"/>
  <c r="I115" i="39" s="1"/>
  <c r="H125" i="35"/>
  <c r="I116" i="39" s="1"/>
  <c r="G118" i="35"/>
  <c r="H109" i="39" s="1"/>
  <c r="G119" i="35"/>
  <c r="H110" i="39" s="1"/>
  <c r="G120" i="35"/>
  <c r="H111" i="39" s="1"/>
  <c r="G121" i="35"/>
  <c r="H112" i="39" s="1"/>
  <c r="G122" i="35"/>
  <c r="H113" i="39" s="1"/>
  <c r="G123" i="35"/>
  <c r="D44" i="36" s="1"/>
  <c r="G124" i="35"/>
  <c r="D45" i="36" s="1"/>
  <c r="G125" i="35"/>
  <c r="D46" i="36" s="1"/>
  <c r="G126" i="35"/>
  <c r="D47" i="36" s="1"/>
  <c r="I127" i="35"/>
  <c r="I128" i="35"/>
  <c r="I129" i="35"/>
  <c r="I130" i="35"/>
  <c r="I131" i="35"/>
  <c r="I132" i="35"/>
  <c r="I133" i="35"/>
  <c r="I134" i="35"/>
  <c r="I135" i="35"/>
  <c r="I136" i="35"/>
  <c r="I137" i="35"/>
  <c r="I138" i="35"/>
  <c r="I139" i="35"/>
  <c r="I140" i="35"/>
  <c r="I141" i="35"/>
  <c r="I142" i="35"/>
  <c r="I126" i="35"/>
  <c r="AH89" i="35"/>
  <c r="U89" i="35" s="1"/>
  <c r="AH91" i="35"/>
  <c r="U91" i="35" s="1"/>
  <c r="AH92" i="35"/>
  <c r="U92" i="35" s="1"/>
  <c r="E135" i="39" s="1"/>
  <c r="AH93" i="35"/>
  <c r="U93" i="35" s="1"/>
  <c r="E136" i="39" s="1"/>
  <c r="AH94" i="35"/>
  <c r="U94" i="35" s="1"/>
  <c r="AH95" i="35"/>
  <c r="U95" i="35" s="1"/>
  <c r="E138" i="39" s="1"/>
  <c r="AH96" i="35"/>
  <c r="U96" i="35" s="1"/>
  <c r="E139" i="39" s="1"/>
  <c r="AH97" i="35"/>
  <c r="U97" i="35" s="1"/>
  <c r="AH98" i="35"/>
  <c r="U98" i="35" s="1"/>
  <c r="AH99" i="35"/>
  <c r="U99" i="35" s="1"/>
  <c r="C60" i="36" s="1"/>
  <c r="AH100" i="35"/>
  <c r="U100" i="35" s="1"/>
  <c r="E143" i="39" s="1"/>
  <c r="AH101" i="35"/>
  <c r="U101" i="35" s="1"/>
  <c r="E144" i="39" s="1"/>
  <c r="AH102" i="35"/>
  <c r="U102" i="35" s="1"/>
  <c r="E145" i="39" s="1"/>
  <c r="U103" i="35"/>
  <c r="C64" i="36" s="1"/>
  <c r="U104" i="35"/>
  <c r="E147" i="39" s="1"/>
  <c r="U105" i="35"/>
  <c r="U106" i="35"/>
  <c r="U107" i="35"/>
  <c r="U108" i="35"/>
  <c r="U109" i="35"/>
  <c r="U111" i="35"/>
  <c r="U112" i="35"/>
  <c r="U113" i="35"/>
  <c r="U114" i="35"/>
  <c r="U115" i="35"/>
  <c r="U116" i="35"/>
  <c r="U117" i="35"/>
  <c r="U118" i="35"/>
  <c r="U119" i="35"/>
  <c r="U120" i="35"/>
  <c r="U121" i="35"/>
  <c r="AH86" i="35"/>
  <c r="U86" i="35" s="1"/>
  <c r="F26" i="81"/>
  <c r="G26" i="81"/>
  <c r="F28" i="82"/>
  <c r="G28" i="82"/>
  <c r="F26" i="77"/>
  <c r="F20" i="76"/>
  <c r="G20" i="76"/>
  <c r="H20" i="76"/>
  <c r="I20" i="76"/>
  <c r="F29" i="75"/>
  <c r="G29" i="75"/>
  <c r="H29" i="75"/>
  <c r="I29" i="75"/>
  <c r="W123" i="83"/>
  <c r="S123" i="83"/>
  <c r="I123" i="83"/>
  <c r="D123" i="83"/>
  <c r="G117" i="39"/>
  <c r="D129" i="39"/>
  <c r="F25" i="81"/>
  <c r="G25" i="81"/>
  <c r="F27" i="82"/>
  <c r="G27" i="82"/>
  <c r="F25" i="77"/>
  <c r="F19" i="76"/>
  <c r="G19" i="76"/>
  <c r="H19" i="76"/>
  <c r="I19" i="76"/>
  <c r="F28" i="75"/>
  <c r="G28" i="75"/>
  <c r="H28" i="75"/>
  <c r="I28" i="75"/>
  <c r="R206" i="83"/>
  <c r="R205" i="83"/>
  <c r="R199" i="83"/>
  <c r="R198" i="83"/>
  <c r="R194" i="83"/>
  <c r="R193" i="83"/>
  <c r="R192" i="83"/>
  <c r="R191" i="83"/>
  <c r="R190" i="83"/>
  <c r="W122" i="83"/>
  <c r="S122" i="83"/>
  <c r="I122" i="83"/>
  <c r="D122" i="83"/>
  <c r="D128" i="39"/>
  <c r="G116" i="39"/>
  <c r="U85" i="35"/>
  <c r="E128" i="39" s="1"/>
  <c r="F24" i="81"/>
  <c r="G24" i="81"/>
  <c r="F26" i="82"/>
  <c r="G26" i="82"/>
  <c r="F24" i="77"/>
  <c r="F18" i="76"/>
  <c r="G18" i="76"/>
  <c r="H18" i="76"/>
  <c r="I18" i="76"/>
  <c r="F27" i="75"/>
  <c r="G27" i="75"/>
  <c r="H27" i="75"/>
  <c r="I27" i="75"/>
  <c r="W121" i="83"/>
  <c r="S121" i="83"/>
  <c r="I121" i="83"/>
  <c r="D121" i="83"/>
  <c r="G115" i="39"/>
  <c r="D127" i="39"/>
  <c r="U84" i="35"/>
  <c r="E127" i="39" s="1"/>
  <c r="F23" i="81"/>
  <c r="G23" i="81"/>
  <c r="F25" i="82"/>
  <c r="G25" i="82"/>
  <c r="F23" i="77"/>
  <c r="F17" i="76"/>
  <c r="G17" i="76"/>
  <c r="H17" i="76"/>
  <c r="I17" i="76"/>
  <c r="F26" i="75"/>
  <c r="G26" i="75"/>
  <c r="H26" i="75"/>
  <c r="I26" i="75"/>
  <c r="W120" i="83"/>
  <c r="S120" i="83"/>
  <c r="N120" i="83"/>
  <c r="I120" i="83"/>
  <c r="D120" i="83"/>
  <c r="G114" i="39"/>
  <c r="D126" i="39"/>
  <c r="U83" i="35"/>
  <c r="E126" i="39" s="1"/>
  <c r="F432" i="14"/>
  <c r="E431" i="14"/>
  <c r="F435" i="14"/>
  <c r="F436" i="14"/>
  <c r="E436" i="14"/>
  <c r="N119" i="83"/>
  <c r="F24" i="82"/>
  <c r="G24" i="82"/>
  <c r="F22" i="81"/>
  <c r="G22" i="81"/>
  <c r="F22" i="77"/>
  <c r="F16" i="76"/>
  <c r="G16" i="76"/>
  <c r="H16" i="76"/>
  <c r="I16" i="76"/>
  <c r="F25" i="75"/>
  <c r="G25" i="75"/>
  <c r="H25" i="75"/>
  <c r="I25" i="75"/>
  <c r="W119" i="83"/>
  <c r="S119" i="83"/>
  <c r="I119" i="83"/>
  <c r="D119" i="83"/>
  <c r="G113" i="39"/>
  <c r="D125" i="39"/>
  <c r="U82" i="35"/>
  <c r="E125" i="39" s="1"/>
  <c r="F23" i="82"/>
  <c r="G23" i="82"/>
  <c r="F21" i="81"/>
  <c r="G21" i="81"/>
  <c r="F21" i="77"/>
  <c r="F15" i="76"/>
  <c r="G15" i="76"/>
  <c r="H15" i="76"/>
  <c r="I15" i="76"/>
  <c r="F24" i="75"/>
  <c r="G24" i="75"/>
  <c r="H24" i="75"/>
  <c r="I24" i="75"/>
  <c r="W118" i="83"/>
  <c r="S118" i="83"/>
  <c r="I118" i="83"/>
  <c r="D118" i="83"/>
  <c r="G112" i="39"/>
  <c r="D124" i="39"/>
  <c r="U81" i="35"/>
  <c r="E124" i="39" s="1"/>
  <c r="D113" i="83"/>
  <c r="W114" i="83"/>
  <c r="W115" i="83"/>
  <c r="W116" i="83"/>
  <c r="W117" i="83"/>
  <c r="W113" i="83"/>
  <c r="S114" i="83"/>
  <c r="S115" i="83"/>
  <c r="S116" i="83"/>
  <c r="S117" i="83"/>
  <c r="S113" i="83"/>
  <c r="I114" i="83"/>
  <c r="I115" i="83"/>
  <c r="I116" i="83"/>
  <c r="I117" i="83"/>
  <c r="I113" i="83"/>
  <c r="D115" i="83"/>
  <c r="D116" i="83"/>
  <c r="D117" i="83"/>
  <c r="D114" i="83"/>
  <c r="F22" i="82"/>
  <c r="G22" i="82"/>
  <c r="F20" i="81"/>
  <c r="G20" i="81"/>
  <c r="F20" i="77"/>
  <c r="F14" i="76"/>
  <c r="G14" i="76"/>
  <c r="H14" i="76"/>
  <c r="I14" i="76"/>
  <c r="F23" i="75"/>
  <c r="G23" i="75"/>
  <c r="H23" i="75"/>
  <c r="I23" i="75"/>
  <c r="G111" i="39"/>
  <c r="D123" i="39"/>
  <c r="U80" i="35"/>
  <c r="E123" i="39" s="1"/>
  <c r="F21" i="82"/>
  <c r="G21" i="82"/>
  <c r="F19" i="81"/>
  <c r="G19" i="81"/>
  <c r="F19" i="77"/>
  <c r="F13" i="76"/>
  <c r="G13" i="76"/>
  <c r="H13" i="76"/>
  <c r="I13" i="76"/>
  <c r="F22" i="75"/>
  <c r="G22" i="75"/>
  <c r="H22" i="75"/>
  <c r="I22" i="75"/>
  <c r="G110" i="39"/>
  <c r="D122" i="39"/>
  <c r="U79" i="35"/>
  <c r="E122" i="39" s="1"/>
  <c r="F20" i="82"/>
  <c r="G20" i="82"/>
  <c r="F18" i="81"/>
  <c r="G18" i="81"/>
  <c r="F18" i="77"/>
  <c r="F12" i="76"/>
  <c r="G12" i="76"/>
  <c r="H12" i="76"/>
  <c r="I12" i="76"/>
  <c r="F21" i="75"/>
  <c r="G21" i="75"/>
  <c r="H21" i="75"/>
  <c r="I21" i="75"/>
  <c r="D121" i="39"/>
  <c r="G109" i="39"/>
  <c r="U78" i="35"/>
  <c r="E121" i="39" s="1"/>
  <c r="F19" i="82"/>
  <c r="G19" i="82"/>
  <c r="G18" i="82"/>
  <c r="F18" i="82"/>
  <c r="G17" i="81"/>
  <c r="G16" i="81"/>
  <c r="F17" i="81"/>
  <c r="F16" i="81"/>
  <c r="F17" i="77"/>
  <c r="F11" i="76"/>
  <c r="G11" i="76"/>
  <c r="H11" i="76"/>
  <c r="I11" i="76"/>
  <c r="F20" i="75"/>
  <c r="G20" i="75"/>
  <c r="H20" i="75"/>
  <c r="I20" i="75"/>
  <c r="G108" i="39"/>
  <c r="H108" i="39"/>
  <c r="I108" i="39"/>
  <c r="D120" i="39"/>
  <c r="U77" i="35"/>
  <c r="E120" i="39" s="1"/>
  <c r="U76" i="35"/>
  <c r="E119" i="39" s="1"/>
  <c r="F16" i="77"/>
  <c r="F10" i="76"/>
  <c r="G10" i="76"/>
  <c r="H10" i="76"/>
  <c r="I10" i="76"/>
  <c r="F19" i="75"/>
  <c r="G19" i="75"/>
  <c r="H19" i="75"/>
  <c r="I19" i="75"/>
  <c r="D119" i="39"/>
  <c r="G107" i="39"/>
  <c r="H107" i="39"/>
  <c r="I107" i="39"/>
  <c r="G17" i="82"/>
  <c r="F17" i="82"/>
  <c r="G15" i="81"/>
  <c r="F15" i="81"/>
  <c r="F15" i="77"/>
  <c r="F9" i="76"/>
  <c r="G9" i="76"/>
  <c r="H9" i="76"/>
  <c r="I9" i="76"/>
  <c r="F18" i="75"/>
  <c r="G18" i="75"/>
  <c r="H18" i="75"/>
  <c r="I18" i="75"/>
  <c r="G106" i="39"/>
  <c r="H106" i="39"/>
  <c r="I106" i="39"/>
  <c r="D118" i="39"/>
  <c r="U75" i="35"/>
  <c r="E118" i="39" s="1"/>
  <c r="G16" i="82"/>
  <c r="F16" i="82"/>
  <c r="G14" i="81"/>
  <c r="F14" i="81"/>
  <c r="F14" i="77"/>
  <c r="F8" i="76"/>
  <c r="G8" i="76"/>
  <c r="H8" i="76"/>
  <c r="I8" i="76"/>
  <c r="F17" i="75"/>
  <c r="G17" i="75"/>
  <c r="H17" i="75"/>
  <c r="I17" i="75"/>
  <c r="G105" i="39"/>
  <c r="H105" i="39"/>
  <c r="I105" i="39"/>
  <c r="D117" i="39"/>
  <c r="U74" i="35"/>
  <c r="E117" i="39" s="1"/>
  <c r="G15" i="82"/>
  <c r="F15" i="82"/>
  <c r="G13" i="81"/>
  <c r="F13" i="81"/>
  <c r="F13" i="77"/>
  <c r="F7" i="76"/>
  <c r="G7" i="76"/>
  <c r="H7" i="76"/>
  <c r="I7" i="76"/>
  <c r="F16" i="75"/>
  <c r="G16" i="75"/>
  <c r="H16" i="75"/>
  <c r="I16" i="75"/>
  <c r="D116" i="39"/>
  <c r="G104" i="39"/>
  <c r="H104" i="39"/>
  <c r="I104" i="39"/>
  <c r="U73" i="35"/>
  <c r="E116" i="39" s="1"/>
  <c r="G14" i="82"/>
  <c r="F14" i="82"/>
  <c r="G12" i="81"/>
  <c r="F12" i="81"/>
  <c r="F12" i="77"/>
  <c r="F6" i="76"/>
  <c r="G6" i="76"/>
  <c r="H6" i="76"/>
  <c r="I6" i="76"/>
  <c r="F15" i="75"/>
  <c r="G15" i="75"/>
  <c r="H15" i="75"/>
  <c r="I15" i="75"/>
  <c r="G103" i="39"/>
  <c r="H103" i="39"/>
  <c r="I103" i="39"/>
  <c r="D115" i="39"/>
  <c r="U72" i="35"/>
  <c r="E115" i="39" s="1"/>
  <c r="G13" i="82"/>
  <c r="F13" i="82"/>
  <c r="G11" i="81"/>
  <c r="F11" i="81"/>
  <c r="F11" i="77"/>
  <c r="G11" i="77"/>
  <c r="F5" i="76"/>
  <c r="G5" i="76"/>
  <c r="H5" i="76"/>
  <c r="I5" i="76"/>
  <c r="F14" i="75"/>
  <c r="G14" i="75"/>
  <c r="H14" i="75"/>
  <c r="I14" i="75"/>
  <c r="G102" i="39"/>
  <c r="H102" i="39"/>
  <c r="I102" i="39"/>
  <c r="D114" i="39"/>
  <c r="U71" i="35"/>
  <c r="E114" i="39" s="1"/>
  <c r="D113" i="39"/>
  <c r="G101" i="39"/>
  <c r="H101" i="39"/>
  <c r="I101" i="39"/>
  <c r="G12" i="82"/>
  <c r="F12" i="82"/>
  <c r="G10" i="81"/>
  <c r="F10" i="81"/>
  <c r="F10" i="77"/>
  <c r="G10" i="77"/>
  <c r="H10" i="77"/>
  <c r="I10" i="77"/>
  <c r="A93" i="76"/>
  <c r="B93" i="76"/>
  <c r="C93" i="76"/>
  <c r="D93" i="76"/>
  <c r="F13" i="75"/>
  <c r="G13" i="75"/>
  <c r="H13" i="75"/>
  <c r="I13" i="75"/>
  <c r="U70" i="35"/>
  <c r="E113" i="39" s="1"/>
  <c r="G11" i="82"/>
  <c r="F11" i="82"/>
  <c r="G9" i="81"/>
  <c r="F9" i="81"/>
  <c r="F9" i="77"/>
  <c r="G9" i="77"/>
  <c r="H9" i="77"/>
  <c r="I9" i="77"/>
  <c r="A92" i="76"/>
  <c r="B92" i="76"/>
  <c r="C92" i="76"/>
  <c r="D92" i="76"/>
  <c r="F12" i="75"/>
  <c r="G12" i="75"/>
  <c r="H12" i="75"/>
  <c r="I12" i="75"/>
  <c r="G100" i="39"/>
  <c r="H100" i="39"/>
  <c r="I100" i="39"/>
  <c r="D112" i="39"/>
  <c r="U69" i="35"/>
  <c r="E112" i="39" s="1"/>
  <c r="G10" i="82"/>
  <c r="F10" i="82"/>
  <c r="G8" i="81"/>
  <c r="F8" i="81"/>
  <c r="F8" i="77"/>
  <c r="G8" i="77"/>
  <c r="H8" i="77"/>
  <c r="I8" i="77"/>
  <c r="A91" i="76"/>
  <c r="B91" i="76"/>
  <c r="C91" i="76"/>
  <c r="D91" i="76"/>
  <c r="F11" i="75"/>
  <c r="G11" i="75"/>
  <c r="H11" i="75"/>
  <c r="I11" i="75"/>
  <c r="G99" i="39"/>
  <c r="H99" i="39"/>
  <c r="I99" i="39"/>
  <c r="D111" i="39"/>
  <c r="U68" i="35"/>
  <c r="E111" i="39" s="1"/>
  <c r="G9" i="82"/>
  <c r="F9" i="82"/>
  <c r="G7" i="81"/>
  <c r="F7" i="81"/>
  <c r="F7" i="77"/>
  <c r="G7" i="77"/>
  <c r="H7" i="77"/>
  <c r="I7" i="77"/>
  <c r="A98" i="77"/>
  <c r="A90" i="76"/>
  <c r="B90" i="76"/>
  <c r="C90" i="76"/>
  <c r="D90" i="76"/>
  <c r="F10" i="75"/>
  <c r="G10" i="75"/>
  <c r="H10" i="75"/>
  <c r="I10" i="75"/>
  <c r="G98" i="39"/>
  <c r="H98" i="39"/>
  <c r="I98" i="39"/>
  <c r="D110" i="39"/>
  <c r="U67" i="35"/>
  <c r="E110" i="39" s="1"/>
  <c r="G8" i="82"/>
  <c r="F8" i="82"/>
  <c r="G6" i="81"/>
  <c r="F6" i="81"/>
  <c r="F6" i="77"/>
  <c r="G6" i="77"/>
  <c r="H6" i="77"/>
  <c r="I6" i="77"/>
  <c r="A89" i="76"/>
  <c r="B89" i="76"/>
  <c r="C89" i="76"/>
  <c r="D89" i="76"/>
  <c r="F9" i="75"/>
  <c r="G9" i="75"/>
  <c r="H9" i="75"/>
  <c r="I9" i="75"/>
  <c r="U66" i="35"/>
  <c r="E109" i="39" s="1"/>
  <c r="G97" i="39"/>
  <c r="H97" i="39"/>
  <c r="I97" i="39"/>
  <c r="D109" i="39"/>
  <c r="H94" i="39"/>
  <c r="I94" i="39"/>
  <c r="H95" i="39"/>
  <c r="I95" i="39"/>
  <c r="G7" i="82"/>
  <c r="F7" i="82"/>
  <c r="G5" i="81"/>
  <c r="F5" i="81"/>
  <c r="F5" i="77"/>
  <c r="G5" i="77"/>
  <c r="H5" i="77"/>
  <c r="I5" i="77"/>
  <c r="A88" i="76"/>
  <c r="B88" i="76"/>
  <c r="C88" i="76"/>
  <c r="D88" i="76"/>
  <c r="F8" i="75"/>
  <c r="G8" i="75"/>
  <c r="H8" i="75"/>
  <c r="I8" i="75"/>
  <c r="G96" i="39"/>
  <c r="H96" i="39"/>
  <c r="I96" i="39"/>
  <c r="D108" i="39"/>
  <c r="U65" i="35"/>
  <c r="E108" i="39" s="1"/>
  <c r="P200" i="83"/>
  <c r="P207" i="83"/>
  <c r="P192" i="83"/>
  <c r="G6" i="82"/>
  <c r="F6" i="82"/>
  <c r="B98" i="81"/>
  <c r="A98" i="81"/>
  <c r="B98" i="77"/>
  <c r="C98" i="77"/>
  <c r="D98" i="77"/>
  <c r="A87" i="76"/>
  <c r="B87" i="76"/>
  <c r="C87" i="76"/>
  <c r="D87" i="76"/>
  <c r="F7" i="75"/>
  <c r="G7" i="75"/>
  <c r="H7" i="75"/>
  <c r="I7" i="75"/>
  <c r="G95" i="39"/>
  <c r="D107" i="39"/>
  <c r="U64" i="35"/>
  <c r="E107" i="39" s="1"/>
  <c r="G5" i="82"/>
  <c r="F5" i="82"/>
  <c r="B97" i="81"/>
  <c r="A97" i="81"/>
  <c r="A97" i="77"/>
  <c r="B97" i="77"/>
  <c r="C97" i="77"/>
  <c r="D97" i="77"/>
  <c r="A86" i="76"/>
  <c r="B86" i="76"/>
  <c r="C86" i="76"/>
  <c r="D86" i="76"/>
  <c r="F6" i="75"/>
  <c r="G6" i="75"/>
  <c r="H6" i="75"/>
  <c r="I6" i="75"/>
  <c r="Q207" i="83"/>
  <c r="Q200" i="83"/>
  <c r="Q192" i="83"/>
  <c r="Q206" i="83"/>
  <c r="Q205" i="83"/>
  <c r="Q199" i="83"/>
  <c r="Q198" i="83"/>
  <c r="Q194" i="83"/>
  <c r="Q193" i="83"/>
  <c r="Q191" i="83"/>
  <c r="Q190" i="83"/>
  <c r="G94" i="39"/>
  <c r="D106" i="39"/>
  <c r="U63" i="35"/>
  <c r="E106" i="39" s="1"/>
  <c r="B98" i="82"/>
  <c r="A98" i="82"/>
  <c r="B96" i="81"/>
  <c r="A96" i="81"/>
  <c r="A96" i="77"/>
  <c r="B96" i="77"/>
  <c r="C96" i="77"/>
  <c r="D96" i="77"/>
  <c r="A85" i="76"/>
  <c r="B85" i="76"/>
  <c r="C85" i="76"/>
  <c r="D85" i="76"/>
  <c r="F5" i="75"/>
  <c r="G5" i="75"/>
  <c r="H5" i="75"/>
  <c r="I5" i="75"/>
  <c r="D105" i="39"/>
  <c r="G93" i="39"/>
  <c r="H93" i="39"/>
  <c r="I93" i="39"/>
  <c r="U62" i="35"/>
  <c r="E105" i="39" s="1"/>
  <c r="B97" i="82"/>
  <c r="A97" i="82"/>
  <c r="B95" i="81"/>
  <c r="A95" i="81"/>
  <c r="A95" i="77"/>
  <c r="B95" i="77"/>
  <c r="C95" i="77"/>
  <c r="D95" i="77"/>
  <c r="A84" i="76"/>
  <c r="B84" i="76"/>
  <c r="C84" i="76"/>
  <c r="D84" i="76"/>
  <c r="A98" i="75"/>
  <c r="B98" i="75"/>
  <c r="C98" i="75"/>
  <c r="D98" i="75"/>
  <c r="P190" i="83"/>
  <c r="P206" i="83"/>
  <c r="P205" i="83"/>
  <c r="P199" i="83"/>
  <c r="P198" i="83"/>
  <c r="P194" i="83"/>
  <c r="P193" i="83"/>
  <c r="P191" i="83"/>
  <c r="D104" i="39"/>
  <c r="G92" i="39"/>
  <c r="H92" i="39"/>
  <c r="I92" i="39"/>
  <c r="U61" i="35"/>
  <c r="E104" i="39" s="1"/>
  <c r="U60" i="35"/>
  <c r="E103" i="39" s="1"/>
  <c r="B96" i="82"/>
  <c r="A96" i="82"/>
  <c r="B94" i="81"/>
  <c r="A94" i="81"/>
  <c r="A94" i="77"/>
  <c r="B94" i="77"/>
  <c r="C94" i="77"/>
  <c r="D94" i="77"/>
  <c r="A83" i="76"/>
  <c r="B83" i="76"/>
  <c r="C83" i="76"/>
  <c r="D83" i="76"/>
  <c r="A97" i="75"/>
  <c r="B97" i="75"/>
  <c r="C97" i="75"/>
  <c r="D97" i="75"/>
  <c r="G91" i="39"/>
  <c r="H91" i="39"/>
  <c r="I91" i="39"/>
  <c r="D103" i="39"/>
  <c r="B95" i="82"/>
  <c r="A95" i="82"/>
  <c r="B93" i="81"/>
  <c r="A93" i="81"/>
  <c r="A93" i="77"/>
  <c r="B93" i="77"/>
  <c r="C93" i="77"/>
  <c r="D93" i="77"/>
  <c r="A82" i="76"/>
  <c r="B82" i="76"/>
  <c r="C82" i="76"/>
  <c r="D82" i="76"/>
  <c r="A81" i="76"/>
  <c r="B81" i="76"/>
  <c r="C81" i="76"/>
  <c r="D81" i="76"/>
  <c r="A96" i="75"/>
  <c r="B96" i="75"/>
  <c r="C96" i="75"/>
  <c r="D96" i="75"/>
  <c r="D102" i="39"/>
  <c r="G90" i="39"/>
  <c r="H90" i="39"/>
  <c r="I90" i="39"/>
  <c r="U59" i="35"/>
  <c r="E102" i="39" s="1"/>
  <c r="B94" i="82"/>
  <c r="A94" i="82"/>
  <c r="B92" i="81"/>
  <c r="A92" i="81"/>
  <c r="D92" i="77"/>
  <c r="C92" i="77"/>
  <c r="B92" i="77"/>
  <c r="A92" i="77"/>
  <c r="A95" i="75"/>
  <c r="B95" i="75"/>
  <c r="C95" i="75"/>
  <c r="D95" i="75"/>
  <c r="D101" i="39"/>
  <c r="G89" i="39"/>
  <c r="H89" i="39"/>
  <c r="I89" i="39"/>
  <c r="U58" i="35"/>
  <c r="E101" i="39" s="1"/>
  <c r="B93" i="82"/>
  <c r="A93" i="82"/>
  <c r="B91" i="81"/>
  <c r="A91" i="81"/>
  <c r="A91" i="77"/>
  <c r="A80" i="76"/>
  <c r="B80" i="76"/>
  <c r="C80" i="76"/>
  <c r="D80" i="76"/>
  <c r="A94" i="75"/>
  <c r="B94" i="75"/>
  <c r="C94" i="75"/>
  <c r="D94" i="75"/>
  <c r="D100" i="39"/>
  <c r="G88" i="39"/>
  <c r="H88" i="39"/>
  <c r="I88" i="39"/>
  <c r="U57" i="35"/>
  <c r="E100" i="39" s="1"/>
  <c r="H86" i="39"/>
  <c r="I86" i="39"/>
  <c r="H87" i="39"/>
  <c r="I87" i="39"/>
  <c r="B92" i="82"/>
  <c r="A92" i="82"/>
  <c r="B90" i="81"/>
  <c r="A90" i="81"/>
  <c r="A90" i="77"/>
  <c r="A79" i="76"/>
  <c r="B79" i="76"/>
  <c r="C79" i="76"/>
  <c r="D79" i="76"/>
  <c r="A93" i="75"/>
  <c r="B93" i="75"/>
  <c r="C93" i="75"/>
  <c r="D93" i="75"/>
  <c r="D99" i="39"/>
  <c r="G87" i="39"/>
  <c r="U56" i="35"/>
  <c r="E99" i="39" s="1"/>
  <c r="B91" i="82"/>
  <c r="A91" i="82"/>
  <c r="B89" i="81"/>
  <c r="A89" i="81"/>
  <c r="A89" i="77"/>
  <c r="B89" i="77"/>
  <c r="A78" i="76"/>
  <c r="A92" i="75"/>
  <c r="B92" i="75"/>
  <c r="C92" i="75"/>
  <c r="D92" i="75"/>
  <c r="G86" i="39"/>
  <c r="D98" i="39"/>
  <c r="U55" i="35"/>
  <c r="E98" i="39" s="1"/>
  <c r="B90" i="82"/>
  <c r="A90" i="82"/>
  <c r="B88" i="81"/>
  <c r="A88" i="81"/>
  <c r="A88" i="77"/>
  <c r="B88" i="77"/>
  <c r="C88" i="77"/>
  <c r="D88" i="77"/>
  <c r="A77" i="76"/>
  <c r="B77" i="76"/>
  <c r="C77" i="76"/>
  <c r="D77" i="76"/>
  <c r="A91" i="75"/>
  <c r="B91" i="75"/>
  <c r="C91" i="75"/>
  <c r="D91" i="75"/>
  <c r="D97" i="39"/>
  <c r="G85" i="39"/>
  <c r="H85" i="39"/>
  <c r="I85" i="39"/>
  <c r="U54" i="35"/>
  <c r="E97" i="39" s="1"/>
  <c r="B89" i="82"/>
  <c r="A89" i="82"/>
  <c r="B87" i="81"/>
  <c r="A87" i="81"/>
  <c r="A87" i="77"/>
  <c r="B87" i="77"/>
  <c r="C87" i="77"/>
  <c r="D87" i="77"/>
  <c r="A76" i="76"/>
  <c r="B76" i="76"/>
  <c r="C76" i="76"/>
  <c r="D76" i="76"/>
  <c r="A90" i="75"/>
  <c r="B90" i="75"/>
  <c r="C90" i="75"/>
  <c r="D90" i="75"/>
  <c r="D96" i="39"/>
  <c r="G84" i="39"/>
  <c r="H84" i="39"/>
  <c r="I84" i="39"/>
  <c r="U53" i="35"/>
  <c r="E96" i="39" s="1"/>
  <c r="B88" i="82"/>
  <c r="A88" i="82"/>
  <c r="B86" i="81"/>
  <c r="A86" i="81"/>
  <c r="A86" i="77"/>
  <c r="B86" i="77"/>
  <c r="C86" i="77"/>
  <c r="D86" i="77"/>
  <c r="A75" i="76"/>
  <c r="B75" i="76"/>
  <c r="C75" i="76"/>
  <c r="D75" i="76"/>
  <c r="B89" i="75"/>
  <c r="C89" i="75"/>
  <c r="D89" i="75"/>
  <c r="A89" i="75"/>
  <c r="G83" i="39"/>
  <c r="H83" i="39"/>
  <c r="I83" i="39"/>
  <c r="D95" i="39"/>
  <c r="U52" i="35"/>
  <c r="E95" i="39" s="1"/>
  <c r="D94" i="39"/>
  <c r="G82" i="39"/>
  <c r="H82" i="39"/>
  <c r="I82" i="39"/>
  <c r="U51" i="35"/>
  <c r="E94" i="39" s="1"/>
  <c r="B87" i="82"/>
  <c r="A87" i="82"/>
  <c r="B85" i="81"/>
  <c r="A85" i="81"/>
  <c r="A84" i="81"/>
  <c r="B84" i="81"/>
  <c r="A85" i="77"/>
  <c r="B85" i="77"/>
  <c r="C85" i="77"/>
  <c r="D85" i="77"/>
  <c r="A74" i="76"/>
  <c r="B74" i="76"/>
  <c r="C74" i="76"/>
  <c r="D74" i="76"/>
  <c r="A88" i="75"/>
  <c r="B88" i="75"/>
  <c r="C88" i="75"/>
  <c r="D88" i="75"/>
  <c r="G81" i="39"/>
  <c r="H81" i="39"/>
  <c r="I81" i="39"/>
  <c r="D93" i="39"/>
  <c r="U50" i="35"/>
  <c r="E93" i="39" s="1"/>
  <c r="B86" i="82"/>
  <c r="A86" i="82"/>
  <c r="B83" i="81"/>
  <c r="A83" i="81"/>
  <c r="D84" i="77"/>
  <c r="C84" i="77"/>
  <c r="B84" i="77"/>
  <c r="A84" i="77"/>
  <c r="D73" i="76"/>
  <c r="C73" i="76"/>
  <c r="B73" i="76"/>
  <c r="A73" i="76"/>
  <c r="D87" i="75"/>
  <c r="C87" i="75"/>
  <c r="B87" i="75"/>
  <c r="A87" i="75"/>
  <c r="B85" i="82"/>
  <c r="A85" i="82"/>
  <c r="B82" i="81"/>
  <c r="A82" i="81"/>
  <c r="A83" i="77"/>
  <c r="D72" i="76"/>
  <c r="C72" i="76"/>
  <c r="B72" i="76"/>
  <c r="A72" i="76"/>
  <c r="D86" i="75"/>
  <c r="C86" i="75"/>
  <c r="B86" i="75"/>
  <c r="A86" i="75"/>
  <c r="M207" i="83"/>
  <c r="L207" i="83"/>
  <c r="K207" i="83"/>
  <c r="J207" i="83"/>
  <c r="I207" i="83"/>
  <c r="H207" i="83"/>
  <c r="G207" i="83"/>
  <c r="F207" i="83"/>
  <c r="E207" i="83"/>
  <c r="D207" i="83"/>
  <c r="C207" i="83"/>
  <c r="O206" i="83"/>
  <c r="N206" i="83"/>
  <c r="M206" i="83"/>
  <c r="L206" i="83"/>
  <c r="K206" i="83"/>
  <c r="J206" i="83"/>
  <c r="I206" i="83"/>
  <c r="H206" i="83"/>
  <c r="G206" i="83"/>
  <c r="F206" i="83"/>
  <c r="E206" i="83"/>
  <c r="D206" i="83"/>
  <c r="C206" i="83"/>
  <c r="O205" i="83"/>
  <c r="N205" i="83"/>
  <c r="M205" i="83"/>
  <c r="L205" i="83"/>
  <c r="K205" i="83"/>
  <c r="J205" i="83"/>
  <c r="I205" i="83"/>
  <c r="H205" i="83"/>
  <c r="G205" i="83"/>
  <c r="F205" i="83"/>
  <c r="E205" i="83"/>
  <c r="D205" i="83"/>
  <c r="C205" i="83"/>
  <c r="M200" i="83"/>
  <c r="L200" i="83"/>
  <c r="K200" i="83"/>
  <c r="J200" i="83"/>
  <c r="I200" i="83"/>
  <c r="H200" i="83"/>
  <c r="G200" i="83"/>
  <c r="F200" i="83"/>
  <c r="E200" i="83"/>
  <c r="D200" i="83"/>
  <c r="C200" i="83"/>
  <c r="O199" i="83"/>
  <c r="N199" i="83"/>
  <c r="M199" i="83"/>
  <c r="L199" i="83"/>
  <c r="K199" i="83"/>
  <c r="J199" i="83"/>
  <c r="I199" i="83"/>
  <c r="H199" i="83"/>
  <c r="G199" i="83"/>
  <c r="F199" i="83"/>
  <c r="E199" i="83"/>
  <c r="D199" i="83"/>
  <c r="C199" i="83"/>
  <c r="O198" i="83"/>
  <c r="N198" i="83"/>
  <c r="M198" i="83"/>
  <c r="L198" i="83"/>
  <c r="K198" i="83"/>
  <c r="J198" i="83"/>
  <c r="I198" i="83"/>
  <c r="H198" i="83"/>
  <c r="G198" i="83"/>
  <c r="F198" i="83"/>
  <c r="E198" i="83"/>
  <c r="D198" i="83"/>
  <c r="C198" i="83"/>
  <c r="O194" i="83"/>
  <c r="N194" i="83"/>
  <c r="M194" i="83"/>
  <c r="L194" i="83"/>
  <c r="K194" i="83"/>
  <c r="J194" i="83"/>
  <c r="I194" i="83"/>
  <c r="H194" i="83"/>
  <c r="G194" i="83"/>
  <c r="F194" i="83"/>
  <c r="E194" i="83"/>
  <c r="D194" i="83"/>
  <c r="C194" i="83"/>
  <c r="O193" i="83"/>
  <c r="N193" i="83"/>
  <c r="M193" i="83"/>
  <c r="L193" i="83"/>
  <c r="K193" i="83"/>
  <c r="J193" i="83"/>
  <c r="I193" i="83"/>
  <c r="H193" i="83"/>
  <c r="G193" i="83"/>
  <c r="F193" i="83"/>
  <c r="E193" i="83"/>
  <c r="D193" i="83"/>
  <c r="C193" i="83"/>
  <c r="M192" i="83"/>
  <c r="L192" i="83"/>
  <c r="K192" i="83"/>
  <c r="J192" i="83"/>
  <c r="I192" i="83"/>
  <c r="H192" i="83"/>
  <c r="G192" i="83"/>
  <c r="F192" i="83"/>
  <c r="E192" i="83"/>
  <c r="D192" i="83"/>
  <c r="C192" i="83"/>
  <c r="O191" i="83"/>
  <c r="N191" i="83"/>
  <c r="M191" i="83"/>
  <c r="L191" i="83"/>
  <c r="K191" i="83"/>
  <c r="J191" i="83"/>
  <c r="I191" i="83"/>
  <c r="H191" i="83"/>
  <c r="G191" i="83"/>
  <c r="F191" i="83"/>
  <c r="E191" i="83"/>
  <c r="D191" i="83"/>
  <c r="C191" i="83"/>
  <c r="O190" i="83"/>
  <c r="N190" i="83"/>
  <c r="M190" i="83"/>
  <c r="L190" i="83"/>
  <c r="K190" i="83"/>
  <c r="J190" i="83"/>
  <c r="I190" i="83"/>
  <c r="H190" i="83"/>
  <c r="G190" i="83"/>
  <c r="F190" i="83"/>
  <c r="E190" i="83"/>
  <c r="D190" i="83"/>
  <c r="C190" i="83"/>
  <c r="U49" i="35"/>
  <c r="E92" i="39" s="1"/>
  <c r="F89" i="35"/>
  <c r="G80" i="39" s="1"/>
  <c r="U48" i="35"/>
  <c r="E91" i="39" s="1"/>
  <c r="D89" i="39"/>
  <c r="F87" i="35"/>
  <c r="G78" i="39" s="1"/>
  <c r="U47" i="35"/>
  <c r="E90" i="39" s="1"/>
  <c r="U46" i="35"/>
  <c r="E89" i="39" s="1"/>
  <c r="U45" i="35"/>
  <c r="E88" i="39" s="1"/>
  <c r="U44" i="35"/>
  <c r="E87" i="39" s="1"/>
  <c r="U43" i="35"/>
  <c r="E86" i="39" s="1"/>
  <c r="U41" i="35"/>
  <c r="E84" i="39" s="1"/>
  <c r="E85" i="39"/>
  <c r="U40" i="35"/>
  <c r="E83" i="39" s="1"/>
  <c r="U39" i="35"/>
  <c r="E82" i="39" s="1"/>
  <c r="U38" i="35"/>
  <c r="E81" i="39" s="1"/>
  <c r="D84" i="39"/>
  <c r="D85" i="39"/>
  <c r="H73" i="39"/>
  <c r="I73" i="39"/>
  <c r="H74" i="39"/>
  <c r="I74" i="39"/>
  <c r="H80" i="39"/>
  <c r="I80" i="39"/>
  <c r="H69" i="39"/>
  <c r="I69" i="39"/>
  <c r="H70" i="39"/>
  <c r="I70" i="39"/>
  <c r="H71" i="39"/>
  <c r="I71" i="39"/>
  <c r="H72" i="39"/>
  <c r="I72" i="39"/>
  <c r="G73" i="39"/>
  <c r="H75" i="39"/>
  <c r="I75" i="39"/>
  <c r="H76" i="39"/>
  <c r="I76" i="39"/>
  <c r="H77" i="39"/>
  <c r="I77" i="39"/>
  <c r="H78" i="39"/>
  <c r="I78" i="39"/>
  <c r="H79" i="39"/>
  <c r="I79" i="39"/>
  <c r="D91" i="39"/>
  <c r="D92" i="39"/>
  <c r="D86" i="39"/>
  <c r="D87" i="39"/>
  <c r="D88" i="39"/>
  <c r="D90" i="39"/>
  <c r="D82" i="39"/>
  <c r="D83" i="39"/>
  <c r="D81" i="39"/>
  <c r="F84" i="35"/>
  <c r="G75" i="39" s="1"/>
  <c r="F85" i="35"/>
  <c r="G76" i="39" s="1"/>
  <c r="F86" i="35"/>
  <c r="G77" i="39" s="1"/>
  <c r="F88" i="35"/>
  <c r="G79" i="39" s="1"/>
  <c r="H77" i="35"/>
  <c r="I68" i="39" s="1"/>
  <c r="G77" i="35"/>
  <c r="H68" i="39" s="1"/>
  <c r="F83" i="35"/>
  <c r="G74" i="39" s="1"/>
  <c r="F80" i="35"/>
  <c r="G71" i="39" s="1"/>
  <c r="F81" i="35"/>
  <c r="G72" i="39" s="1"/>
  <c r="F77" i="35"/>
  <c r="G68" i="39" s="1"/>
  <c r="F78" i="35"/>
  <c r="G69" i="39" s="1"/>
  <c r="F79" i="35"/>
  <c r="G70" i="39" s="1"/>
  <c r="H76" i="35"/>
  <c r="G76" i="35"/>
  <c r="F76" i="35"/>
  <c r="U10" i="35"/>
  <c r="G10" i="35"/>
  <c r="B10" i="35"/>
  <c r="U7" i="35"/>
  <c r="U8" i="35" s="1"/>
  <c r="R7" i="35"/>
  <c r="R8" i="35" s="1"/>
  <c r="Q7" i="35"/>
  <c r="Q8" i="35" s="1"/>
  <c r="N7" i="35"/>
  <c r="N8" i="35" s="1"/>
  <c r="H7" i="35"/>
  <c r="H8" i="35" s="1"/>
  <c r="G7" i="35"/>
  <c r="G8" i="35" s="1"/>
  <c r="B7" i="35"/>
  <c r="B8" i="35" s="1"/>
  <c r="U6" i="35"/>
  <c r="R6" i="35"/>
  <c r="Q6" i="35"/>
  <c r="N6" i="35"/>
  <c r="H6" i="35"/>
  <c r="G6" i="35"/>
  <c r="B6" i="35"/>
  <c r="U5" i="35"/>
  <c r="R5" i="35"/>
  <c r="Q5" i="35"/>
  <c r="N5" i="35"/>
  <c r="H5" i="35"/>
  <c r="G5" i="35"/>
  <c r="J42" i="35" s="1"/>
  <c r="K42" i="35" s="1"/>
  <c r="B5" i="35"/>
  <c r="V20" i="35" s="1"/>
  <c r="W20" i="35" s="1"/>
  <c r="U4" i="35"/>
  <c r="R4" i="35"/>
  <c r="Q4" i="35"/>
  <c r="N4" i="35"/>
  <c r="H4" i="35"/>
  <c r="G4" i="35"/>
  <c r="B4" i="35"/>
  <c r="C84" i="35"/>
  <c r="D84" i="35" s="1"/>
  <c r="V17" i="35" l="1"/>
  <c r="W17" i="35" s="1"/>
  <c r="C106" i="35"/>
  <c r="D106" i="35" s="1"/>
  <c r="C116" i="35"/>
  <c r="D116" i="35" s="1"/>
  <c r="C68" i="35"/>
  <c r="D68" i="35" s="1"/>
  <c r="D43" i="36"/>
  <c r="V18" i="35"/>
  <c r="W18" i="35" s="1"/>
  <c r="I132" i="39"/>
  <c r="C81" i="35"/>
  <c r="D81" i="35" s="1"/>
  <c r="C73" i="35"/>
  <c r="D73" i="35" s="1"/>
  <c r="J27" i="35"/>
  <c r="K27" i="35" s="1"/>
  <c r="J28" i="35"/>
  <c r="K28" i="35" s="1"/>
  <c r="J56" i="35"/>
  <c r="K56" i="35" s="1"/>
  <c r="C113" i="35"/>
  <c r="D113" i="35" s="1"/>
  <c r="C96" i="35"/>
  <c r="D96" i="35" s="1"/>
  <c r="C123" i="35"/>
  <c r="D123" i="35" s="1"/>
  <c r="C63" i="35"/>
  <c r="D63" i="35" s="1"/>
  <c r="C52" i="35"/>
  <c r="D52" i="35" s="1"/>
  <c r="C101" i="35"/>
  <c r="D101" i="35" s="1"/>
  <c r="V32" i="35"/>
  <c r="W32" i="35" s="1"/>
  <c r="C91" i="35"/>
  <c r="D91" i="35" s="1"/>
  <c r="V25" i="35"/>
  <c r="W25" i="35" s="1"/>
  <c r="J59" i="35"/>
  <c r="K59" i="35" s="1"/>
  <c r="AJ140" i="18"/>
  <c r="AA140" i="18"/>
  <c r="J73" i="35"/>
  <c r="K73" i="35" s="1"/>
  <c r="J25" i="35"/>
  <c r="K25" i="35" s="1"/>
  <c r="J47" i="35"/>
  <c r="K47" i="35" s="1"/>
  <c r="J36" i="35"/>
  <c r="K36" i="35" s="1"/>
  <c r="J64" i="35"/>
  <c r="K64" i="35" s="1"/>
  <c r="C57" i="35"/>
  <c r="D57" i="35" s="1"/>
  <c r="J66" i="35"/>
  <c r="K66" i="35" s="1"/>
  <c r="AC142" i="18"/>
  <c r="AB142" i="18"/>
  <c r="Z140" i="18"/>
  <c r="AI140" i="18"/>
  <c r="AH140" i="18"/>
  <c r="Y140" i="18"/>
  <c r="AG140" i="18"/>
  <c r="X140" i="18"/>
  <c r="W140" i="18"/>
  <c r="AF140" i="18"/>
  <c r="AE140" i="18"/>
  <c r="V140" i="18"/>
  <c r="E51" i="36"/>
  <c r="J71" i="35"/>
  <c r="K71" i="35" s="1"/>
  <c r="J52" i="35"/>
  <c r="K52" i="35" s="1"/>
  <c r="J44" i="35"/>
  <c r="K44" i="35" s="1"/>
  <c r="J39" i="35"/>
  <c r="K39" i="35" s="1"/>
  <c r="J32" i="35"/>
  <c r="K32" i="35" s="1"/>
  <c r="J63" i="35"/>
  <c r="K63" i="35" s="1"/>
  <c r="D62" i="36"/>
  <c r="J48" i="35"/>
  <c r="K48" i="35" s="1"/>
  <c r="J37" i="35"/>
  <c r="K37" i="35" s="1"/>
  <c r="J74" i="35"/>
  <c r="K74" i="35" s="1"/>
  <c r="J20" i="35"/>
  <c r="K20" i="35" s="1"/>
  <c r="I117" i="39"/>
  <c r="E164" i="39"/>
  <c r="C82" i="36"/>
  <c r="D58" i="36"/>
  <c r="E162" i="39"/>
  <c r="C80" i="36"/>
  <c r="E163" i="39"/>
  <c r="C81" i="36"/>
  <c r="C74" i="36"/>
  <c r="E156" i="39"/>
  <c r="C73" i="36"/>
  <c r="E155" i="39"/>
  <c r="E154" i="39"/>
  <c r="C72" i="36"/>
  <c r="D60" i="36"/>
  <c r="E161" i="39"/>
  <c r="C79" i="36"/>
  <c r="J46" i="35"/>
  <c r="K46" i="35" s="1"/>
  <c r="C78" i="36"/>
  <c r="E160" i="39"/>
  <c r="C77" i="36"/>
  <c r="E159" i="39"/>
  <c r="E158" i="39"/>
  <c r="C76" i="36"/>
  <c r="E157" i="39"/>
  <c r="C75" i="36"/>
  <c r="H117" i="39"/>
  <c r="H121" i="39"/>
  <c r="E152" i="39"/>
  <c r="C70" i="36"/>
  <c r="C121" i="35"/>
  <c r="D121" i="35" s="1"/>
  <c r="C109" i="35"/>
  <c r="D109" i="35" s="1"/>
  <c r="C89" i="35"/>
  <c r="D89" i="35" s="1"/>
  <c r="C72" i="35"/>
  <c r="D72" i="35" s="1"/>
  <c r="C67" i="35"/>
  <c r="D67" i="35" s="1"/>
  <c r="C56" i="35"/>
  <c r="D56" i="35" s="1"/>
  <c r="C124" i="35"/>
  <c r="D124" i="35" s="1"/>
  <c r="C104" i="35"/>
  <c r="D104" i="35" s="1"/>
  <c r="C92" i="35"/>
  <c r="D92" i="35" s="1"/>
  <c r="V31" i="35"/>
  <c r="W31" i="35" s="1"/>
  <c r="V21" i="35"/>
  <c r="W21" i="35" s="1"/>
  <c r="J55" i="35"/>
  <c r="K55" i="35" s="1"/>
  <c r="C117" i="35"/>
  <c r="D117" i="35" s="1"/>
  <c r="C97" i="35"/>
  <c r="D97" i="35" s="1"/>
  <c r="C76" i="35"/>
  <c r="D76" i="35" s="1"/>
  <c r="C71" i="35"/>
  <c r="D71" i="35" s="1"/>
  <c r="C60" i="35"/>
  <c r="D60" i="35" s="1"/>
  <c r="C55" i="35"/>
  <c r="D55" i="35" s="1"/>
  <c r="C122" i="35"/>
  <c r="D122" i="35" s="1"/>
  <c r="C100" i="35"/>
  <c r="D100" i="35" s="1"/>
  <c r="C80" i="35"/>
  <c r="D80" i="35" s="1"/>
  <c r="V19" i="35"/>
  <c r="W19" i="35" s="1"/>
  <c r="J50" i="35"/>
  <c r="K50" i="35" s="1"/>
  <c r="J68" i="35"/>
  <c r="K68" i="35" s="1"/>
  <c r="J34" i="35"/>
  <c r="K34" i="35" s="1"/>
  <c r="H115" i="39"/>
  <c r="E50" i="36"/>
  <c r="V26" i="35"/>
  <c r="W26" i="35" s="1"/>
  <c r="C99" i="35"/>
  <c r="D99" i="35" s="1"/>
  <c r="C77" i="35"/>
  <c r="D77" i="35" s="1"/>
  <c r="C61" i="35"/>
  <c r="D61" i="35" s="1"/>
  <c r="C51" i="35"/>
  <c r="D51" i="35" s="1"/>
  <c r="C114" i="35"/>
  <c r="D114" i="35" s="1"/>
  <c r="C82" i="35"/>
  <c r="D82" i="35" s="1"/>
  <c r="E151" i="39"/>
  <c r="C69" i="36"/>
  <c r="J65" i="35"/>
  <c r="K65" i="35" s="1"/>
  <c r="J75" i="35"/>
  <c r="K75" i="35" s="1"/>
  <c r="J31" i="35"/>
  <c r="K31" i="35" s="1"/>
  <c r="J76" i="35"/>
  <c r="K76" i="35" s="1"/>
  <c r="V22" i="35"/>
  <c r="W22" i="35" s="1"/>
  <c r="C107" i="35"/>
  <c r="D107" i="35" s="1"/>
  <c r="C85" i="35"/>
  <c r="D85" i="35" s="1"/>
  <c r="C65" i="35"/>
  <c r="D65" i="35" s="1"/>
  <c r="C49" i="35"/>
  <c r="D49" i="35" s="1"/>
  <c r="C112" i="35"/>
  <c r="D112" i="35" s="1"/>
  <c r="C90" i="35"/>
  <c r="D90" i="35" s="1"/>
  <c r="V29" i="35"/>
  <c r="W29" i="35" s="1"/>
  <c r="J41" i="35"/>
  <c r="K41" i="35" s="1"/>
  <c r="J58" i="35"/>
  <c r="K58" i="35" s="1"/>
  <c r="J24" i="35"/>
  <c r="K24" i="35" s="1"/>
  <c r="J57" i="35"/>
  <c r="K57" i="35" s="1"/>
  <c r="J67" i="35"/>
  <c r="K67" i="35" s="1"/>
  <c r="J23" i="35"/>
  <c r="K23" i="35" s="1"/>
  <c r="J33" i="35"/>
  <c r="K33" i="35" s="1"/>
  <c r="V24" i="35"/>
  <c r="W24" i="35" s="1"/>
  <c r="C115" i="35"/>
  <c r="D115" i="35" s="1"/>
  <c r="C105" i="35"/>
  <c r="D105" i="35" s="1"/>
  <c r="C93" i="35"/>
  <c r="D93" i="35" s="1"/>
  <c r="C83" i="35"/>
  <c r="D83" i="35" s="1"/>
  <c r="C75" i="35"/>
  <c r="D75" i="35" s="1"/>
  <c r="C69" i="35"/>
  <c r="D69" i="35" s="1"/>
  <c r="C64" i="35"/>
  <c r="D64" i="35" s="1"/>
  <c r="C59" i="35"/>
  <c r="D59" i="35" s="1"/>
  <c r="C53" i="35"/>
  <c r="D53" i="35" s="1"/>
  <c r="C48" i="35"/>
  <c r="D48" i="35" s="1"/>
  <c r="C120" i="35"/>
  <c r="D120" i="35" s="1"/>
  <c r="C108" i="35"/>
  <c r="D108" i="35" s="1"/>
  <c r="C98" i="35"/>
  <c r="D98" i="35" s="1"/>
  <c r="C88" i="35"/>
  <c r="D88" i="35" s="1"/>
  <c r="V33" i="35"/>
  <c r="W33" i="35" s="1"/>
  <c r="V27" i="35"/>
  <c r="W27" i="35" s="1"/>
  <c r="V15" i="35"/>
  <c r="W15" i="35" s="1"/>
  <c r="J45" i="35"/>
  <c r="K45" i="35" s="1"/>
  <c r="J51" i="35"/>
  <c r="K51" i="35" s="1"/>
  <c r="J60" i="35"/>
  <c r="K60" i="35" s="1"/>
  <c r="J72" i="35"/>
  <c r="K72" i="35" s="1"/>
  <c r="J26" i="35"/>
  <c r="K26" i="35" s="1"/>
  <c r="J38" i="35"/>
  <c r="K38" i="35" s="1"/>
  <c r="E150" i="39"/>
  <c r="C68" i="36"/>
  <c r="C55" i="36"/>
  <c r="E137" i="39"/>
  <c r="C125" i="35"/>
  <c r="D125" i="35" s="1"/>
  <c r="E131" i="39"/>
  <c r="C49" i="36"/>
  <c r="C63" i="36"/>
  <c r="H133" i="39"/>
  <c r="I128" i="39"/>
  <c r="E149" i="39"/>
  <c r="C67" i="36"/>
  <c r="C61" i="36"/>
  <c r="I130" i="39"/>
  <c r="E148" i="39"/>
  <c r="C66" i="36"/>
  <c r="C65" i="36"/>
  <c r="C59" i="36"/>
  <c r="E141" i="39"/>
  <c r="C58" i="36"/>
  <c r="E140" i="39"/>
  <c r="E132" i="39"/>
  <c r="C50" i="36"/>
  <c r="C51" i="36"/>
  <c r="E133" i="39"/>
  <c r="C48" i="36"/>
  <c r="E130" i="39"/>
  <c r="E129" i="39"/>
  <c r="C47" i="36"/>
  <c r="C52" i="36"/>
  <c r="E134" i="39"/>
  <c r="D59" i="36"/>
  <c r="J53" i="35"/>
  <c r="K53" i="35" s="1"/>
  <c r="J61" i="35"/>
  <c r="K61" i="35" s="1"/>
  <c r="J69" i="35"/>
  <c r="K69" i="35" s="1"/>
  <c r="J21" i="35"/>
  <c r="K21" i="35" s="1"/>
  <c r="J29" i="35"/>
  <c r="K29" i="35" s="1"/>
  <c r="J40" i="35"/>
  <c r="K40" i="35" s="1"/>
  <c r="C56" i="36"/>
  <c r="V28" i="35"/>
  <c r="W28" i="35" s="1"/>
  <c r="C53" i="36"/>
  <c r="H114" i="39"/>
  <c r="C119" i="35"/>
  <c r="D119" i="35" s="1"/>
  <c r="C111" i="35"/>
  <c r="D111" i="35" s="1"/>
  <c r="C103" i="35"/>
  <c r="D103" i="35" s="1"/>
  <c r="C95" i="35"/>
  <c r="D95" i="35" s="1"/>
  <c r="C87" i="35"/>
  <c r="D87" i="35" s="1"/>
  <c r="C79" i="35"/>
  <c r="D79" i="35" s="1"/>
  <c r="C74" i="35"/>
  <c r="D74" i="35" s="1"/>
  <c r="C70" i="35"/>
  <c r="D70" i="35" s="1"/>
  <c r="C66" i="35"/>
  <c r="D66" i="35" s="1"/>
  <c r="C62" i="35"/>
  <c r="D62" i="35" s="1"/>
  <c r="C58" i="35"/>
  <c r="D58" i="35" s="1"/>
  <c r="C54" i="35"/>
  <c r="D54" i="35" s="1"/>
  <c r="C50" i="35"/>
  <c r="D50" i="35" s="1"/>
  <c r="V16" i="35"/>
  <c r="W16" i="35" s="1"/>
  <c r="C118" i="35"/>
  <c r="D118" i="35" s="1"/>
  <c r="C110" i="35"/>
  <c r="D110" i="35" s="1"/>
  <c r="C102" i="35"/>
  <c r="D102" i="35" s="1"/>
  <c r="C94" i="35"/>
  <c r="D94" i="35" s="1"/>
  <c r="C86" i="35"/>
  <c r="D86" i="35" s="1"/>
  <c r="C78" i="35"/>
  <c r="D78" i="35" s="1"/>
  <c r="V30" i="35"/>
  <c r="W30" i="35" s="1"/>
  <c r="V23" i="35"/>
  <c r="W23" i="35" s="1"/>
  <c r="J35" i="35"/>
  <c r="K35" i="35" s="1"/>
  <c r="J43" i="35"/>
  <c r="K43" i="35" s="1"/>
  <c r="J49" i="35"/>
  <c r="K49" i="35" s="1"/>
  <c r="J54" i="35"/>
  <c r="K54" i="35" s="1"/>
  <c r="J62" i="35"/>
  <c r="K62" i="35" s="1"/>
  <c r="J70" i="35"/>
  <c r="K70" i="35" s="1"/>
  <c r="J22" i="35"/>
  <c r="K22" i="35" s="1"/>
  <c r="J30" i="35"/>
  <c r="K30" i="35" s="1"/>
  <c r="C57" i="36"/>
  <c r="I129" i="39"/>
  <c r="C62" i="36"/>
  <c r="E142" i="39"/>
  <c r="C54" i="36"/>
  <c r="H116" i="39"/>
  <c r="H120" i="39"/>
  <c r="I133" i="39"/>
  <c r="E146" i="39"/>
  <c r="D118" i="36" l="1"/>
  <c r="E118" i="36"/>
  <c r="AJ142" i="18"/>
  <c r="AA141" i="18"/>
  <c r="AJ141" i="18"/>
  <c r="AA142" i="18"/>
  <c r="X142" i="18"/>
  <c r="X141" i="18"/>
  <c r="AG142" i="18"/>
  <c r="AG141" i="18"/>
  <c r="Y142" i="18"/>
  <c r="AH142" i="18"/>
  <c r="AH141" i="18"/>
  <c r="Y141" i="18"/>
  <c r="AI142" i="18"/>
  <c r="AI141" i="18"/>
  <c r="Z141" i="18"/>
  <c r="Z142" i="18"/>
  <c r="V142" i="18"/>
  <c r="V141" i="18"/>
  <c r="AE141" i="18"/>
  <c r="AE142" i="18"/>
  <c r="W142" i="18"/>
  <c r="W141" i="18"/>
  <c r="AF142" i="18"/>
  <c r="AF141" i="18"/>
  <c r="U9" i="35"/>
  <c r="B9" i="35"/>
  <c r="G9" i="35"/>
  <c r="C118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sburns</author>
    <author>CBE_Reception</author>
    <author>KatyShaw</author>
    <author>Leigh Smith</author>
    <author>Jemma Gooley</author>
    <author>JemmaGooley</author>
    <author>Julie Barry</author>
    <author>Adam D</author>
    <author>B_Ashlee</author>
    <author>Lori</author>
    <author>Scott McDonald</author>
  </authors>
  <commentList>
    <comment ref="C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Lab pH</t>
        </r>
      </text>
    </comment>
    <comment ref="I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Lab EC</t>
        </r>
      </text>
    </comment>
    <comment ref="Q212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of &lt;2 changed to 0 for graphing purposes.</t>
        </r>
      </text>
    </comment>
    <comment ref="Q213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of &lt;2 changed to 0 for graphing purposes.</t>
        </r>
      </text>
    </comment>
    <comment ref="Q215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of &lt;2 changed to 0 for graphing purposes.</t>
        </r>
      </text>
    </comment>
    <comment ref="Q218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of &lt;2 changed to 0 for graphing purposes.</t>
        </r>
      </text>
    </comment>
    <comment ref="E223" authorId="2" shapeId="0" xr:uid="{00000000-0006-0000-0100-00000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K223" authorId="2" shapeId="0" xr:uid="{00000000-0006-0000-0100-00000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Q223" authorId="2" shapeId="0" xr:uid="{00000000-0006-0000-0100-000009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D232" authorId="2" shapeId="0" xr:uid="{00000000-0006-0000-0100-00000A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
</t>
        </r>
      </text>
    </comment>
    <comment ref="J232" authorId="2" shapeId="0" xr:uid="{00000000-0006-0000-0100-00000B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P232" authorId="2" shapeId="0" xr:uid="{00000000-0006-0000-0100-00000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D233" authorId="2" shapeId="0" xr:uid="{00000000-0006-0000-0100-00000D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E233" authorId="2" shapeId="0" xr:uid="{00000000-0006-0000-0100-00000E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J233" authorId="2" shapeId="0" xr:uid="{00000000-0006-0000-0100-00000F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K233" authorId="2" shapeId="0" xr:uid="{00000000-0006-0000-0100-000010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P233" authorId="2" shapeId="0" xr:uid="{00000000-0006-0000-0100-000011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Q233" authorId="2" shapeId="0" xr:uid="{00000000-0006-0000-0100-000012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D234" authorId="2" shapeId="0" xr:uid="{00000000-0006-0000-0100-00001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E234" authorId="2" shapeId="0" xr:uid="{00000000-0006-0000-0100-00001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J234" authorId="2" shapeId="0" xr:uid="{00000000-0006-0000-0100-00001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K234" authorId="2" shapeId="0" xr:uid="{00000000-0006-0000-0100-00001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P234" authorId="2" shapeId="0" xr:uid="{00000000-0006-0000-0100-00001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D235" authorId="2" shapeId="0" xr:uid="{00000000-0006-0000-0100-00001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J235" authorId="2" shapeId="0" xr:uid="{00000000-0006-0000-0100-000019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P235" authorId="2" shapeId="0" xr:uid="{00000000-0006-0000-0100-00001A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D236" authorId="2" shapeId="0" xr:uid="{00000000-0006-0000-0100-00001B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J236" authorId="2" shapeId="0" xr:uid="{00000000-0006-0000-0100-00001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P236" authorId="2" shapeId="0" xr:uid="{00000000-0006-0000-0100-00001D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D240" authorId="2" shapeId="0" xr:uid="{00000000-0006-0000-0100-00001E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E240" authorId="2" shapeId="0" xr:uid="{00000000-0006-0000-0100-00001F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J240" authorId="2" shapeId="0" xr:uid="{00000000-0006-0000-0100-000020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K240" authorId="2" shapeId="0" xr:uid="{00000000-0006-0000-0100-000021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P240" authorId="2" shapeId="0" xr:uid="{00000000-0006-0000-0100-000022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Q240" authorId="2" shapeId="0" xr:uid="{00000000-0006-0000-0100-00002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D241" authorId="2" shapeId="0" xr:uid="{00000000-0006-0000-0100-00002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J241" authorId="2" shapeId="0" xr:uid="{00000000-0006-0000-0100-00002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P241" authorId="2" shapeId="0" xr:uid="{00000000-0006-0000-0100-00002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LEVEL TOO LOW</t>
        </r>
      </text>
    </comment>
    <comment ref="Q241" authorId="2" shapeId="0" xr:uid="{00000000-0006-0000-0100-00002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O266" authorId="2" shapeId="0" xr:uid="{00000000-0006-0000-0100-00002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P266" authorId="2" shapeId="0" xr:uid="{00000000-0006-0000-0100-000029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P267" authorId="2" shapeId="0" xr:uid="{00000000-0006-0000-0100-00002A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F276" authorId="3" shapeId="0" xr:uid="{00000000-0006-0000-0100-000038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76" authorId="3" shapeId="0" xr:uid="{00000000-0006-0000-0100-000039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required</t>
        </r>
      </text>
    </comment>
    <comment ref="R276" authorId="3" shapeId="0" xr:uid="{00000000-0006-0000-0100-00003A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278" authorId="2" shapeId="0" xr:uid="{00000000-0006-0000-0100-00003B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78" authorId="2" shapeId="0" xr:uid="{00000000-0006-0000-0100-00003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278" authorId="2" shapeId="0" xr:uid="{00000000-0006-0000-0100-00003D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279" authorId="4" shapeId="0" xr:uid="{00000000-0006-0000-0100-00003E000000}">
      <text>
        <r>
          <rPr>
            <b/>
            <sz val="8"/>
            <color indexed="81"/>
            <rFont val="Tahoma"/>
            <family val="2"/>
          </rPr>
          <t>Leigh Smith: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79" authorId="4" shapeId="0" xr:uid="{00000000-0006-0000-0100-00003F000000}">
      <text>
        <r>
          <rPr>
            <b/>
            <sz val="8"/>
            <color indexed="81"/>
            <rFont val="Tahoma"/>
            <family val="2"/>
          </rPr>
          <t>Leigh Smith: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279" authorId="4" shapeId="0" xr:uid="{00000000-0006-0000-0100-000040000000}">
      <text>
        <r>
          <rPr>
            <b/>
            <sz val="8"/>
            <color indexed="81"/>
            <rFont val="Tahoma"/>
            <family val="2"/>
          </rPr>
          <t>Leigh Smith: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E281" authorId="4" shapeId="0" xr:uid="{00000000-0006-0000-0100-00004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281" authorId="4" shapeId="0" xr:uid="{00000000-0006-0000-0100-00004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281" authorId="4" shapeId="0" xr:uid="{00000000-0006-0000-0100-000043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281" authorId="4" shapeId="0" xr:uid="{00000000-0006-0000-0100-000044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281" authorId="4" shapeId="0" xr:uid="{00000000-0006-0000-0100-000045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281" authorId="4" shapeId="0" xr:uid="{00000000-0006-0000-0100-000046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282" authorId="5" shapeId="0" xr:uid="{E5C96074-3ADE-4A1B-A182-CF5369537074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K282" authorId="5" shapeId="0" xr:uid="{DD4B1914-8DB6-49C8-8401-1F54139BBD15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Q282" authorId="5" shapeId="0" xr:uid="{00000000-0006-0000-0100-000049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E283" authorId="5" shapeId="0" xr:uid="{0E47A18C-640D-4346-8FFF-60DFE9A4A792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283" authorId="5" shapeId="0" xr:uid="{00000000-0006-0000-0100-00004B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K283" authorId="5" shapeId="0" xr:uid="{D2CBC086-00A4-49C8-8619-1329CC2E3DFC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83" authorId="5" shapeId="0" xr:uid="{00000000-0006-0000-0100-00004D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Q283" authorId="5" shapeId="0" xr:uid="{00000000-0006-0000-0100-00004E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283" authorId="5" shapeId="0" xr:uid="{00000000-0006-0000-0100-00004F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E284" authorId="5" shapeId="0" xr:uid="{2959FC34-57DD-4499-A719-F0F89559EFF9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G284" authorId="6" shapeId="0" xr:uid="{00000000-0006-0000-0100-000051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H284" authorId="6" shapeId="0" xr:uid="{00000000-0006-0000-0100-000052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K284" authorId="5" shapeId="0" xr:uid="{570F0521-03C5-4EA9-A769-14B96B7DA862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M284" authorId="6" shapeId="0" xr:uid="{00000000-0006-0000-0100-000054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N284" authorId="6" shapeId="0" xr:uid="{00000000-0006-0000-0100-000055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Q284" authorId="5" shapeId="0" xr:uid="{00000000-0006-0000-0100-000056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S284" authorId="6" shapeId="0" xr:uid="{00000000-0006-0000-0100-000057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T284" authorId="6" shapeId="0" xr:uid="{00000000-0006-0000-0100-000058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F292" authorId="4" shapeId="0" xr:uid="{00000000-0006-0000-0100-000059000000}">
      <text>
        <r>
          <rPr>
            <b/>
            <sz val="9"/>
            <color indexed="81"/>
            <rFont val="Tahoma"/>
            <family val="2"/>
          </rPr>
          <t>Leigh Smith: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L292" authorId="4" shapeId="0" xr:uid="{00000000-0006-0000-0100-00005A000000}">
      <text>
        <r>
          <rPr>
            <b/>
            <sz val="9"/>
            <color indexed="81"/>
            <rFont val="Tahoma"/>
            <family val="2"/>
          </rPr>
          <t>Leigh Smith: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R292" authorId="4" shapeId="0" xr:uid="{00000000-0006-0000-0100-00005B000000}">
      <text>
        <r>
          <rPr>
            <b/>
            <sz val="9"/>
            <color indexed="81"/>
            <rFont val="Tahoma"/>
            <family val="2"/>
          </rPr>
          <t>Leigh Smith: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296" authorId="6" shapeId="0" xr:uid="{00000000-0006-0000-0100-00005C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296" authorId="6" shapeId="0" xr:uid="{00000000-0006-0000-0100-00005D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296" authorId="6" shapeId="0" xr:uid="{00000000-0006-0000-0100-00005E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298" authorId="7" shapeId="0" xr:uid="{00000000-0006-0000-0100-00005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298" authorId="7" shapeId="0" xr:uid="{00000000-0006-0000-0100-00006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298" authorId="7" shapeId="0" xr:uid="{00000000-0006-0000-0100-00006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299" authorId="5" shapeId="0" xr:uid="{00000000-0006-0000-0100-00006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299" authorId="5" shapeId="0" xr:uid="{00000000-0006-0000-0100-000063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299" authorId="5" shapeId="0" xr:uid="{00000000-0006-0000-0100-000064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1" authorId="7" shapeId="0" xr:uid="{00000000-0006-0000-0100-00006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01" authorId="7" shapeId="0" xr:uid="{00000000-0006-0000-0100-00006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01" authorId="7" shapeId="0" xr:uid="{00000000-0006-0000-0100-00006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4" authorId="7" shapeId="0" xr:uid="{00000000-0006-0000-0100-00006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04" authorId="7" shapeId="0" xr:uid="{00000000-0006-0000-0100-00006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04" authorId="7" shapeId="0" xr:uid="{00000000-0006-0000-0100-00006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5" authorId="8" shapeId="0" xr:uid="{00000000-0006-0000-0100-00006B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L305" authorId="8" shapeId="0" xr:uid="{00000000-0006-0000-0100-00006C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R305" authorId="8" shapeId="0" xr:uid="{00000000-0006-0000-0100-00006D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306" authorId="5" shapeId="0" xr:uid="{00000000-0006-0000-0100-00006E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06" authorId="5" shapeId="0" xr:uid="{00000000-0006-0000-0100-00006F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06" authorId="5" shapeId="0" xr:uid="{00000000-0006-0000-0100-00007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7" authorId="5" shapeId="0" xr:uid="{00000000-0006-0000-0100-00007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07" authorId="5" shapeId="0" xr:uid="{00000000-0006-0000-0100-00007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07" authorId="5" shapeId="0" xr:uid="{00000000-0006-0000-0100-000073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08" authorId="7" shapeId="0" xr:uid="{00000000-0006-0000-0100-00007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L308" authorId="7" shapeId="0" xr:uid="{00000000-0006-0000-0100-00007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R308" authorId="7" shapeId="0" xr:uid="{00000000-0006-0000-0100-00007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L309" authorId="7" shapeId="0" xr:uid="{00000000-0006-0000-0100-00007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R309" authorId="7" shapeId="0" xr:uid="{00000000-0006-0000-0100-00007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water-no access</t>
        </r>
      </text>
    </comment>
    <comment ref="F310" authorId="7" shapeId="0" xr:uid="{00000000-0006-0000-0100-00007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0" authorId="7" shapeId="0" xr:uid="{00000000-0006-0000-0100-00007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0" authorId="7" shapeId="0" xr:uid="{00000000-0006-0000-0100-00007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1" authorId="7" shapeId="0" xr:uid="{00000000-0006-0000-0100-00007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1" authorId="7" shapeId="0" xr:uid="{00000000-0006-0000-0100-00007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1" authorId="7" shapeId="0" xr:uid="{00000000-0006-0000-0100-00007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2" authorId="7" shapeId="0" xr:uid="{00000000-0006-0000-0100-00007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2" authorId="7" shapeId="0" xr:uid="{00000000-0006-0000-0100-00008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2" authorId="7" shapeId="0" xr:uid="{00000000-0006-0000-0100-00008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3" authorId="7" shapeId="0" xr:uid="{00000000-0006-0000-0100-00008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3" authorId="7" shapeId="0" xr:uid="{00000000-0006-0000-0100-00008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3" authorId="7" shapeId="0" xr:uid="{00000000-0006-0000-0100-00008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4" authorId="7" shapeId="0" xr:uid="{00000000-0006-0000-0100-00008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4" authorId="7" shapeId="0" xr:uid="{00000000-0006-0000-0100-00008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4" authorId="7" shapeId="0" xr:uid="{00000000-0006-0000-0100-00008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5" authorId="7" shapeId="0" xr:uid="{00000000-0006-0000-0100-00008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5" authorId="7" shapeId="0" xr:uid="{00000000-0006-0000-0100-00008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5" authorId="7" shapeId="0" xr:uid="{00000000-0006-0000-0100-00008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6" authorId="5" shapeId="0" xr:uid="{00000000-0006-0000-0100-00008B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6" authorId="5" shapeId="0" xr:uid="{00000000-0006-0000-0100-00008C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6" authorId="5" shapeId="0" xr:uid="{00000000-0006-0000-0100-00008D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7" authorId="5" shapeId="0" xr:uid="{00000000-0006-0000-0100-00008E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7" authorId="5" shapeId="0" xr:uid="{00000000-0006-0000-0100-00008F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7" authorId="5" shapeId="0" xr:uid="{00000000-0006-0000-0100-00009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8" authorId="9" shapeId="0" xr:uid="{00000000-0006-0000-0100-000091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8" authorId="9" shapeId="0" xr:uid="{00000000-0006-0000-0100-000092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8" authorId="9" shapeId="0" xr:uid="{00000000-0006-0000-0100-000093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19" authorId="9" shapeId="0" xr:uid="{00000000-0006-0000-0100-000094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19" authorId="9" shapeId="0" xr:uid="{00000000-0006-0000-0100-000095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19" authorId="9" shapeId="0" xr:uid="{00000000-0006-0000-0100-000096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0" authorId="7" shapeId="0" xr:uid="{00000000-0006-0000-0100-00009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0" authorId="7" shapeId="0" xr:uid="{00000000-0006-0000-0100-00009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0" authorId="7" shapeId="0" xr:uid="{00000000-0006-0000-0100-00009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1" authorId="7" shapeId="0" xr:uid="{00000000-0006-0000-0100-00009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1" authorId="7" shapeId="0" xr:uid="{00000000-0006-0000-0100-00009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1" authorId="7" shapeId="0" xr:uid="{00000000-0006-0000-0100-00009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22" authorId="7" shapeId="0" xr:uid="{00000000-0006-0000-0100-00009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F322" authorId="7" shapeId="0" xr:uid="{00000000-0006-0000-0100-00009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22" authorId="7" shapeId="0" xr:uid="{00000000-0006-0000-0100-00009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L322" authorId="7" shapeId="0" xr:uid="{00000000-0006-0000-0100-0000A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</t>
        </r>
      </text>
    </comment>
    <comment ref="Q322" authorId="7" shapeId="0" xr:uid="{00000000-0006-0000-0100-0000A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R322" authorId="7" shapeId="0" xr:uid="{00000000-0006-0000-0100-0000A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3" authorId="7" shapeId="0" xr:uid="{00000000-0006-0000-0100-0000A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3" authorId="7" shapeId="0" xr:uid="{00000000-0006-0000-0100-0000A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3" authorId="7" shapeId="0" xr:uid="{00000000-0006-0000-0100-0000A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4" authorId="7" shapeId="0" xr:uid="{00000000-0006-0000-0100-0000A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4" authorId="7" shapeId="0" xr:uid="{00000000-0006-0000-0100-0000A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4" authorId="7" shapeId="0" xr:uid="{00000000-0006-0000-0100-0000A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5" authorId="7" shapeId="0" xr:uid="{00000000-0006-0000-0100-0000A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5" authorId="7" shapeId="0" xr:uid="{00000000-0006-0000-0100-0000A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5" authorId="7" shapeId="0" xr:uid="{00000000-0006-0000-0100-0000A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6" authorId="7" shapeId="0" xr:uid="{00000000-0006-0000-0100-0000A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allowed</t>
        </r>
      </text>
    </comment>
    <comment ref="L326" authorId="7" shapeId="0" xr:uid="{00000000-0006-0000-0100-0000A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allowed</t>
        </r>
      </text>
    </comment>
    <comment ref="R326" authorId="7" shapeId="0" xr:uid="{00000000-0006-0000-0100-0000A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allowed</t>
        </r>
      </text>
    </comment>
    <comment ref="F328" authorId="7" shapeId="0" xr:uid="{00000000-0006-0000-0100-0000A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8" authorId="7" shapeId="0" xr:uid="{00000000-0006-0000-0100-0000B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8" authorId="7" shapeId="0" xr:uid="{00000000-0006-0000-0100-0000B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29" authorId="7" shapeId="0" xr:uid="{00000000-0006-0000-0100-0000B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29" authorId="7" shapeId="0" xr:uid="{00000000-0006-0000-0100-0000B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29" authorId="7" shapeId="0" xr:uid="{00000000-0006-0000-0100-0000B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53" authorId="7" shapeId="0" xr:uid="{00000000-0006-0000-0100-0000B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53" authorId="7" shapeId="0" xr:uid="{00000000-0006-0000-0100-0000B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53" authorId="7" shapeId="0" xr:uid="{00000000-0006-0000-0100-0000B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55" authorId="7" shapeId="0" xr:uid="{00000000-0006-0000-0100-0000B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55" authorId="7" shapeId="0" xr:uid="{00000000-0006-0000-0100-0000B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55" authorId="7" shapeId="0" xr:uid="{00000000-0006-0000-0100-0000B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56" authorId="5" shapeId="0" xr:uid="{00000000-0006-0000-0100-0000BB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sampled 5/9/2018</t>
        </r>
      </text>
    </comment>
    <comment ref="L356" authorId="5" shapeId="0" xr:uid="{00000000-0006-0000-0100-0000BC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sampled 5/9/2018</t>
        </r>
      </text>
    </comment>
    <comment ref="R356" authorId="5" shapeId="0" xr:uid="{00000000-0006-0000-0100-0000BD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sampled 5/9/2018</t>
        </r>
      </text>
    </comment>
    <comment ref="E357" authorId="7" shapeId="0" xr:uid="{00000000-0006-0000-0100-0000B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57" authorId="7" shapeId="0" xr:uid="{00000000-0006-0000-0100-0000B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57" authorId="7" shapeId="0" xr:uid="{00000000-0006-0000-0100-0000C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57" authorId="7" shapeId="0" xr:uid="{00000000-0006-0000-0100-0000C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57" authorId="7" shapeId="0" xr:uid="{00000000-0006-0000-0100-0000C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57" authorId="7" shapeId="0" xr:uid="{00000000-0006-0000-0100-0000C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58" authorId="7" shapeId="0" xr:uid="{00000000-0006-0000-0100-0000C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58" authorId="7" shapeId="0" xr:uid="{00000000-0006-0000-0100-0000C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58" authorId="7" shapeId="0" xr:uid="{00000000-0006-0000-0100-0000C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58" authorId="7" shapeId="0" xr:uid="{00000000-0006-0000-0100-0000C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58" authorId="7" shapeId="0" xr:uid="{00000000-0006-0000-0100-0000C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58" authorId="7" shapeId="0" xr:uid="{00000000-0006-0000-0100-0000C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59" authorId="7" shapeId="0" xr:uid="{00000000-0006-0000-0100-0000C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59" authorId="7" shapeId="0" xr:uid="{00000000-0006-0000-0100-0000C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59" authorId="7" shapeId="0" xr:uid="{00000000-0006-0000-0100-0000C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59" authorId="7" shapeId="0" xr:uid="{00000000-0006-0000-0100-0000C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59" authorId="7" shapeId="0" xr:uid="{00000000-0006-0000-0100-0000C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59" authorId="7" shapeId="0" xr:uid="{00000000-0006-0000-0100-0000C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0" authorId="7" shapeId="0" xr:uid="{00000000-0006-0000-0100-0000D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60" authorId="7" shapeId="0" xr:uid="{00000000-0006-0000-0100-0000D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60" authorId="7" shapeId="0" xr:uid="{00000000-0006-0000-0100-0000D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60" authorId="7" shapeId="0" xr:uid="{00000000-0006-0000-0100-0000D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60" authorId="7" shapeId="0" xr:uid="{00000000-0006-0000-0100-0000D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60" authorId="7" shapeId="0" xr:uid="{00000000-0006-0000-0100-0000D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1" authorId="7" shapeId="0" xr:uid="{00000000-0006-0000-0100-0000D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61" authorId="7" shapeId="0" xr:uid="{00000000-0006-0000-0100-0000D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K361" authorId="7" shapeId="0" xr:uid="{00000000-0006-0000-0100-0000D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61" authorId="7" shapeId="0" xr:uid="{00000000-0006-0000-0100-0000D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61" authorId="7" shapeId="0" xr:uid="{00000000-0006-0000-0100-0000D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61" authorId="7" shapeId="0" xr:uid="{00000000-0006-0000-0100-0000D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2" authorId="7" shapeId="0" xr:uid="{00000000-0006-0000-0100-0000D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62" authorId="7" shapeId="0" xr:uid="{00000000-0006-0000-0100-0000D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 Diesel running into dam from pump.</t>
        </r>
      </text>
    </comment>
    <comment ref="K362" authorId="7" shapeId="0" xr:uid="{00000000-0006-0000-0100-0000D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62" authorId="7" shapeId="0" xr:uid="{00000000-0006-0000-0100-0000D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62" authorId="7" shapeId="0" xr:uid="{00000000-0006-0000-0100-0000E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62" authorId="7" shapeId="0" xr:uid="{00000000-0006-0000-0100-0000E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3" authorId="7" shapeId="0" xr:uid="{00000000-0006-0000-0100-0000E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F363" authorId="7" shapeId="0" xr:uid="{00000000-0006-0000-0100-0000E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 Diesel running into dam from pump.</t>
        </r>
      </text>
    </comment>
    <comment ref="K363" authorId="7" shapeId="0" xr:uid="{00000000-0006-0000-0100-0000E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L363" authorId="7" shapeId="0" xr:uid="{00000000-0006-0000-0100-0000E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Q363" authorId="7" shapeId="0" xr:uid="{00000000-0006-0000-0100-0000E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R363" authorId="7" shapeId="0" xr:uid="{00000000-0006-0000-0100-0000E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access. Trucks dumping.</t>
        </r>
      </text>
    </comment>
    <comment ref="E364" authorId="7" shapeId="0" xr:uid="{00000000-0006-0000-0100-0000E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F364" authorId="7" shapeId="0" xr:uid="{00000000-0006-0000-0100-0000E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K364" authorId="7" shapeId="0" xr:uid="{00000000-0006-0000-0100-0000E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L364" authorId="7" shapeId="0" xr:uid="{00000000-0006-0000-0100-0000E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Q364" authorId="7" shapeId="0" xr:uid="{00000000-0006-0000-0100-0000E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R364" authorId="7" shapeId="0" xr:uid="{00000000-0006-0000-0100-0000E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 not required</t>
        </r>
      </text>
    </comment>
    <comment ref="E365" authorId="0" shapeId="0" xr:uid="{00000000-0006-0000-0100-0000E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F365" authorId="0" shapeId="0" xr:uid="{00000000-0006-0000-0100-0000EF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K365" authorId="0" shapeId="0" xr:uid="{00000000-0006-0000-0100-0000F0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L365" authorId="0" shapeId="0" xr:uid="{00000000-0006-0000-0100-0000F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Q365" authorId="0" shapeId="0" xr:uid="{00000000-0006-0000-0100-0000F2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R365" authorId="0" shapeId="0" xr:uid="{00000000-0006-0000-0100-0000F3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E366" authorId="0" shapeId="0" xr:uid="{00000000-0006-0000-0100-0000F4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F366" authorId="0" shapeId="0" xr:uid="{00000000-0006-0000-0100-0000F5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K366" authorId="0" shapeId="0" xr:uid="{00000000-0006-0000-0100-0000F6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L366" authorId="0" shapeId="0" xr:uid="{00000000-0006-0000-0100-0000F7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Q366" authorId="0" shapeId="0" xr:uid="{00000000-0006-0000-0100-0000F8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R366" authorId="0" shapeId="0" xr:uid="{00000000-0006-0000-0100-0000F9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E367" authorId="0" shapeId="0" xr:uid="{00000000-0006-0000-0100-0000FA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F367" authorId="0" shapeId="0" xr:uid="{00000000-0006-0000-0100-0000FB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K367" authorId="0" shapeId="0" xr:uid="{00000000-0006-0000-0100-0000FC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L367" authorId="0" shapeId="0" xr:uid="{00000000-0006-0000-0100-0000FD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Q367" authorId="0" shapeId="0" xr:uid="{00000000-0006-0000-0100-0000F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R367" authorId="0" shapeId="0" xr:uid="{00000000-0006-0000-0100-0000FF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E368" authorId="0" shapeId="0" xr:uid="{00000000-0006-0000-0100-000000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F368" authorId="0" shapeId="0" xr:uid="{00000000-0006-0000-0100-000001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K368" authorId="0" shapeId="0" xr:uid="{00000000-0006-0000-0100-000002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L368" authorId="0" shapeId="0" xr:uid="{00000000-0006-0000-0100-000003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Q368" authorId="0" shapeId="0" xr:uid="{00000000-0006-0000-0100-000004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R368" authorId="0" shapeId="0" xr:uid="{00000000-0006-0000-0100-00000501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access.</t>
        </r>
      </text>
    </comment>
    <comment ref="E369" authorId="10" shapeId="0" xr:uid="{00000000-0006-0000-0100-000006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69" authorId="10" shapeId="0" xr:uid="{00000000-0006-0000-0100-000007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69" authorId="10" shapeId="0" xr:uid="{00000000-0006-0000-0100-000008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69" authorId="10" shapeId="0" xr:uid="{00000000-0006-0000-0100-000009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69" authorId="10" shapeId="0" xr:uid="{00000000-0006-0000-0100-00000A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69" authorId="10" shapeId="0" xr:uid="{00000000-0006-0000-0100-00000B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0" authorId="10" shapeId="0" xr:uid="{00000000-0006-0000-0100-00000C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0" authorId="10" shapeId="0" xr:uid="{00000000-0006-0000-0100-00000D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0" authorId="10" shapeId="0" xr:uid="{00000000-0006-0000-0100-00000E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0" authorId="10" shapeId="0" xr:uid="{00000000-0006-0000-0100-00000F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0" authorId="10" shapeId="0" xr:uid="{00000000-0006-0000-0100-000010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0" authorId="10" shapeId="0" xr:uid="{00000000-0006-0000-0100-000011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1" authorId="10" shapeId="0" xr:uid="{00000000-0006-0000-0100-000012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1" authorId="10" shapeId="0" xr:uid="{00000000-0006-0000-0100-000013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1" authorId="10" shapeId="0" xr:uid="{00000000-0006-0000-0100-000014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1" authorId="10" shapeId="0" xr:uid="{00000000-0006-0000-0100-000015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1" authorId="10" shapeId="0" xr:uid="{00000000-0006-0000-0100-000016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1" authorId="10" shapeId="0" xr:uid="{00000000-0006-0000-0100-000017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2" authorId="10" shapeId="0" xr:uid="{00000000-0006-0000-0100-000018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2" authorId="10" shapeId="0" xr:uid="{00000000-0006-0000-0100-000019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2" authorId="10" shapeId="0" xr:uid="{00000000-0006-0000-0100-00001A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2" authorId="10" shapeId="0" xr:uid="{00000000-0006-0000-0100-00001B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2" authorId="10" shapeId="0" xr:uid="{00000000-0006-0000-0100-00001C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2" authorId="10" shapeId="0" xr:uid="{00000000-0006-0000-0100-00001D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3" authorId="10" shapeId="0" xr:uid="{00000000-0006-0000-0100-00001E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3" authorId="10" shapeId="0" xr:uid="{00000000-0006-0000-0100-00001F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3" authorId="5" shapeId="0" xr:uid="{00000000-0006-0000-0100-00002001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3" authorId="5" shapeId="0" xr:uid="{00000000-0006-0000-0100-000021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3" authorId="10" shapeId="0" xr:uid="{00000000-0006-0000-0100-000022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3" authorId="10" shapeId="0" xr:uid="{00000000-0006-0000-0100-000023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4" authorId="5" shapeId="0" xr:uid="{00000000-0006-0000-0100-000024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4" authorId="5" shapeId="0" xr:uid="{00000000-0006-0000-0100-000025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4" authorId="5" shapeId="0" xr:uid="{00000000-0006-0000-0100-000026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4" authorId="5" shapeId="0" xr:uid="{00000000-0006-0000-0100-000027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4" authorId="5" shapeId="0" xr:uid="{00000000-0006-0000-0100-000028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4" authorId="5" shapeId="0" xr:uid="{00000000-0006-0000-0100-000029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5" authorId="5" shapeId="0" xr:uid="{00000000-0006-0000-0100-00002A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5" authorId="5" shapeId="0" xr:uid="{00000000-0006-0000-0100-00002B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G375" authorId="10" shapeId="0" xr:uid="{00000000-0006-0000-0100-00002C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H2S odour</t>
        </r>
      </text>
    </comment>
    <comment ref="K375" authorId="5" shapeId="0" xr:uid="{00000000-0006-0000-0100-00002D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5" authorId="5" shapeId="0" xr:uid="{00000000-0006-0000-0100-00002E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375" authorId="10" shapeId="0" xr:uid="{00000000-0006-0000-0100-00002F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H2S odour</t>
        </r>
      </text>
    </comment>
    <comment ref="Q375" authorId="5" shapeId="0" xr:uid="{00000000-0006-0000-0100-000030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5" authorId="5" shapeId="0" xr:uid="{00000000-0006-0000-0100-000031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S375" authorId="10" shapeId="0" xr:uid="{00000000-0006-0000-0100-000032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H2S odour</t>
        </r>
      </text>
    </comment>
    <comment ref="E376" authorId="5" shapeId="0" xr:uid="{00000000-0006-0000-0100-000033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6" authorId="5" shapeId="0" xr:uid="{00000000-0006-0000-0100-000034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6" authorId="5" shapeId="0" xr:uid="{00000000-0006-0000-0100-000035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6" authorId="5" shapeId="0" xr:uid="{00000000-0006-0000-0100-000036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6" authorId="5" shapeId="0" xr:uid="{00000000-0006-0000-0100-000037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6" authorId="5" shapeId="0" xr:uid="{00000000-0006-0000-0100-000038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7" authorId="5" shapeId="0" xr:uid="{00000000-0006-0000-0100-000039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7" authorId="5" shapeId="0" xr:uid="{00000000-0006-0000-0100-00003A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7" authorId="5" shapeId="0" xr:uid="{00000000-0006-0000-0100-00003B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7" authorId="5" shapeId="0" xr:uid="{00000000-0006-0000-0100-00003C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7" authorId="5" shapeId="0" xr:uid="{00000000-0006-0000-0100-00003D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7" authorId="5" shapeId="0" xr:uid="{00000000-0006-0000-0100-00003E01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D378" authorId="10" shapeId="0" xr:uid="{7C385F39-5E76-4165-97B3-82E57FE38E4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low to sample. 
Note: a sample was taken from the dam above FSP with a pH result of 7.95</t>
        </r>
      </text>
    </comment>
    <comment ref="F378" authorId="5" shapeId="0" xr:uid="{044B858F-66C0-405B-833E-47C165E0EA9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J378" authorId="10" shapeId="0" xr:uid="{75F05C31-7B21-4462-A0C4-3CEE6A0F300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low to sample.
Note: a sample was taken from the dam above FSP with an EC result of 4120</t>
        </r>
      </text>
    </comment>
    <comment ref="L378" authorId="5" shapeId="0" xr:uid="{DF65CF44-17D7-4B73-BDE2-BB5208BD374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P378" authorId="10" shapeId="0" xr:uid="{3DD69F2E-B167-4A3C-BF55-2C716382A52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low to sample.
Note: a sample was taken from the dam above FSP with a TSS result of 14</t>
        </r>
      </text>
    </comment>
    <comment ref="R378" authorId="5" shapeId="0" xr:uid="{8239966B-8AE0-4E95-B805-C789671BE08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79" authorId="5" shapeId="0" xr:uid="{546307F7-66DD-46F0-A1A5-2AAF89C1155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79" authorId="5" shapeId="0" xr:uid="{9967A8E5-BB9C-4141-AF59-B8B440C212D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79" authorId="5" shapeId="0" xr:uid="{3E96F05F-CC45-46A5-8AED-D90A26339F5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79" authorId="5" shapeId="0" xr:uid="{459FE380-1915-4CFD-970D-8F583EDC4B1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79" authorId="5" shapeId="0" xr:uid="{CF220D9C-F7C8-450D-BA96-C87D5D74FF4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79" authorId="5" shapeId="0" xr:uid="{9194D4F1-1CAA-4B74-BFE7-AC49F6545EF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C380" authorId="10" shapeId="0" xr:uid="{024B541F-428F-4502-9035-A760BB59B65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E380" authorId="5" shapeId="0" xr:uid="{C8FF4F2D-2BC7-41B5-8C1A-4E0C1136EE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0" authorId="5" shapeId="0" xr:uid="{6A2ECD5B-BD5A-48B6-83DB-D765E34FA87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I380" authorId="10" shapeId="0" xr:uid="{141BCE34-C61E-4447-96E2-9FD21ED6EC0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K380" authorId="5" shapeId="0" xr:uid="{DE2D1483-7DA6-4CF7-A822-DD014A4F569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0" authorId="5" shapeId="0" xr:uid="{8E7FC139-43E7-4404-BF76-D2DBDFD2827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O380" authorId="10" shapeId="0" xr:uid="{A96C654E-2861-4635-B595-AE3A3CFE16B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Q380" authorId="5" shapeId="0" xr:uid="{312EECDC-8E8D-4636-88CC-20396AAEB6F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0" authorId="5" shapeId="0" xr:uid="{DCBEF7B8-F563-4BBE-9BB3-7C93EB26DA4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1" authorId="5" shapeId="0" xr:uid="{B43DC27C-F2BD-432E-B24E-33D6B665AC7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1" authorId="5" shapeId="0" xr:uid="{13A014D2-5237-4436-8919-3F8113450A2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1" authorId="5" shapeId="0" xr:uid="{A9480DF2-5830-4C62-8691-0BEE89CEEDA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1" authorId="5" shapeId="0" xr:uid="{105E7985-FA35-4963-BDE4-976F016C04D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1" authorId="5" shapeId="0" xr:uid="{11F01D93-B634-4B50-A876-ECE073A68E7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1" authorId="5" shapeId="0" xr:uid="{6D65E36F-F6AA-4DD6-AA6F-4BBADCC8AE2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2" authorId="5" shapeId="0" xr:uid="{3AB74F75-249F-4484-9000-21165DE8B17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2" authorId="5" shapeId="0" xr:uid="{2F1D1CDE-6735-41CC-9AB5-666D0A83A60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2" authorId="5" shapeId="0" xr:uid="{F6C06766-01FF-4300-9691-2B629FEEEE1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2" authorId="5" shapeId="0" xr:uid="{6460BE1E-4F3D-4815-A89D-ADF91FD3C11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2" authorId="5" shapeId="0" xr:uid="{006DA312-80AA-4F30-A971-34C35A3AFC9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2" authorId="5" shapeId="0" xr:uid="{D3796BFF-34F6-437F-A0CA-746DD5BE0C5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3" authorId="5" shapeId="0" xr:uid="{E676D911-7C84-47D4-AFF4-EB7B65172AE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3" authorId="5" shapeId="0" xr:uid="{EED7080F-5EE8-424E-A0CE-C9C63FA34D2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3" authorId="5" shapeId="0" xr:uid="{964A520A-8655-4BD3-A29F-AA541C7D73D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3" authorId="5" shapeId="0" xr:uid="{67AC9BAC-9296-4A69-B3FC-016BB8BEB2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3" authorId="5" shapeId="0" xr:uid="{56A651C2-8738-4C25-A5B1-A1C8F3253DB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3" authorId="5" shapeId="0" xr:uid="{56029540-682F-4CB2-8AAE-24B13FF427F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4" authorId="10" shapeId="0" xr:uid="{6AB45FED-5128-4A78-921C-8635556B149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4" authorId="10" shapeId="0" xr:uid="{26F2AD29-3B71-4119-AFF9-30DCD5D3632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4" authorId="10" shapeId="0" xr:uid="{A4FFADE8-AF98-4453-ADC4-928F348F5D9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4" authorId="10" shapeId="0" xr:uid="{70578127-AF01-4E26-8D89-74D3A543077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4" authorId="10" shapeId="0" xr:uid="{6EB4E261-F2BB-4509-B236-8F06077F95B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4" authorId="10" shapeId="0" xr:uid="{A0A0F439-AC4E-418B-86B3-9947435428A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5" authorId="10" shapeId="0" xr:uid="{C7ADFA8D-0E34-45E9-83CE-493220F51AE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5" authorId="10" shapeId="0" xr:uid="{3D700464-E6C2-4A73-A9A6-7D67A499487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5" authorId="10" shapeId="0" xr:uid="{A62B0DC5-5DAE-4BC9-9DFE-C42B8573FC2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5" authorId="10" shapeId="0" xr:uid="{BF8DF20A-B76D-42BF-B726-420D39708B7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5" authorId="10" shapeId="0" xr:uid="{B2ECDDBC-6C23-4AB0-B379-8FE652B6D19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5" authorId="10" shapeId="0" xr:uid="{D490170F-9A19-4AB7-A44B-60856A4EFB7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C386" authorId="10" shapeId="0" xr:uid="{8709F7CA-94C4-4DDB-9951-B1975F756BF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8/3/2021</t>
        </r>
      </text>
    </comment>
    <comment ref="E386" authorId="10" shapeId="0" xr:uid="{29CC0A0C-FAFB-4BD5-B0B9-AC954C9D82A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by site personnel on 10/3/21</t>
        </r>
      </text>
    </comment>
    <comment ref="F386" authorId="10" shapeId="0" xr:uid="{189A0535-4B02-415F-9526-F815D06D920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I386" authorId="10" shapeId="0" xr:uid="{E9B1854E-2CF2-4DCC-895C-57DDBC5A24A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8/3/2021</t>
        </r>
      </text>
    </comment>
    <comment ref="K386" authorId="10" shapeId="0" xr:uid="{297555B5-4344-42D7-A952-6133504BE0D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by site personnel on 10/3/21</t>
        </r>
      </text>
    </comment>
    <comment ref="L386" authorId="10" shapeId="0" xr:uid="{B5312202-E327-4B75-8017-AC8ADA171C9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O386" authorId="10" shapeId="0" xr:uid="{B299D1C5-74DA-4E77-8D5F-0DE63FF3912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8/3/2021</t>
        </r>
      </text>
    </comment>
    <comment ref="Q386" authorId="10" shapeId="0" xr:uid="{B13032AB-C5F0-4EC7-8203-B265799B876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by site personnel on 10/3/21</t>
        </r>
      </text>
    </comment>
    <comment ref="R386" authorId="10" shapeId="0" xr:uid="{D9EA77A9-AE8F-4E44-9F34-D57AFDE9295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7" authorId="10" shapeId="0" xr:uid="{134A8BDA-653D-4A74-BFD4-BE1266F1CD9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7" authorId="10" shapeId="0" xr:uid="{86C1432C-4310-41DB-B4DA-C508BE781B8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7" authorId="10" shapeId="0" xr:uid="{F796644E-D2E7-4927-B59D-A42B391319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7" authorId="10" shapeId="0" xr:uid="{728F3A41-FAEF-45E5-886F-36DC6E6EFCB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7" authorId="10" shapeId="0" xr:uid="{842C5C14-E8F9-44C4-B31E-C1EF005205E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7" authorId="10" shapeId="0" xr:uid="{804B162C-0349-4184-9D33-70F58CE1160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8" authorId="10" shapeId="0" xr:uid="{E49A7A9C-E13E-4C28-9F89-547EAD43A9A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8" authorId="10" shapeId="0" xr:uid="{BB7BE53B-91B2-4981-8A29-80BF90D0DBE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8" authorId="10" shapeId="0" xr:uid="{67D49D04-4433-4254-837C-A625868FFF5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8" authorId="10" shapeId="0" xr:uid="{D92DD15A-012D-4752-8D14-98F24E526BC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8" authorId="10" shapeId="0" xr:uid="{86B964A0-5D85-4A08-9B13-025637F0566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8" authorId="10" shapeId="0" xr:uid="{F251E0AA-A89C-4CB5-89A5-74E08C1C161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89" authorId="10" shapeId="0" xr:uid="{ED0C24B9-69E0-4F71-B979-86BC0072368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89" authorId="10" shapeId="0" xr:uid="{60089C62-0775-420A-A6CC-E240776D413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89" authorId="10" shapeId="0" xr:uid="{12B86DE7-D5C4-4022-85C9-0A79B29851B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89" authorId="10" shapeId="0" xr:uid="{BAE8F2E9-9976-407F-874B-EDD951F113C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89" authorId="10" shapeId="0" xr:uid="{5D3E4731-2021-4C3E-93CB-E0BFEB82ADC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89" authorId="10" shapeId="0" xr:uid="{1878DF71-329E-4B88-9A81-42BBEAD02C3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0" authorId="10" shapeId="0" xr:uid="{6966C1D3-2DBF-48CD-A35A-F459E263C9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0" authorId="10" shapeId="0" xr:uid="{15097E8F-E9AC-436A-9753-21DC523378D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0" authorId="10" shapeId="0" xr:uid="{37C961DD-41AB-457E-9190-586944C745F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0" authorId="10" shapeId="0" xr:uid="{13B8A8DC-6A19-4AEC-9189-27ED062DB6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0" authorId="10" shapeId="0" xr:uid="{834E90AD-47CA-4D34-A260-16E624A04A1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0" authorId="10" shapeId="0" xr:uid="{AC62E732-3469-4EFE-AEB8-246CF1854EA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1" authorId="10" shapeId="0" xr:uid="{23F764E2-ABAF-41F7-9166-3E9E0563244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1" authorId="10" shapeId="0" xr:uid="{389DBC0F-CBC0-48C9-9797-B0AE658CAFC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1" authorId="10" shapeId="0" xr:uid="{07310919-EEA8-495B-8BFB-443107C044B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1" authorId="10" shapeId="0" xr:uid="{E3F7A540-01CF-422E-B951-B1F9C46D816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1" authorId="10" shapeId="0" xr:uid="{CC529AB0-2B10-4424-B922-45B3A2D53B0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1" authorId="10" shapeId="0" xr:uid="{E6A9A835-3336-4E07-96F0-30BA8E610E5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2" authorId="10" shapeId="0" xr:uid="{2487D088-38C3-426F-9040-DC69D9296C0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2" authorId="10" shapeId="0" xr:uid="{A7789F27-FDBA-41BB-9913-D11EF26B553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2" authorId="10" shapeId="0" xr:uid="{CF1077CF-6532-4555-9F9D-6D3937AA6D5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2" authorId="10" shapeId="0" xr:uid="{21DA69E8-1021-4CA3-AC4C-73EC9DA8817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2" authorId="10" shapeId="0" xr:uid="{7F0654A4-768A-48D5-909B-7E1E8BF936A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2" authorId="10" shapeId="0" xr:uid="{3CD0D0A0-7D20-4282-9D9C-177289846B1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3" authorId="10" shapeId="0" xr:uid="{0C8D3253-F357-46B2-A091-C9FF1B722B5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3" authorId="10" shapeId="0" xr:uid="{14BFBB74-7891-4F00-9D92-BACBAE16225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3" authorId="10" shapeId="0" xr:uid="{E4DF497C-735F-466E-9FF0-724A6CE996A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3" authorId="10" shapeId="0" xr:uid="{BB3FAF74-E6A9-4A25-930F-CF38CBA190F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3" authorId="10" shapeId="0" xr:uid="{6E2682ED-E886-4D41-8A81-A33BC04B062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3" authorId="10" shapeId="0" xr:uid="{5362F4FB-9774-4637-B952-DA8E1633598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4" authorId="10" shapeId="0" xr:uid="{0F8D24CA-C92D-4200-AFD7-7DD0E169638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4" authorId="10" shapeId="0" xr:uid="{EF0E274D-4D42-49E9-BAFA-3866A1487F6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4" authorId="10" shapeId="0" xr:uid="{7BD75BB3-9CC2-4EA3-ABE5-9C9414761E6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4" authorId="10" shapeId="0" xr:uid="{363B46B6-C432-4566-875B-B629F16B138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4" authorId="10" shapeId="0" xr:uid="{06A0DB83-7799-4A5B-A500-96E967820C3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4" authorId="10" shapeId="0" xr:uid="{877EFEC7-5A23-4A39-929C-3CFBDA3C5CF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5" authorId="10" shapeId="0" xr:uid="{769B4E49-35A2-4201-BD16-EA9A58BB131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5" authorId="10" shapeId="0" xr:uid="{35C0896E-7B7D-4B2D-AF8F-FF43880EC6D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5" authorId="10" shapeId="0" xr:uid="{30D46C3D-1566-4131-B229-B76FAD995B5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5" authorId="10" shapeId="0" xr:uid="{E91F3C2A-F3F3-4515-93B9-9FE3F94FE89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5" authorId="10" shapeId="0" xr:uid="{39BDD463-9B14-41F7-84E3-9CB6C85152F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5" authorId="10" shapeId="0" xr:uid="{43818E63-F961-4DD8-84B4-EA2FDE0937B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6" authorId="10" shapeId="0" xr:uid="{6D20D8E3-090F-4A6B-9FD1-535E817FAE3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6" authorId="10" shapeId="0" xr:uid="{4D1EE948-9B9B-41F1-A3A0-0FA2F346624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6" authorId="10" shapeId="0" xr:uid="{C3669E7E-C940-4C3D-8167-D7871F1A648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6" authorId="10" shapeId="0" xr:uid="{861E1458-58E8-43CF-98B3-1E5340C2107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6" authorId="10" shapeId="0" xr:uid="{6FAFE965-6A8F-4D63-90F5-414AFB369DE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6" authorId="10" shapeId="0" xr:uid="{60DB2F82-89E9-4AD8-9ABB-ED13E5E7CBF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7" authorId="10" shapeId="0" xr:uid="{4BE3439B-EEBF-413A-AAE9-605E3DEE86A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7" authorId="10" shapeId="0" xr:uid="{6C1DB487-84BD-4595-889B-2BEABEED236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G397" authorId="10" shapeId="0" xr:uid="{81409CF5-6061-44BF-B9DA-D3ADA1C177E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Track needs slashing</t>
        </r>
      </text>
    </comment>
    <comment ref="H397" authorId="10" shapeId="0" xr:uid="{F28A6E1E-92F9-4802-BA80-9DE1DDB4CBA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Track needs slashing</t>
        </r>
      </text>
    </comment>
    <comment ref="K397" authorId="10" shapeId="0" xr:uid="{5C7E00A5-2C36-4C74-8195-138BD8135C9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7" authorId="10" shapeId="0" xr:uid="{3E89584F-3DD9-43E3-B2D8-FA58B0FC733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7" authorId="10" shapeId="0" xr:uid="{4C49D3EB-3366-47E6-8BCA-F30D4445471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7" authorId="10" shapeId="0" xr:uid="{9CFB40D7-9B66-4E3D-B612-AB2F0429496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8" authorId="10" shapeId="0" xr:uid="{08599B42-4741-4782-8077-E0B8756B8B4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8" authorId="10" shapeId="0" xr:uid="{2CCE1830-A675-4BE0-8C55-F97E07833DC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8" authorId="10" shapeId="0" xr:uid="{3CC60A07-01C7-40BF-946D-567D029C1D3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8" authorId="10" shapeId="0" xr:uid="{BB1C77CD-D983-4FE0-B715-CAC72D6D126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8" authorId="10" shapeId="0" xr:uid="{10DC418C-917E-495E-9199-9D8D9E9B626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8" authorId="10" shapeId="0" xr:uid="{2F9C5B86-9AE4-4F11-A813-2D585624613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399" authorId="10" shapeId="0" xr:uid="{8396977C-FAA9-4F37-9FDF-4EFB3FD823F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399" authorId="10" shapeId="0" xr:uid="{8A88AFEA-10AB-4735-B845-07F69AB0A7D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399" authorId="10" shapeId="0" xr:uid="{B1B0DD06-E42C-42A8-94A3-6DF8BDDB431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399" authorId="10" shapeId="0" xr:uid="{CFA3F96A-9E12-4F7A-B1F2-46F09C0F4D1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399" authorId="10" shapeId="0" xr:uid="{6589AFA8-F2A1-43F1-9AB8-07E2870B222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399" authorId="10" shapeId="0" xr:uid="{4A0CEC6D-5D29-4169-860A-757F4CF3ED8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0" authorId="10" shapeId="0" xr:uid="{E47D2630-B102-4F32-A107-02417D2F5C6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0" authorId="10" shapeId="0" xr:uid="{225E2668-C0AC-4BC1-B964-4DF95EE8951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0" authorId="10" shapeId="0" xr:uid="{B5E86EFA-E3B8-4E0A-AEAD-4F8279DCE19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0" authorId="10" shapeId="0" xr:uid="{48EA0115-B390-4635-ADFD-DCBE1F7FE1E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0" authorId="10" shapeId="0" xr:uid="{996E6688-B515-4384-944A-7CF11ECDB86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0" authorId="10" shapeId="0" xr:uid="{C12F97A2-B921-4B02-BAA0-7051DBE3951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1" authorId="10" shapeId="0" xr:uid="{634C9BCB-690D-4250-ABB7-52020834307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1" authorId="10" shapeId="0" xr:uid="{6AEDFB33-13F3-42A8-9147-03C0E48DE35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1" authorId="10" shapeId="0" xr:uid="{37D80410-DBEA-49D5-BD6A-1E5CF53C76F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1" authorId="10" shapeId="0" xr:uid="{C871DD7D-BE3F-427A-93BC-DA2B389702A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1" authorId="10" shapeId="0" xr:uid="{AD1B472F-3D87-469F-8831-DB28021CC9A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1" authorId="10" shapeId="0" xr:uid="{EFFD17C1-0155-43CE-802B-A422178C73D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2" authorId="10" shapeId="0" xr:uid="{1F9FF0DF-8612-43EC-A053-67D0673A1D2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2" authorId="10" shapeId="0" xr:uid="{59943E35-8715-41F2-B1A8-81078316109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2" authorId="10" shapeId="0" xr:uid="{5FF5D340-83BC-4BBE-A651-A6A2D050025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2" authorId="10" shapeId="0" xr:uid="{F46B7859-B0DA-4623-B21F-95A859E91C6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2" authorId="10" shapeId="0" xr:uid="{7ECE7868-39E8-4EFE-BC5D-244431D1A82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2" authorId="10" shapeId="0" xr:uid="{5D76789B-0FE0-4653-BBAF-A5D0330B028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3" authorId="10" shapeId="0" xr:uid="{95AF132E-9CDC-4CB3-8D23-568FB97AEF4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3" authorId="10" shapeId="0" xr:uid="{B750D789-5EDC-4E8B-A326-6610A32D50A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3" authorId="10" shapeId="0" xr:uid="{9696F96A-F006-4EFC-BB8E-7682038097C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3" authorId="10" shapeId="0" xr:uid="{BC239871-CF83-4B2F-9F4E-01C5D73F614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3" authorId="10" shapeId="0" xr:uid="{361D337C-FE17-4D9B-8149-98D163C6FB3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3" authorId="10" shapeId="0" xr:uid="{25D59AE9-8076-4BEC-99BA-947E597AF42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4" authorId="10" shapeId="0" xr:uid="{A53DC0DC-8D58-49CA-BEAE-96AF43575F3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4" authorId="10" shapeId="0" xr:uid="{5493BB26-332E-4219-8DE9-8268799F6F4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G404" authorId="10" shapeId="0" xr:uid="{14F468E1-E6C2-4F3A-A451-895C6212206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H404" authorId="10" shapeId="0" xr:uid="{80BA1D81-CB84-4BB7-9CDE-6986EF056FE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K404" authorId="10" shapeId="0" xr:uid="{E33AE4B7-555C-487B-89A5-3585195D61B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4" authorId="10" shapeId="0" xr:uid="{635E3182-AB0A-43E1-B2F2-2306E114220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404" authorId="10" shapeId="0" xr:uid="{1F983FFF-25E5-410C-ABCD-57266D0DEA3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N404" authorId="10" shapeId="0" xr:uid="{DB8F41AC-59EE-43FA-9AE8-6CAC0B9B8BE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Q404" authorId="10" shapeId="0" xr:uid="{B7F06BDC-01B8-420B-994C-18643E11C92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4" authorId="10" shapeId="0" xr:uid="{96F9F9A3-D1E3-4B2E-9F10-914FE17F035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S404" authorId="10" shapeId="0" xr:uid="{4EA0E4D2-3CA7-4857-B6BD-BCA10F72C0B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T404" authorId="10" shapeId="0" xr:uid="{F9F68EBD-4721-465A-BA14-505476600ED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20/9/22</t>
        </r>
      </text>
    </comment>
    <comment ref="E405" authorId="10" shapeId="0" xr:uid="{787718B7-677E-405A-8EBC-D24A9B458BC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5" authorId="10" shapeId="0" xr:uid="{3815549F-5973-400B-B411-33B0DE4B926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K405" authorId="10" shapeId="0" xr:uid="{C183B132-19A3-44CD-876A-59454A3B938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5" authorId="10" shapeId="0" xr:uid="{358B6B57-358A-4089-A9A1-DC70AB55CB4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Q405" authorId="10" shapeId="0" xr:uid="{F1545D9D-C4EE-4449-94EF-F675E183D93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5" authorId="10" shapeId="0" xr:uid="{D222E73B-E3ED-47D6-AFEC-48C4D858E69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406" authorId="10" shapeId="0" xr:uid="{AAA7C300-8BD9-4650-B76C-611DE45DE89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6" authorId="10" shapeId="0" xr:uid="{8A468D0E-23FB-4354-9174-3CBB2753864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K406" authorId="10" shapeId="0" xr:uid="{69C8D3DA-A13C-4F12-9232-5EC2F4E3FA9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6" authorId="10" shapeId="0" xr:uid="{779DFDB1-2896-4327-BE16-CAD70DC5BF9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Q406" authorId="10" shapeId="0" xr:uid="{32B7B70E-E7E1-4725-BE06-4F4B5515D10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6" authorId="10" shapeId="0" xr:uid="{724511A2-B63E-4CB8-95E6-A9D1CF0B370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407" authorId="10" shapeId="0" xr:uid="{E5CF7F00-20EB-4938-96E6-01650C575DC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7" authorId="10" shapeId="0" xr:uid="{1F202085-591B-4A90-9F46-EB5893EF110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7" authorId="10" shapeId="0" xr:uid="{BB80D798-E61F-48C1-87FC-C7E3910FD17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7" authorId="10" shapeId="0" xr:uid="{3ABBDB88-7767-484D-9E08-A7829721500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7" authorId="10" shapeId="0" xr:uid="{48EDFF07-5EF3-49BA-B571-89BD01C160A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7" authorId="10" shapeId="0" xr:uid="{2FB500DB-73EA-49C3-BD16-44FCF9DCAC3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E408" authorId="10" shapeId="0" xr:uid="{F46B9767-86D3-4BD5-BB57-BC92D5A552D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408" authorId="10" shapeId="0" xr:uid="{F1C2EB66-0DA9-4551-B1C4-28D03C19E67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K408" authorId="10" shapeId="0" xr:uid="{754F7A8A-AA7E-49B0-99C1-07A74350340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L408" authorId="10" shapeId="0" xr:uid="{8B52CB04-7D4F-4F64-BD51-E07A8877EE7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Q408" authorId="10" shapeId="0" xr:uid="{1ADEDAD7-1ED7-458C-B1DB-F28954492A7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R408" authorId="10" shapeId="0" xr:uid="{010CF543-B1FE-4E99-8673-95383D9EF16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409" authorId="10" shapeId="0" xr:uid="{935DE4C0-B795-4C49-BE74-CEB5D2CB490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20-21 Feb 2023</t>
        </r>
      </text>
    </comment>
    <comment ref="C430" authorId="11" shapeId="0" xr:uid="{00000000-0006-0000-0100-00003F010000}">
      <text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Copy the table values then paste into the Website Report page using Paste Special, Paste Values and number formats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DonnaMcLaughlin</author>
    <author>CBE_Reception</author>
    <author>KatyShaw</author>
    <author>Ros Wells-Davies</author>
    <author>Leigh Smith</author>
    <author>Jemma Gooley</author>
    <author>Nicole Glenn</author>
    <author>JemmaGooley</author>
    <author>Julie Barry</author>
    <author>Adam D</author>
    <author>Bec A</author>
    <author>B_Ashlee</author>
    <author>Renae Mikka</author>
    <author>Administrator</author>
    <author>Lori</author>
    <author>Chris Ellis</author>
  </authors>
  <commentList>
    <comment ref="M28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C based: </t>
        </r>
        <r>
          <rPr>
            <sz val="8"/>
            <color indexed="81"/>
            <rFont val="Tahoma"/>
            <family val="2"/>
          </rPr>
          <t xml:space="preserve">Too low to sample.
</t>
        </r>
      </text>
    </comment>
    <comment ref="R28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C Based: </t>
        </r>
        <r>
          <rPr>
            <sz val="8"/>
            <color indexed="81"/>
            <rFont val="Tahoma"/>
            <family val="2"/>
          </rPr>
          <t xml:space="preserve">Only depth measurement required.
</t>
        </r>
      </text>
    </comment>
    <comment ref="V28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C Based: </t>
        </r>
        <r>
          <rPr>
            <sz val="8"/>
            <color indexed="81"/>
            <rFont val="Tahoma"/>
            <family val="2"/>
          </rPr>
          <t xml:space="preserve">Only depth measurement required.
</t>
        </r>
      </text>
    </comment>
    <comment ref="H31" authorId="1" shapeId="0" xr:uid="{00000000-0006-0000-1400-00000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2" authorId="2" shapeId="0" xr:uid="{00000000-0006-0000-1400-000005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3" authorId="1" shapeId="0" xr:uid="{00000000-0006-0000-1400-00000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4" authorId="1" shapeId="0" xr:uid="{00000000-0006-0000-1400-00000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6" authorId="1" shapeId="0" xr:uid="{00000000-0006-0000-1400-00000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38" authorId="3" shapeId="0" xr:uid="{00000000-0006-0000-1400-000009000000}">
      <text>
        <r>
          <rPr>
            <b/>
            <sz val="9"/>
            <color indexed="81"/>
            <rFont val="Tahoma"/>
            <family val="2"/>
          </rPr>
          <t>Ros Wells-Davies: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39" authorId="2" shapeId="0" xr:uid="{00000000-0006-0000-1400-00000A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H40" authorId="2" shapeId="0" xr:uid="{00000000-0006-0000-1400-00000B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Too wet to cross creek</t>
        </r>
      </text>
    </comment>
    <comment ref="H41" authorId="1" shapeId="0" xr:uid="{00000000-0006-0000-1400-00000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 - locked gate</t>
        </r>
      </text>
    </comment>
    <comment ref="H42" authorId="4" shapeId="0" xr:uid="{00000000-0006-0000-1400-00000D000000}">
      <text>
        <r>
          <rPr>
            <b/>
            <sz val="8"/>
            <color indexed="81"/>
            <rFont val="Tahoma"/>
            <family val="2"/>
          </rPr>
          <t>Leigh Smith:</t>
        </r>
        <r>
          <rPr>
            <sz val="8"/>
            <color indexed="81"/>
            <rFont val="Tahoma"/>
            <family val="2"/>
          </rPr>
          <t xml:space="preserve">
No access- locked gate</t>
        </r>
      </text>
    </comment>
    <comment ref="H43" authorId="5" shapeId="0" xr:uid="{00000000-0006-0000-1400-00000E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H45" authorId="5" shapeId="0" xr:uid="{00000000-0006-0000-1400-00000F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access- creek up</t>
        </r>
      </text>
    </comment>
    <comment ref="R50" authorId="1" shapeId="0" xr:uid="{00000000-0006-0000-1400-000010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 - gate blocked</t>
        </r>
      </text>
    </comment>
    <comment ref="R51" authorId="6" shapeId="0" xr:uid="{00000000-0006-0000-1400-00001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access- gate blocked</t>
        </r>
      </text>
    </comment>
    <comment ref="H52" authorId="6" shapeId="0" xr:uid="{00000000-0006-0000-1400-00001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access- creek up</t>
        </r>
      </text>
    </comment>
    <comment ref="H53" authorId="1" shapeId="0" xr:uid="{00000000-0006-0000-1400-00001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 - creek up</t>
        </r>
      </text>
    </comment>
    <comment ref="R55" authorId="4" shapeId="0" xr:uid="{00000000-0006-0000-1400-000014000000}">
      <text>
        <r>
          <rPr>
            <b/>
            <sz val="9"/>
            <color indexed="81"/>
            <rFont val="Tahoma"/>
            <family val="2"/>
          </rPr>
          <t>Leigh Smith:</t>
        </r>
        <r>
          <rPr>
            <sz val="9"/>
            <color indexed="81"/>
            <rFont val="Tahoma"/>
            <family val="2"/>
          </rPr>
          <t xml:space="preserve">
no access - gate blocked by cattle?</t>
        </r>
      </text>
    </comment>
    <comment ref="R57" authorId="7" shapeId="0" xr:uid="{00000000-0006-0000-1400-000015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No access- gate blocked by cattle</t>
        </r>
      </text>
    </comment>
    <comment ref="R60" authorId="8" shapeId="0" xr:uid="{00000000-0006-0000-1400-00001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access- cattleyard in way of gate</t>
        </r>
      </text>
    </comment>
    <comment ref="H61" authorId="8" shapeId="0" xr:uid="{00000000-0006-0000-1400-00001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Creek to high to access</t>
        </r>
      </text>
    </comment>
    <comment ref="M61" authorId="8" shapeId="0" xr:uid="{00000000-0006-0000-1400-00001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road closed from rain</t>
        </r>
      </text>
    </comment>
    <comment ref="R61" authorId="8" shapeId="0" xr:uid="{00000000-0006-0000-1400-00001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access- cattleyard in way of gate</t>
        </r>
      </text>
    </comment>
    <comment ref="R62" authorId="5" shapeId="0" xr:uid="{00000000-0006-0000-1400-00001A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 cattle yard in front of gate</t>
        </r>
      </text>
    </comment>
    <comment ref="O66" authorId="5" shapeId="0" xr:uid="{00000000-0006-0000-1400-00001B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67" authorId="8" shapeId="0" xr:uid="{00000000-0006-0000-1400-00001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68" authorId="7" shapeId="0" xr:uid="{00000000-0006-0000-1400-00001D000000}">
      <text>
        <r>
          <rPr>
            <b/>
            <sz val="8"/>
            <color indexed="81"/>
            <rFont val="Tahoma"/>
            <family val="2"/>
          </rPr>
          <t>AD dry</t>
        </r>
      </text>
    </comment>
    <comment ref="M69" authorId="5" shapeId="0" xr:uid="{00000000-0006-0000-1400-00001E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0" authorId="9" shapeId="0" xr:uid="{00000000-0006-0000-1400-00001F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M71" authorId="8" shapeId="0" xr:uid="{00000000-0006-0000-1400-00002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2" authorId="8" shapeId="0" xr:uid="{00000000-0006-0000-1400-00002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3" authorId="8" shapeId="0" xr:uid="{00000000-0006-0000-1400-00002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R73" authorId="8" shapeId="0" xr:uid="{00000000-0006-0000-1400-00002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74" authorId="8" shapeId="0" xr:uid="{00000000-0006-0000-1400-00002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5" authorId="8" shapeId="0" xr:uid="{00000000-0006-0000-1400-00002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R75" authorId="8" shapeId="0" xr:uid="{00000000-0006-0000-1400-00002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76" authorId="8" shapeId="0" xr:uid="{00000000-0006-0000-1400-00002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7" authorId="8" shapeId="0" xr:uid="{00000000-0006-0000-1400-00002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78" authorId="8" shapeId="0" xr:uid="{00000000-0006-0000-1400-00002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M78" authorId="8" shapeId="0" xr:uid="{00000000-0006-0000-1400-00002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79" authorId="5" shapeId="0" xr:uid="{00000000-0006-0000-1400-00002B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80" authorId="10" shapeId="0" xr:uid="{00000000-0006-0000-1400-00002C000000}">
      <text>
        <r>
          <rPr>
            <b/>
            <sz val="10"/>
            <color indexed="81"/>
            <rFont val="Tahoma"/>
            <family val="2"/>
          </rPr>
          <t>Bec A:</t>
        </r>
        <r>
          <rPr>
            <sz val="10"/>
            <color indexed="81"/>
            <rFont val="Tahoma"/>
            <family val="2"/>
          </rPr>
          <t xml:space="preserve">
too wet to cross creek</t>
        </r>
      </text>
    </comment>
    <comment ref="M80" authorId="10" shapeId="0" xr:uid="{00000000-0006-0000-1400-00002D000000}">
      <text>
        <r>
          <rPr>
            <b/>
            <sz val="10"/>
            <color indexed="81"/>
            <rFont val="Tahoma"/>
            <family val="2"/>
          </rPr>
          <t>Bec A:</t>
        </r>
        <r>
          <rPr>
            <sz val="10"/>
            <color indexed="81"/>
            <rFont val="Tahoma"/>
            <family val="2"/>
          </rPr>
          <t xml:space="preserve">
collapsed</t>
        </r>
      </text>
    </comment>
    <comment ref="H81" authorId="11" shapeId="0" xr:uid="{00000000-0006-0000-1400-00002E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No access- water crossing</t>
        </r>
      </text>
    </comment>
    <comment ref="M81" authorId="11" shapeId="0" xr:uid="{00000000-0006-0000-1400-00002F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2" authorId="11" shapeId="0" xr:uid="{00000000-0006-0000-1400-000030000000}">
      <text>
        <r>
          <rPr>
            <b/>
            <sz val="9"/>
            <color indexed="81"/>
            <rFont val="Tahoma"/>
            <family val="2"/>
          </rPr>
          <t>B_Ashlee: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3" authorId="8" shapeId="0" xr:uid="{00000000-0006-0000-1400-00003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4" authorId="8" shapeId="0" xr:uid="{00000000-0006-0000-1400-00003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5" authorId="8" shapeId="0" xr:uid="{00000000-0006-0000-1400-00003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86" authorId="8" shapeId="0" xr:uid="{00000000-0006-0000-1400-00003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92" authorId="8" shapeId="0" xr:uid="{00000000-0006-0000-1400-00003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gate locked</t>
        </r>
      </text>
    </comment>
    <comment ref="O92" authorId="8" shapeId="0" xr:uid="{00000000-0006-0000-1400-00003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obtain sample</t>
        </r>
      </text>
    </comment>
    <comment ref="M93" authorId="8" shapeId="0" xr:uid="{00000000-0006-0000-1400-00003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94" authorId="8" shapeId="0" xr:uid="{00000000-0006-0000-1400-00003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95" authorId="8" shapeId="0" xr:uid="{00000000-0006-0000-1400-00003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Sampled 5/10/2016</t>
        </r>
      </text>
    </comment>
    <comment ref="O108" authorId="8" shapeId="0" xr:uid="{00000000-0006-0000-1400-00003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109" authorId="8" shapeId="0" xr:uid="{00000000-0006-0000-1400-00003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0" authorId="8" shapeId="0" xr:uid="{00000000-0006-0000-1400-00003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1" authorId="8" shapeId="0" xr:uid="{00000000-0006-0000-1400-00003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2" authorId="8" shapeId="0" xr:uid="{00000000-0006-0000-1400-00003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3" authorId="8" shapeId="0" xr:uid="{00000000-0006-0000-1400-00003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4" authorId="12" shapeId="0" xr:uid="{00000000-0006-0000-1400-000040000000}">
      <text>
        <r>
          <rPr>
            <b/>
            <sz val="9"/>
            <color indexed="81"/>
            <rFont val="Tahoma"/>
            <family val="2"/>
          </rPr>
          <t>Renae Mikka: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5" authorId="8" shapeId="0" xr:uid="{00000000-0006-0000-1400-00004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116" authorId="8" shapeId="0" xr:uid="{00000000-0006-0000-1400-00004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7" authorId="8" shapeId="0" xr:uid="{00000000-0006-0000-1400-00004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8" authorId="8" shapeId="0" xr:uid="{00000000-0006-0000-1400-00004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9" authorId="8" shapeId="0" xr:uid="{00000000-0006-0000-1400-00004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
</t>
        </r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Measurement is depth to bottom of bore for reference purposes only</t>
        </r>
      </text>
    </comment>
    <comment ref="M120" authorId="8" shapeId="0" xr:uid="{00000000-0006-0000-1400-00004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
</t>
        </r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Measurement is depth to bottom of bore for reference purposes only</t>
        </r>
      </text>
    </comment>
    <comment ref="M121" authorId="5" shapeId="0" xr:uid="{00000000-0006-0000-1400-000047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2" authorId="8" shapeId="0" xr:uid="{00000000-0006-0000-1400-00004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@ 7.46</t>
        </r>
      </text>
    </comment>
    <comment ref="M123" authorId="8" shapeId="0" xr:uid="{00000000-0006-0000-1400-00004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@ 7.44</t>
        </r>
      </text>
    </comment>
    <comment ref="M124" authorId="8" shapeId="0" xr:uid="{00000000-0006-0000-1400-00004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5" authorId="8" shapeId="0" xr:uid="{00000000-0006-0000-1400-00004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@ 7.45</t>
        </r>
      </text>
    </comment>
    <comment ref="M126" authorId="8" shapeId="0" xr:uid="{00000000-0006-0000-1400-00004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7" authorId="8" shapeId="0" xr:uid="{00000000-0006-0000-1400-00004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8" authorId="13" shapeId="0" xr:uid="{00000000-0006-0000-1400-00004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29" authorId="13" shapeId="0" xr:uid="{00000000-0006-0000-1400-00004F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0" authorId="13" shapeId="0" xr:uid="{00000000-0006-0000-1400-000050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1" authorId="13" shapeId="0" xr:uid="{00000000-0006-0000-1400-00005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2" authorId="14" shapeId="0" xr:uid="{00000000-0006-0000-1400-000052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3" authorId="14" shapeId="0" xr:uid="{00000000-0006-0000-1400-000053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4" authorId="14" shapeId="0" xr:uid="{00000000-0006-0000-1400-000054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5" authorId="14" shapeId="0" xr:uid="{00000000-0006-0000-1400-000055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6" authorId="5" shapeId="0" xr:uid="{00000000-0006-0000-1400-000056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7" authorId="14" shapeId="0" xr:uid="{00000000-0006-0000-1400-000057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too wet. Site always dry.</t>
        </r>
      </text>
    </comment>
    <comment ref="M138" authorId="14" shapeId="0" xr:uid="{00000000-0006-0000-1400-000058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39" authorId="14" shapeId="0" xr:uid="{00000000-0006-0000-1400-000059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7.37m</t>
        </r>
      </text>
    </comment>
    <comment ref="M140" authorId="14" shapeId="0" xr:uid="{00000000-0006-0000-1400-00005A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7.37m</t>
        </r>
      </text>
    </comment>
    <comment ref="M141" authorId="14" shapeId="0" xr:uid="{6494C063-4740-4383-9D55-B8E7FEEC6B3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7.37m</t>
        </r>
      </text>
    </comment>
    <comment ref="H142" authorId="14" shapeId="0" xr:uid="{5AA41FCE-D43C-494E-A1AA-8A40CAE259E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safe access. Water in creek.</t>
        </r>
      </text>
    </comment>
    <comment ref="M142" authorId="14" shapeId="0" xr:uid="{F84D591E-26AE-4AF5-A19B-A1A63D32FCA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safe access - paddock too wet</t>
        </r>
      </text>
    </comment>
    <comment ref="M143" authorId="14" shapeId="0" xr:uid="{048253C1-0EC6-4F61-B0A4-7CBBA0ECFCC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7.36m</t>
        </r>
      </text>
    </comment>
    <comment ref="M144" authorId="14" shapeId="0" xr:uid="{3D955AD9-A807-4683-BA4D-2A7A7969AA2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7.37m</t>
        </r>
      </text>
    </comment>
    <comment ref="M145" authorId="14" shapeId="0" xr:uid="{CF266047-7713-4DF1-9A19-75FAD5DA003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7.36m</t>
        </r>
      </text>
    </comment>
    <comment ref="M146" authorId="14" shapeId="0" xr:uid="{848A7629-A6AE-44FF-A5A0-9EF25D8DDB9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47" authorId="14" shapeId="0" xr:uid="{A026CC4A-40D1-4779-99BC-9E9FAA2F6B5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7.34m</t>
        </r>
      </text>
    </comment>
    <comment ref="M148" authorId="14" shapeId="0" xr:uid="{9DB15A9E-428F-4987-A082-2362218DC2A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49" authorId="14" shapeId="0" xr:uid="{8C987461-8D0B-4767-857B-6F85D793F23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0" authorId="14" shapeId="0" xr:uid="{661B36A6-34CF-471C-A1E0-670F209660A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1" authorId="14" shapeId="0" xr:uid="{30A9D619-134D-47C6-A2A0-B1BE93C5EE0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2" authorId="14" shapeId="0" xr:uid="{222CBBC0-8A13-4266-B752-251D2F08705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3" authorId="14" shapeId="0" xr:uid="{398DF3C5-3387-4F3E-AFA8-81C9B039ED1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4" authorId="14" shapeId="0" xr:uid="{FCBE6513-D827-41E4-8953-FA4560D029C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5" authorId="14" shapeId="0" xr:uid="{0770CAA8-DD81-4D3D-B8C8-83059A80C2E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M156" authorId="14" shapeId="0" xr:uid="{03460593-CAFB-43C5-9ADF-4D423D85C61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 @ 7.35m</t>
        </r>
      </text>
    </comment>
    <comment ref="H157" authorId="14" shapeId="0" xr:uid="{3AE96327-7F33-4A3F-96E9-78FA6B4F37A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M157" authorId="14" shapeId="0" xr:uid="{C29E73ED-A596-4371-9658-2B284C2FBD4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C158" authorId="14" shapeId="0" xr:uid="{5E52817F-1465-4FCE-A313-2F0ED3F1EE4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gates locked</t>
        </r>
      </text>
    </comment>
    <comment ref="H158" authorId="14" shapeId="0" xr:uid="{97B6F27B-416E-4F5E-965D-BEF1282EAB3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M158" authorId="14" shapeId="0" xr:uid="{A49B4D7A-2679-4840-BAF1-95BBBBE6F07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</t>
        </r>
      </text>
    </comment>
    <comment ref="AA158" authorId="14" shapeId="0" xr:uid="{48DC52A2-403C-4AB2-9C37-085490A556D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Depth not required to be taken at this site.</t>
        </r>
      </text>
    </comment>
    <comment ref="H159" authorId="14" shapeId="0" xr:uid="{94BEA12E-5FB6-40E8-94D2-D1B72021AF7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flowing too high to cross</t>
        </r>
      </text>
    </comment>
    <comment ref="O159" authorId="14" shapeId="0" xr:uid="{12790662-9686-417B-BE2B-2A186887887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low to sample, little bit of rain in botton</t>
        </r>
      </text>
    </comment>
    <comment ref="C160" authorId="14" shapeId="0" xr:uid="{B57D6A3C-F9A9-4635-8644-B2C5577FD81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gate locked</t>
        </r>
      </text>
    </comment>
    <comment ref="C161" authorId="14" shapeId="0" xr:uid="{39011F9F-E9D5-4E47-BB21-9FFBD7E4ECD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gate locked</t>
        </r>
      </text>
    </comment>
    <comment ref="H161" authorId="14" shapeId="0" xr:uid="{BC7EFB00-861B-4DFF-A311-A398E2B680D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M161" authorId="14" shapeId="0" xr:uid="{A80606B2-6227-4F5F-82EF-B2792A5434D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gate locked</t>
        </r>
      </text>
    </comment>
    <comment ref="AA161" authorId="14" shapeId="0" xr:uid="{3174A54A-BC59-4FD0-968A-5F8D9D05715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Depth not required to be taken at this site.</t>
        </r>
      </text>
    </comment>
    <comment ref="H162" authorId="14" shapeId="0" xr:uid="{549E39BB-2B06-4CEE-B996-2FB98BEF485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3" authorId="14" shapeId="0" xr:uid="{4E8D8DC2-E63B-43AA-A695-12DB2BC3A2C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4" authorId="14" shapeId="0" xr:uid="{E835B799-38AA-4587-B8C1-0264B773A58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AA164" authorId="14" shapeId="0" xr:uid="{BF2E3E63-B730-4000-8E51-10CC2506704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Depth not required to be taken at this site.</t>
        </r>
      </text>
    </comment>
    <comment ref="H165" authorId="14" shapeId="0" xr:uid="{95BD8A68-96F8-48FC-8039-092B57B2F35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6" authorId="14" shapeId="0" xr:uid="{85054D90-C447-45C7-9D71-CC4550AB08C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7" authorId="14" shapeId="0" xr:uid="{96EF35E7-2CB4-4D88-AACA-0F21909B99F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V167" authorId="14" shapeId="0" xr:uid="{42DB1CC3-1B8D-478F-8620-E12625F3783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Not required until access is granted from property owner</t>
        </r>
      </text>
    </comment>
    <comment ref="H168" authorId="14" shapeId="0" xr:uid="{0E76C9CF-97E1-4A10-AD91-ED44E1793B6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69" authorId="14" shapeId="0" xr:uid="{F7C2D974-E55A-4F61-81C6-DB7031BED54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70" authorId="14" shapeId="0" xr:uid="{D584BCB6-FDC6-45A1-B703-4CB9864FD3C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too high to cross</t>
        </r>
      </text>
    </comment>
    <comment ref="H171" authorId="14" shapeId="0" xr:uid="{EC7FEAFD-59E7-46AA-ABFD-B805B4070EA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creek deep and muddy</t>
        </r>
      </text>
    </comment>
    <comment ref="B185" authorId="15" shapeId="0" xr:uid="{00000000-0006-0000-1400-00005B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Survey heights provided by email from S. McDonald 22/8/18</t>
        </r>
      </text>
    </comment>
    <comment ref="B186" authorId="15" shapeId="0" xr:uid="{00000000-0006-0000-1400-00005C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Trigger values from WMP Version 5, dated March 2018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</authors>
  <commentList>
    <comment ref="DA4" authorId="0" shapeId="0" xr:uid="{5E2FE665-8601-459A-8EFC-6909F33AA87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acces, gate locked on 14 March so sampled on 26 April 2022.</t>
        </r>
      </text>
    </comment>
    <comment ref="DB4" authorId="0" shapeId="0" xr:uid="{52BFB1B4-8228-4145-9612-F3907D02FB1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acces, creek too high to cross in March and April 2022</t>
        </r>
      </text>
    </comment>
    <comment ref="DC4" authorId="0" shapeId="0" xr:uid="{9FEA69E3-DE5A-4EC7-BBD7-352F52EEC06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access, gate locked on 14 March so sampled on 26 April 2022.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Barry</author>
  </authors>
  <commentList>
    <comment ref="A81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Sampled 5/10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droberts</author>
    <author>Sam Burns</author>
    <author>sburns</author>
    <author>CBE_Reception</author>
    <author>KatyShaw</author>
    <author>Leigh Smith</author>
    <author>Jemma Gooley</author>
    <author>Nicole Glenn</author>
    <author>JemmaGooley</author>
    <author>Julie Barry</author>
    <author>Adam D</author>
    <author>Scott McDonald</author>
    <author>Administrator</author>
    <author>Lori</author>
  </authors>
  <commentList>
    <comment ref="Z55" authorId="0" shapeId="0" xr:uid="{00000000-0006-0000-0500-000001000000}">
      <text>
        <r>
          <rPr>
            <b/>
            <sz val="10"/>
            <color indexed="81"/>
            <rFont val="Tahoma"/>
            <family val="2"/>
          </rPr>
          <t>droberts:</t>
        </r>
        <r>
          <rPr>
            <sz val="10"/>
            <color indexed="81"/>
            <rFont val="Tahoma"/>
            <family val="2"/>
          </rPr>
          <t xml:space="preserve">
Result &lt;2</t>
        </r>
      </text>
    </comment>
    <comment ref="AA55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droberts:</t>
        </r>
        <r>
          <rPr>
            <sz val="10"/>
            <color indexed="81"/>
            <rFont val="Tahoma"/>
            <family val="2"/>
          </rPr>
          <t xml:space="preserve">
Result &lt;2</t>
        </r>
      </text>
    </comment>
    <comment ref="AI55" authorId="0" shapeId="0" xr:uid="{00000000-0006-0000-0500-000003000000}">
      <text>
        <r>
          <rPr>
            <b/>
            <sz val="10"/>
            <color indexed="81"/>
            <rFont val="Tahoma"/>
            <family val="2"/>
          </rPr>
          <t>droberts:</t>
        </r>
        <r>
          <rPr>
            <sz val="10"/>
            <color indexed="81"/>
            <rFont val="Tahoma"/>
            <family val="2"/>
          </rPr>
          <t xml:space="preserve">
Result &lt;2</t>
        </r>
      </text>
    </comment>
    <comment ref="AJ55" authorId="0" shapeId="0" xr:uid="{00000000-0006-0000-0500-000004000000}">
      <text>
        <r>
          <rPr>
            <b/>
            <sz val="10"/>
            <color indexed="81"/>
            <rFont val="Tahoma"/>
            <family val="2"/>
          </rPr>
          <t>droberts:</t>
        </r>
        <r>
          <rPr>
            <sz val="10"/>
            <color indexed="81"/>
            <rFont val="Tahoma"/>
            <family val="2"/>
          </rPr>
          <t xml:space="preserve">
Result &lt;2</t>
        </r>
      </text>
    </comment>
    <comment ref="V56" authorId="1" shapeId="0" xr:uid="{00000000-0006-0000-0500-000005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Y56" authorId="1" shapeId="0" xr:uid="{00000000-0006-0000-0500-000006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Z56" authorId="1" shapeId="0" xr:uid="{00000000-0006-0000-0500-000007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AA56" authorId="1" shapeId="0" xr:uid="{00000000-0006-0000-0500-000008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AE56" authorId="1" shapeId="0" xr:uid="{00000000-0006-0000-0500-000009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AH56" authorId="1" shapeId="0" xr:uid="{00000000-0006-0000-0500-00000A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AI56" authorId="1" shapeId="0" xr:uid="{00000000-0006-0000-0500-00000B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AJ56" authorId="1" shapeId="0" xr:uid="{00000000-0006-0000-0500-00000C000000}">
      <text>
        <r>
          <rPr>
            <b/>
            <sz val="8"/>
            <color indexed="81"/>
            <rFont val="Tahoma"/>
            <family val="2"/>
          </rPr>
          <t>Sam Burns:</t>
        </r>
        <r>
          <rPr>
            <sz val="8"/>
            <color indexed="81"/>
            <rFont val="Tahoma"/>
            <family val="2"/>
          </rPr>
          <t xml:space="preserve">
Result &lt;2</t>
        </r>
      </text>
    </comment>
    <comment ref="V57" authorId="2" shapeId="0" xr:uid="{00000000-0006-0000-0500-00000D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X57" authorId="2" shapeId="0" xr:uid="{00000000-0006-0000-0500-00000E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 &lt;2</t>
        </r>
      </text>
    </comment>
    <comment ref="AE57" authorId="2" shapeId="0" xr:uid="{00000000-0006-0000-0500-00000F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AG57" authorId="2" shapeId="0" xr:uid="{00000000-0006-0000-0500-000010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Result  &lt;2</t>
        </r>
      </text>
    </comment>
    <comment ref="V58" authorId="2" shapeId="0" xr:uid="{00000000-0006-0000-0500-000011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AE58" authorId="2" shapeId="0" xr:uid="{00000000-0006-0000-0500-000012000000}">
      <text>
        <r>
          <rPr>
            <b/>
            <sz val="8"/>
            <color indexed="81"/>
            <rFont val="Tahoma"/>
            <family val="2"/>
          </rPr>
          <t>sburns:</t>
        </r>
        <r>
          <rPr>
            <sz val="8"/>
            <color indexed="81"/>
            <rFont val="Tahoma"/>
            <family val="2"/>
          </rPr>
          <t xml:space="preserve">
Site dry</t>
        </r>
      </text>
    </comment>
    <comment ref="F78" authorId="3" shapeId="0" xr:uid="{00000000-0006-0000-0500-00001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O78" authorId="3" shapeId="0" xr:uid="{00000000-0006-0000-0500-00001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X78" authorId="3" shapeId="0" xr:uid="{00000000-0006-0000-0500-00001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G78" authorId="3" shapeId="0" xr:uid="{00000000-0006-0000-0500-00001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D79" authorId="4" shapeId="0" xr:uid="{00000000-0006-0000-0500-000017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E79" authorId="4" shapeId="0" xr:uid="{00000000-0006-0000-0500-000018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F79" authorId="4" shapeId="0" xr:uid="{00000000-0006-0000-0500-000019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G79" authorId="4" shapeId="0" xr:uid="{00000000-0006-0000-0500-00001A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H79" authorId="4" shapeId="0" xr:uid="{00000000-0006-0000-0500-00001B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I79" authorId="4" shapeId="0" xr:uid="{00000000-0006-0000-0500-00001C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M79" authorId="4" shapeId="0" xr:uid="{00000000-0006-0000-0500-00001D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N79" authorId="4" shapeId="0" xr:uid="{00000000-0006-0000-0500-00001E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O79" authorId="4" shapeId="0" xr:uid="{00000000-0006-0000-0500-00001F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P79" authorId="4" shapeId="0" xr:uid="{00000000-0006-0000-0500-000020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Q79" authorId="4" shapeId="0" xr:uid="{00000000-0006-0000-0500-000021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R79" authorId="4" shapeId="0" xr:uid="{00000000-0006-0000-0500-000022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V79" authorId="4" shapeId="0" xr:uid="{00000000-0006-0000-0500-000023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W79" authorId="4" shapeId="0" xr:uid="{00000000-0006-0000-0500-000024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X79" authorId="4" shapeId="0" xr:uid="{00000000-0006-0000-0500-000025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Y79" authorId="4" shapeId="0" xr:uid="{00000000-0006-0000-0500-000026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Z79" authorId="4" shapeId="0" xr:uid="{00000000-0006-0000-0500-000027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A79" authorId="4" shapeId="0" xr:uid="{00000000-0006-0000-0500-000028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E79" authorId="4" shapeId="0" xr:uid="{00000000-0006-0000-0500-000029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F79" authorId="4" shapeId="0" xr:uid="{00000000-0006-0000-0500-00002A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AG79" authorId="4" shapeId="0" xr:uid="{00000000-0006-0000-0500-00002B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AH79" authorId="4" shapeId="0" xr:uid="{00000000-0006-0000-0500-00002C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I79" authorId="4" shapeId="0" xr:uid="{00000000-0006-0000-0500-00002D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AJ79" authorId="4" shapeId="0" xr:uid="{00000000-0006-0000-0500-00002E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Sampled July 2011</t>
        </r>
      </text>
    </comment>
    <comment ref="G80" authorId="3" shapeId="0" xr:uid="{00000000-0006-0000-0500-00002F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Access. Sampled October</t>
        </r>
      </text>
    </comment>
    <comment ref="P80" authorId="3" shapeId="0" xr:uid="{00000000-0006-0000-0500-000030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 . Sampled October</t>
        </r>
      </text>
    </comment>
    <comment ref="Y80" authorId="3" shapeId="0" xr:uid="{00000000-0006-0000-0500-000031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access. Sampled October</t>
        </r>
      </text>
    </comment>
    <comment ref="AH80" authorId="3" shapeId="0" xr:uid="{00000000-0006-0000-0500-000032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access. Sampled October</t>
        </r>
      </text>
    </comment>
    <comment ref="G83" authorId="5" shapeId="0" xr:uid="{00000000-0006-0000-0500-000033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83" authorId="5" shapeId="0" xr:uid="{00000000-0006-0000-0500-000034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83" authorId="5" shapeId="0" xr:uid="{00000000-0006-0000-0500-000035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83" authorId="5" shapeId="0" xr:uid="{00000000-0006-0000-0500-000036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84" authorId="6" shapeId="0" xr:uid="{00000000-0006-0000-0500-000037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P84" authorId="6" shapeId="0" xr:uid="{00000000-0006-0000-0500-000038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Y84" authorId="6" shapeId="0" xr:uid="{00000000-0006-0000-0500-000039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H84" authorId="6" shapeId="0" xr:uid="{00000000-0006-0000-0500-00003A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G85" authorId="3" shapeId="0" xr:uid="{00000000-0006-0000-0500-00003B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P85" authorId="3" shapeId="0" xr:uid="{00000000-0006-0000-0500-00003C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Y85" authorId="3" shapeId="0" xr:uid="{00000000-0006-0000-0500-00003D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H85" authorId="3" shapeId="0" xr:uid="{00000000-0006-0000-0500-00003E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G86" authorId="7" shapeId="0" xr:uid="{00000000-0006-0000-0500-00003F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86" authorId="7" shapeId="0" xr:uid="{00000000-0006-0000-0500-00004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86" authorId="7" shapeId="0" xr:uid="{00000000-0006-0000-0500-00004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86" authorId="7" shapeId="0" xr:uid="{00000000-0006-0000-0500-00004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87" authorId="3" shapeId="0" xr:uid="{00000000-0006-0000-0500-000043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P87" authorId="3" shapeId="0" xr:uid="{00000000-0006-0000-0500-000044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Y87" authorId="3" shapeId="0" xr:uid="{00000000-0006-0000-0500-00004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H87" authorId="3" shapeId="0" xr:uid="{00000000-0006-0000-0500-00004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G88" authorId="8" shapeId="0" xr:uid="{00000000-0006-0000-0500-000047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P88" authorId="8" shapeId="0" xr:uid="{00000000-0006-0000-0500-000048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Y88" authorId="8" shapeId="0" xr:uid="{00000000-0006-0000-0500-000049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AH88" authorId="8" shapeId="0" xr:uid="{00000000-0006-0000-0500-00004A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Dry</t>
        </r>
      </text>
    </comment>
    <comment ref="G90" authorId="9" shapeId="0" xr:uid="{00000000-0006-0000-0500-00004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90" authorId="9" shapeId="0" xr:uid="{00000000-0006-0000-0500-00004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90" authorId="9" shapeId="0" xr:uid="{00000000-0006-0000-0500-00004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90" authorId="9" shapeId="0" xr:uid="{00000000-0006-0000-0500-00004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91" authorId="10" shapeId="0" xr:uid="{00000000-0006-0000-0500-00004F000000}">
      <text>
        <r>
          <rPr>
            <b/>
            <sz val="8"/>
            <color indexed="81"/>
            <rFont val="Tahoma"/>
            <family val="2"/>
          </rPr>
          <t>Adam D:
no access</t>
        </r>
      </text>
    </comment>
    <comment ref="P91" authorId="10" shapeId="0" xr:uid="{00000000-0006-0000-0500-000050000000}">
      <text>
        <r>
          <rPr>
            <b/>
            <sz val="8"/>
            <color indexed="81"/>
            <rFont val="Tahoma"/>
            <family val="2"/>
          </rPr>
          <t>Adam D:
no access</t>
        </r>
      </text>
    </comment>
    <comment ref="V91" authorId="10" shapeId="0" xr:uid="{00000000-0006-0000-0500-000051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Y91" authorId="10" shapeId="0" xr:uid="{00000000-0006-0000-0500-000052000000}">
      <text>
        <r>
          <rPr>
            <b/>
            <sz val="8"/>
            <color indexed="81"/>
            <rFont val="Tahoma"/>
            <family val="2"/>
          </rPr>
          <t>Adam D:
no access</t>
        </r>
      </text>
    </comment>
    <comment ref="AE91" authorId="10" shapeId="0" xr:uid="{00000000-0006-0000-0500-000053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&lt;5</t>
        </r>
      </text>
    </comment>
    <comment ref="AH91" authorId="10" shapeId="0" xr:uid="{00000000-0006-0000-0500-000054000000}">
      <text>
        <r>
          <rPr>
            <b/>
            <sz val="8"/>
            <color indexed="81"/>
            <rFont val="Tahoma"/>
            <family val="2"/>
          </rPr>
          <t>Adam D:
no access</t>
        </r>
      </text>
    </comment>
    <comment ref="G92" authorId="9" shapeId="0" xr:uid="{00000000-0006-0000-0500-00005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92" authorId="9" shapeId="0" xr:uid="{00000000-0006-0000-0500-00005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92" authorId="9" shapeId="0" xr:uid="{00000000-0006-0000-0500-00005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92" authorId="9" shapeId="0" xr:uid="{00000000-0006-0000-0500-00005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93" authorId="9" shapeId="0" xr:uid="{00000000-0006-0000-0500-00005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93" authorId="9" shapeId="0" xr:uid="{00000000-0006-0000-0500-00005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93" authorId="9" shapeId="0" xr:uid="{00000000-0006-0000-0500-00005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93" authorId="9" shapeId="0" xr:uid="{00000000-0006-0000-0500-00005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93" authorId="9" shapeId="0" xr:uid="{00000000-0006-0000-0500-00005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93" authorId="9" shapeId="0" xr:uid="{00000000-0006-0000-0500-00005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93" authorId="9" shapeId="0" xr:uid="{00000000-0006-0000-0500-00005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93" authorId="9" shapeId="0" xr:uid="{00000000-0006-0000-0500-00006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94" authorId="9" shapeId="0" xr:uid="{00000000-0006-0000-0500-00006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94" authorId="9" shapeId="0" xr:uid="{00000000-0006-0000-0500-00006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94" authorId="9" shapeId="0" xr:uid="{00000000-0006-0000-0500-00006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94" authorId="9" shapeId="0" xr:uid="{00000000-0006-0000-0500-00006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94" authorId="9" shapeId="0" xr:uid="{00000000-0006-0000-0500-00006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94" authorId="9" shapeId="0" xr:uid="{00000000-0006-0000-0500-00006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94" authorId="9" shapeId="0" xr:uid="{00000000-0006-0000-0500-00006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94" authorId="9" shapeId="0" xr:uid="{00000000-0006-0000-0500-00006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99" authorId="9" shapeId="0" xr:uid="{00000000-0006-0000-0500-00006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F99" authorId="9" shapeId="0" xr:uid="{00000000-0006-0000-0500-00006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99" authorId="9" shapeId="0" xr:uid="{00000000-0006-0000-0500-00006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O99" authorId="9" shapeId="0" xr:uid="{00000000-0006-0000-0500-00006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V99" authorId="9" shapeId="0" xr:uid="{00000000-0006-0000-0500-00006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X99" authorId="9" shapeId="0" xr:uid="{00000000-0006-0000-0500-00006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AE99" authorId="9" shapeId="0" xr:uid="{00000000-0006-0000-0500-00006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AG99" authorId="9" shapeId="0" xr:uid="{00000000-0006-0000-0500-00007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D100" authorId="9" shapeId="0" xr:uid="{00000000-0006-0000-0500-00007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M100" authorId="9" shapeId="0" xr:uid="{00000000-0006-0000-0500-00007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V100" authorId="9" shapeId="0" xr:uid="{00000000-0006-0000-0500-00007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AE100" authorId="9" shapeId="0" xr:uid="{00000000-0006-0000-0500-00007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D101" authorId="9" shapeId="0" xr:uid="{00000000-0006-0000-0500-00007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101" authorId="9" shapeId="0" xr:uid="{00000000-0006-0000-0500-00007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1" authorId="9" shapeId="0" xr:uid="{00000000-0006-0000-0500-00007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101" authorId="9" shapeId="0" xr:uid="{00000000-0006-0000-0500-00007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1" authorId="9" shapeId="0" xr:uid="{00000000-0006-0000-0500-00007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101" authorId="9" shapeId="0" xr:uid="{00000000-0006-0000-0500-00007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1" authorId="9" shapeId="0" xr:uid="{00000000-0006-0000-0500-00007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101" authorId="9" shapeId="0" xr:uid="{00000000-0006-0000-0500-00007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2" authorId="9" shapeId="0" xr:uid="{00000000-0006-0000-0500-00007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during March. Sampled 12/4/2017</t>
        </r>
      </text>
    </comment>
    <comment ref="F102" authorId="9" shapeId="0" xr:uid="{00000000-0006-0000-0500-00007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102" authorId="9" shapeId="0" xr:uid="{00000000-0006-0000-0500-00007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2" authorId="9" shapeId="0" xr:uid="{00000000-0006-0000-0500-00008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during March. Sampled 12/4/2017</t>
        </r>
      </text>
    </comment>
    <comment ref="X102" authorId="9" shapeId="0" xr:uid="{00000000-0006-0000-0500-00008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2" authorId="9" shapeId="0" xr:uid="{00000000-0006-0000-0500-00008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during March. Sampled 12/4/2017</t>
        </r>
      </text>
    </comment>
    <comment ref="AG102" authorId="9" shapeId="0" xr:uid="{00000000-0006-0000-0500-00008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3" authorId="9" shapeId="0" xr:uid="{00000000-0006-0000-0500-00008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103" authorId="9" shapeId="0" xr:uid="{00000000-0006-0000-0500-00008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3" authorId="9" shapeId="0" xr:uid="{00000000-0006-0000-0500-00008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103" authorId="9" shapeId="0" xr:uid="{00000000-0006-0000-0500-00008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3" authorId="9" shapeId="0" xr:uid="{00000000-0006-0000-0500-00008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103" authorId="9" shapeId="0" xr:uid="{00000000-0006-0000-0500-00008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3" authorId="9" shapeId="0" xr:uid="{00000000-0006-0000-0500-00008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103" authorId="9" shapeId="0" xr:uid="{00000000-0006-0000-0500-00008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4" authorId="9" shapeId="0" xr:uid="{00000000-0006-0000-0500-00008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104" authorId="9" shapeId="0" xr:uid="{00000000-0006-0000-0500-00008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F104" authorId="9" shapeId="0" xr:uid="{00000000-0006-0000-0500-00008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4" authorId="9" shapeId="0" xr:uid="{00000000-0006-0000-0500-00008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N104" authorId="9" shapeId="0" xr:uid="{00000000-0006-0000-0500-00009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O104" authorId="9" shapeId="0" xr:uid="{00000000-0006-0000-0500-00009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4" authorId="9" shapeId="0" xr:uid="{00000000-0006-0000-0500-00009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W104" authorId="9" shapeId="0" xr:uid="{00000000-0006-0000-0500-00009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X104" authorId="9" shapeId="0" xr:uid="{00000000-0006-0000-0500-00009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4" authorId="9" shapeId="0" xr:uid="{00000000-0006-0000-0500-00009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F104" authorId="9" shapeId="0" xr:uid="{00000000-0006-0000-0500-00009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low to sample</t>
        </r>
      </text>
    </comment>
    <comment ref="AG104" authorId="9" shapeId="0" xr:uid="{00000000-0006-0000-0500-00009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5" authorId="9" shapeId="0" xr:uid="{00000000-0006-0000-0500-00009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105" authorId="9" shapeId="0" xr:uid="{00000000-0006-0000-0500-00009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F105" authorId="9" shapeId="0" xr:uid="{00000000-0006-0000-0500-00009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5" authorId="9" shapeId="0" xr:uid="{00000000-0006-0000-0500-00009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N105" authorId="9" shapeId="0" xr:uid="{00000000-0006-0000-0500-00009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O105" authorId="9" shapeId="0" xr:uid="{00000000-0006-0000-0500-00009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5" authorId="9" shapeId="0" xr:uid="{00000000-0006-0000-0500-00009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W105" authorId="9" shapeId="0" xr:uid="{00000000-0006-0000-0500-00009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X105" authorId="9" shapeId="0" xr:uid="{00000000-0006-0000-0500-0000A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05" authorId="9" shapeId="0" xr:uid="{00000000-0006-0000-0500-0000A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F105" authorId="9" shapeId="0" xr:uid="{00000000-0006-0000-0500-0000A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G105" authorId="9" shapeId="0" xr:uid="{00000000-0006-0000-0500-0000A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6" authorId="9" shapeId="0" xr:uid="{00000000-0006-0000-0500-0000A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06" authorId="9" shapeId="0" xr:uid="{00000000-0006-0000-0500-0000A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I106" authorId="9" shapeId="0" xr:uid="{00000000-0006-0000-0500-0000A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6" authorId="9" shapeId="0" xr:uid="{00000000-0006-0000-0500-0000A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06" authorId="9" shapeId="0" xr:uid="{00000000-0006-0000-0500-0000A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R106" authorId="9" shapeId="0" xr:uid="{00000000-0006-0000-0500-0000A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6" authorId="9" shapeId="0" xr:uid="{00000000-0006-0000-0500-0000A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</t>
        </r>
      </text>
    </comment>
    <comment ref="Y106" authorId="9" shapeId="0" xr:uid="{00000000-0006-0000-0500-0000A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A106" authorId="9" shapeId="0" xr:uid="{00000000-0006-0000-0500-0000A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H106" authorId="9" shapeId="0" xr:uid="{00000000-0006-0000-0500-0000A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J106" authorId="9" shapeId="0" xr:uid="{00000000-0006-0000-0500-0000A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07" authorId="9" shapeId="0" xr:uid="{00000000-0006-0000-0500-0000A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07" authorId="9" shapeId="0" xr:uid="{00000000-0006-0000-0500-0000B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07" authorId="9" shapeId="0" xr:uid="{00000000-0006-0000-0500-0000B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N107" authorId="11" shapeId="0" xr:uid="{00000000-0006-0000-0500-0000B2000000}">
      <text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Result confirmed by additional sampling performed on 25/7/2018 and field EC done by Kate from CBased</t>
        </r>
      </text>
    </comment>
    <comment ref="O107" authorId="11" shapeId="0" xr:uid="{00000000-0006-0000-0500-0000B3000000}">
      <text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Result confirmed by additional sampling performed on 25/7/2018 and field EC done by Kate from CBased</t>
        </r>
      </text>
    </comment>
    <comment ref="P107" authorId="9" shapeId="0" xr:uid="{00000000-0006-0000-0500-0000B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07" authorId="9" shapeId="0" xr:uid="{00000000-0006-0000-0500-0000B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07" authorId="9" shapeId="0" xr:uid="{00000000-0006-0000-0500-0000B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08" authorId="9" shapeId="0" xr:uid="{00000000-0006-0000-0500-0000B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108" authorId="9" shapeId="0" xr:uid="{00000000-0006-0000-0500-0000B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Field result used as lab results found unreliable due to lab error.</t>
        </r>
      </text>
    </comment>
    <comment ref="P108" authorId="9" shapeId="0" xr:uid="{00000000-0006-0000-0500-0000B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Q108" authorId="9" shapeId="0" xr:uid="{00000000-0006-0000-0500-0000B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Field result used as lab results found to be unreliable due to lab error</t>
        </r>
      </text>
    </comment>
    <comment ref="Y108" authorId="9" shapeId="0" xr:uid="{00000000-0006-0000-0500-0000B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09" authorId="9" shapeId="0" xr:uid="{00000000-0006-0000-0500-0000B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09" authorId="9" shapeId="0" xr:uid="{00000000-0006-0000-0500-0000B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09" authorId="9" shapeId="0" xr:uid="{00000000-0006-0000-0500-0000B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10" authorId="9" shapeId="0" xr:uid="{00000000-0006-0000-0500-0000B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0" authorId="9" shapeId="0" xr:uid="{00000000-0006-0000-0500-0000C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H110" authorId="9" shapeId="0" xr:uid="{00000000-0006-0000-0500-0000C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0" authorId="9" shapeId="0" xr:uid="{00000000-0006-0000-0500-0000C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0" authorId="9" shapeId="0" xr:uid="{00000000-0006-0000-0500-0000C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Q110" authorId="9" shapeId="0" xr:uid="{00000000-0006-0000-0500-0000C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10" authorId="9" shapeId="0" xr:uid="{00000000-0006-0000-0500-0000C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</t>
        </r>
      </text>
    </comment>
    <comment ref="Y110" authorId="9" shapeId="0" xr:uid="{00000000-0006-0000-0500-0000C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Z110" authorId="9" shapeId="0" xr:uid="{00000000-0006-0000-0500-0000C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1" authorId="12" shapeId="0" xr:uid="{00000000-0006-0000-0500-0000C8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1" authorId="12" shapeId="0" xr:uid="{00000000-0006-0000-0500-0000C9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11" authorId="12" shapeId="0" xr:uid="{00000000-0006-0000-0500-0000CA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12" authorId="12" shapeId="0" xr:uid="{00000000-0006-0000-0500-0000CB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safe access. Too low to sample.</t>
        </r>
      </text>
    </comment>
    <comment ref="G112" authorId="12" shapeId="0" xr:uid="{00000000-0006-0000-0500-0000CC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2" authorId="12" shapeId="0" xr:uid="{00000000-0006-0000-0500-0000CD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safe access. Too low to sample.</t>
        </r>
      </text>
    </comment>
    <comment ref="P112" authorId="12" shapeId="0" xr:uid="{00000000-0006-0000-0500-0000C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12" authorId="12" shapeId="0" xr:uid="{00000000-0006-0000-0500-0000CF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No safe access. Too low to sample.</t>
        </r>
      </text>
    </comment>
    <comment ref="Y112" authorId="12" shapeId="0" xr:uid="{00000000-0006-0000-0500-0000D0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113" authorId="13" shapeId="0" xr:uid="{00000000-0006-0000-0500-0000D1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3" authorId="13" shapeId="0" xr:uid="{00000000-0006-0000-0500-0000D2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M113" authorId="13" shapeId="0" xr:uid="{00000000-0006-0000-0500-0000D3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3" authorId="13" shapeId="0" xr:uid="{00000000-0006-0000-0500-0000D4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V113" authorId="13" shapeId="0" xr:uid="{00000000-0006-0000-0500-0000D5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13" authorId="13" shapeId="0" xr:uid="{00000000-0006-0000-0500-0000D6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4" authorId="13" shapeId="0" xr:uid="{00000000-0006-0000-0500-0000D7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4" authorId="13" shapeId="0" xr:uid="{00000000-0006-0000-0500-0000D8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14" authorId="13" shapeId="0" xr:uid="{00000000-0006-0000-0500-0000D9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5" authorId="13" shapeId="0" xr:uid="{00000000-0006-0000-0500-0000DA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P115" authorId="13" shapeId="0" xr:uid="{00000000-0006-0000-0500-0000DB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Y115" authorId="13" shapeId="0" xr:uid="{00000000-0006-0000-0500-0000DC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G116" authorId="13" shapeId="0" xr:uid="{6A92249B-01DC-45ED-A3E4-33504FFD8E9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P116" authorId="13" shapeId="0" xr:uid="{027512F0-2B3C-40AB-8582-25C7AD0291F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Y116" authorId="13" shapeId="0" xr:uid="{FAD19D46-7F0C-4908-ACBE-E6312093989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8/9/20</t>
        </r>
      </text>
    </comment>
    <comment ref="E121" authorId="13" shapeId="0" xr:uid="{883EA0A7-FB14-468F-8B71-3CEA99CA263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F121" authorId="13" shapeId="0" xr:uid="{911BF263-A1C5-4103-934F-4FBAC6080E8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N121" authorId="13" shapeId="0" xr:uid="{7C1797AA-C05B-49F4-8FB7-97A584F8A81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O121" authorId="13" shapeId="0" xr:uid="{33673B5C-F78C-4E64-9667-3CD2FAE265B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W121" authorId="13" shapeId="0" xr:uid="{691CAB0C-1F59-44D4-9E82-C1C2F58B950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X121" authorId="13" shapeId="0" xr:uid="{AFEFD5E7-23CC-4774-A285-7013FA38F9C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Creek was high and banks not safe to access (muddy). </t>
        </r>
      </text>
    </comment>
    <comment ref="E122" authorId="13" shapeId="0" xr:uid="{EDCE6C0A-12F8-49DE-8F09-14F3F50E800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F122" authorId="13" shapeId="0" xr:uid="{4A6A1730-ACB4-4FA0-9E38-67CCCF5B81B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N122" authorId="13" shapeId="0" xr:uid="{C71398F3-87B9-49DC-B3F8-BEE29F637ED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O122" authorId="13" shapeId="0" xr:uid="{5DEF8401-DDD7-4E1E-97AB-4305C14F182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W122" authorId="13" shapeId="0" xr:uid="{61BA596C-52BC-4A4B-8E8D-2749423B775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X122" authorId="13" shapeId="0" xr:uid="{31C4D549-87C9-4257-9234-BB56285D0D6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too wet and creek too high, sampled 26 April 2022</t>
        </r>
      </text>
    </comment>
    <comment ref="J126" authorId="13" shapeId="0" xr:uid="{116FF966-B303-4697-826B-56CAECC6DF9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K126" authorId="13" shapeId="0" xr:uid="{667541CD-C8A0-4890-A56E-0EDCC535A86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S126" authorId="13" shapeId="0" xr:uid="{75B4F00B-9BC6-4CE3-84B4-EC0E579E097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T126" authorId="13" shapeId="0" xr:uid="{AE4A329A-414F-430A-96A3-8C72993676D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B126" authorId="13" shapeId="0" xr:uid="{4647201E-0926-4807-855B-236E8E23C5E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C126" authorId="13" shapeId="0" xr:uid="{FDD2EC16-6F8D-404C-B083-7DC960F3936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C127" authorId="13" shapeId="0" xr:uid="{6476EFAE-5AFA-4F5B-AA07-6E095606D17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20-21 Feb 2023</t>
        </r>
      </text>
    </comment>
    <comment ref="K127" authorId="13" shapeId="0" xr:uid="{D067B979-7CA8-4F06-888E-2C5E3AEDF0A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T127" authorId="13" shapeId="0" xr:uid="{C753B097-3075-41A4-8D96-BF8276765BE4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C127" authorId="13" shapeId="0" xr:uid="{A024EF1F-DF40-47CD-AFE8-EF9F0B8F2F7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145" authorId="11" shapeId="0" xr:uid="{00000000-0006-0000-0500-0000DE000000}">
      <text>
        <r>
          <rPr>
            <b/>
            <sz val="9"/>
            <color indexed="81"/>
            <rFont val="Tahoma"/>
            <family val="2"/>
          </rPr>
          <t>Scott McDonald:</t>
        </r>
        <r>
          <rPr>
            <sz val="9"/>
            <color indexed="81"/>
            <rFont val="Tahoma"/>
            <family val="2"/>
          </rPr>
          <t xml:space="preserve">
Copy the table values then paste into the Website Report page using Paste Special, Paste Values and number formats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Barry</author>
    <author>Lori</author>
    <author>Nicole Glenn</author>
  </authors>
  <commentList>
    <comment ref="AL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I4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CV4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 in March. Sample taken April.</t>
        </r>
      </text>
    </comment>
    <comment ref="DC4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DT4" authorId="1" shapeId="0" xr:uid="{199CB3C8-461D-403D-A017-8538C631F17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wet and creek too high on 14 March so sampled on 26 April 2022</t>
        </r>
      </text>
    </comment>
    <comment ref="EA4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H4" authorId="1" shapeId="0" xr:uid="{A1FC21BE-5E28-42DF-8B28-3D622BA532D6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Too wet and creek too high on 14 March so sampled on 26 April 2022</t>
        </r>
      </text>
    </comment>
    <comment ref="EN4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O4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EM5" authorId="2" shapeId="0" xr:uid="{00000000-0006-0000-0900-000009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Dry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</authors>
  <commentList>
    <comment ref="CW2" authorId="0" shapeId="0" xr:uid="{75E6FECB-8C2A-4EA2-A1EE-467A90C1CCD0}">
      <text>
        <r>
          <rPr>
            <sz val="9"/>
            <color indexed="81"/>
            <rFont val="Tahoma"/>
            <family val="2"/>
          </rPr>
          <t xml:space="preserve">See conversion column CG re: graphing steps
</t>
        </r>
      </text>
    </comment>
    <comment ref="FU2" authorId="0" shapeId="0" xr:uid="{0ED6E071-D1C5-4BB3-AB7C-162EF4D15CF4}">
      <text>
        <r>
          <rPr>
            <sz val="9"/>
            <color indexed="81"/>
            <rFont val="Tahoma"/>
            <family val="2"/>
          </rPr>
          <t xml:space="preserve">Copy formula each month, but delete if no result as this affects the graph.
</t>
        </r>
      </text>
    </comment>
    <comment ref="CW174" authorId="0" shapeId="0" xr:uid="{F986058B-29EB-414B-920E-FBD186CD3A3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valid analysis. Lab error - analysis conducted out of the wrong bottle per email received from ALS on 27/8/24.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</authors>
  <commentList>
    <comment ref="D8" authorId="0" shapeId="0" xr:uid="{B8F51086-E0D7-4CC4-8F9A-25F79E96319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on 29/8/2023 for RDH607 but should be for RDH529</t>
        </r>
      </text>
    </comment>
    <comment ref="D9" authorId="0" shapeId="0" xr:uid="{7BBA8B53-129A-4F11-8089-D86D8DDB875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measurement 3/10/23 (taken from monthly dam level report email)</t>
        </r>
      </text>
    </comment>
    <comment ref="D10" authorId="0" shapeId="0" xr:uid="{C390A2CC-8A77-45A9-82E6-B18A16757AB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on 19/12/23 </t>
        </r>
      </text>
    </comment>
    <comment ref="D11" authorId="0" shapeId="0" xr:uid="{90AAACD3-9114-426B-9ED1-0A94A4F363E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on 28/2/2024</t>
        </r>
      </text>
    </comment>
    <comment ref="D12" authorId="0" shapeId="0" xr:uid="{0DAE72EB-1762-4FA1-899F-B160CC6ED68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on 3/4/24</t>
        </r>
      </text>
    </comment>
    <comment ref="D13" authorId="0" shapeId="0" xr:uid="{C173332D-65E0-4FCB-9E51-0FF85BC391CA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25/6</t>
        </r>
      </text>
    </comment>
    <comment ref="D14" authorId="0" shapeId="0" xr:uid="{5921EB25-1C28-4681-9C7A-0C1EDE98FEC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28/8/24</t>
        </r>
      </text>
    </comment>
    <comment ref="D15" authorId="0" shapeId="0" xr:uid="{D529708E-FD90-46FE-8A62-7066A76FE05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1/11/2024 &amp; 28/11/2024</t>
        </r>
      </text>
    </comment>
    <comment ref="D16" authorId="0" shapeId="0" xr:uid="{EC4A0C54-1B5A-4601-BF4F-177BF284CA9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6/1/2025</t>
        </r>
      </text>
    </comment>
    <comment ref="D17" authorId="0" shapeId="0" xr:uid="{372DE762-6C4C-4A3A-B86E-282E4479324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27/2/25 Citect reading</t>
        </r>
      </text>
    </comment>
    <comment ref="D18" authorId="0" shapeId="0" xr:uid="{DD4B8E02-2688-4599-B728-ADC47E728EC2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water level reading 22/4/25</t>
        </r>
      </text>
    </comment>
    <comment ref="D19" authorId="0" shapeId="0" xr:uid="{42DEB18D-323E-4A87-8AF0-718C3041FAD2}">
      <text>
        <r>
          <rPr>
            <b/>
            <sz val="9"/>
            <color indexed="81"/>
            <rFont val="Tahoma"/>
            <family val="2"/>
          </rPr>
          <t>Jen:</t>
        </r>
        <r>
          <rPr>
            <sz val="9"/>
            <color indexed="81"/>
            <rFont val="Tahoma"/>
            <family val="2"/>
          </rPr>
          <t xml:space="preserve">
Citect water level reading 15/7/2025</t>
        </r>
      </text>
    </comment>
    <comment ref="D20" authorId="0" shapeId="0" xr:uid="{E33D599B-CBE0-4826-8914-1C0AAA6F86D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Citect reading taken on 29/7/25</t>
        </r>
      </text>
    </comment>
    <comment ref="D33" authorId="0" shapeId="0" xr:uid="{0585C11B-7DBB-4719-821C-7BEBC9341EC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15/8/23 Depth recorded as 86.51m , but appears to have been incorrect so a re-measurement was completed on 19/9/23.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Adam D</author>
    <author>Jemma Gooley</author>
    <author>Julie Barry</author>
    <author>Administrator</author>
  </authors>
  <commentList>
    <comment ref="T13" authorId="0" shapeId="0" xr:uid="{CDA49671-9BE0-43B3-B6EB-3D2B634CD794}">
      <text>
        <r>
          <rPr>
            <sz val="9"/>
            <color indexed="81"/>
            <rFont val="Tahoma"/>
            <family val="2"/>
          </rPr>
          <t xml:space="preserve">AHD meters
</t>
        </r>
      </text>
    </comment>
    <comment ref="G82" authorId="1" shapeId="0" xr:uid="{00000000-0006-0000-0C00-000001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 water</t>
        </r>
      </text>
    </comment>
    <comment ref="G83" authorId="2" shapeId="0" xr:uid="{00000000-0006-0000-0C00-00000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G88" authorId="3" shapeId="0" xr:uid="{00000000-0006-0000-0C00-00000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G92" authorId="3" shapeId="0" xr:uid="{00000000-0006-0000-0C00-00000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G95" authorId="3" shapeId="0" xr:uid="{00000000-0006-0000-0C00-00000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G96" authorId="3" shapeId="0" xr:uid="{00000000-0006-0000-0C00-00000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98" authorId="3" shapeId="0" xr:uid="{00000000-0006-0000-0C00-00000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99" authorId="3" shapeId="0" xr:uid="{00000000-0006-0000-0C00-00000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100" authorId="3" shapeId="0" xr:uid="{00000000-0006-0000-0C00-00000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102" authorId="3" shapeId="0" xr:uid="{00000000-0006-0000-0C00-00000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sample</t>
        </r>
      </text>
    </comment>
    <comment ref="G118" authorId="3" shapeId="0" xr:uid="{00000000-0006-0000-0C00-00000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19" authorId="3" shapeId="0" xr:uid="{00000000-0006-0000-0C00-00000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20" authorId="3" shapeId="0" xr:uid="{00000000-0006-0000-0C00-00000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21" authorId="3" shapeId="0" xr:uid="{00000000-0006-0000-0C00-00000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27" authorId="3" shapeId="0" xr:uid="{00000000-0006-0000-0C00-00000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result. Unable to sample-pump not running.</t>
        </r>
      </text>
    </comment>
    <comment ref="G128" authorId="2" shapeId="0" xr:uid="{00000000-0006-0000-0C00-00001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G129" authorId="3" shapeId="0" xr:uid="{00000000-0006-0000-0C00-00001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sample-pump not running on the 4/4/2019. Sample taken on the 30/4/2019</t>
        </r>
      </text>
    </comment>
    <comment ref="G131" authorId="2" shapeId="0" xr:uid="{00000000-0006-0000-0C00-00001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Not sampled. Pump not running.</t>
        </r>
      </text>
    </comment>
    <comment ref="G132" authorId="4" shapeId="0" xr:uid="{00000000-0006-0000-0C00-000013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running.</t>
        </r>
      </text>
    </comment>
    <comment ref="G133" authorId="4" shapeId="0" xr:uid="{00000000-0006-0000-0C00-000014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running.</t>
        </r>
      </text>
    </comment>
    <comment ref="G134" authorId="4" shapeId="0" xr:uid="{00000000-0006-0000-0C00-000015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running.</t>
        </r>
      </text>
    </comment>
    <comment ref="G135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G136" authorId="2" shapeId="0" xr:uid="{00000000-0006-0000-0C00-000017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KatyShaw</author>
    <author>Ros Wells-Davies</author>
    <author>CBE_Reception</author>
    <author>Jemma Gooley</author>
    <author>Nicole Glenn</author>
    <author>JemmaGooley</author>
    <author>Julie Barry</author>
    <author>Adam D</author>
    <author>Chris Ellis</author>
    <author>Administrator</author>
    <author>Lori</author>
  </authors>
  <commentList>
    <comment ref="B10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F10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B10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Ros Wells-Davies: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106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B107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F107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KatyShaw: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B109" authorId="2" shapeId="0" xr:uid="{00000000-0006-0000-0B00-000007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F109" authorId="2" shapeId="0" xr:uid="{00000000-0006-0000-0B00-000008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no access</t>
        </r>
      </text>
    </comment>
    <comment ref="B110" authorId="3" shapeId="0" xr:uid="{00000000-0006-0000-0B00-000009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Not smapled</t>
        </r>
      </text>
    </comment>
    <comment ref="F110" authorId="3" shapeId="0" xr:uid="{00000000-0006-0000-0B00-00000A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Not sampled</t>
        </r>
      </text>
    </comment>
    <comment ref="B111" authorId="3" shapeId="0" xr:uid="{00000000-0006-0000-0B00-00000B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F111" authorId="3" shapeId="0" xr:uid="{00000000-0006-0000-0B00-00000C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B112" authorId="3" shapeId="0" xr:uid="{00000000-0006-0000-0B00-00000D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F112" authorId="3" shapeId="0" xr:uid="{00000000-0006-0000-0B00-00000E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B113" authorId="3" shapeId="0" xr:uid="{00000000-0006-0000-0B00-00000F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access- Lock jammed</t>
        </r>
      </text>
    </comment>
    <comment ref="F113" authorId="3" shapeId="0" xr:uid="{00000000-0006-0000-0B00-000010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No access- Lock jammed</t>
        </r>
      </text>
    </comment>
    <comment ref="B115" authorId="3" shapeId="0" xr:uid="{00000000-0006-0000-0B00-000011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F115" authorId="3" shapeId="0" xr:uid="{00000000-0006-0000-0B00-000012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B116" authorId="3" shapeId="0" xr:uid="{00000000-0006-0000-0B00-000013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F116" authorId="3" shapeId="0" xr:uid="{00000000-0006-0000-0B00-000014000000}">
      <text>
        <r>
          <rPr>
            <b/>
            <sz val="8"/>
            <color indexed="81"/>
            <rFont val="Tahoma"/>
            <family val="2"/>
          </rPr>
          <t>Jemma Gooley:</t>
        </r>
        <r>
          <rPr>
            <sz val="8"/>
            <color indexed="81"/>
            <rFont val="Tahoma"/>
            <family val="2"/>
          </rPr>
          <t xml:space="preserve">
Out of service</t>
        </r>
      </text>
    </comment>
    <comment ref="B117" authorId="2" shapeId="0" xr:uid="{00000000-0006-0000-0B00-000015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Too wet to access</t>
        </r>
      </text>
    </comment>
    <comment ref="F117" authorId="2" shapeId="0" xr:uid="{00000000-0006-0000-0B00-000016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Too wet to access</t>
        </r>
      </text>
    </comment>
    <comment ref="B119" authorId="4" shapeId="0" xr:uid="{00000000-0006-0000-0B00-000017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119" authorId="4" shapeId="0" xr:uid="{00000000-0006-0000-0B00-000018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120" authorId="4" shapeId="0" xr:uid="{00000000-0006-0000-0B00-000019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F120" authorId="4" shapeId="0" xr:uid="{00000000-0006-0000-0B00-00001A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D125" authorId="5" shapeId="0" xr:uid="{00000000-0006-0000-0B00-00001B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</t>
        </r>
      </text>
    </comment>
    <comment ref="H125" authorId="5" shapeId="0" xr:uid="{00000000-0006-0000-0B00-00001C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</t>
        </r>
      </text>
    </comment>
    <comment ref="B126" authorId="5" shapeId="0" xr:uid="{00000000-0006-0000-0B00-00001D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D126" authorId="5" shapeId="0" xr:uid="{00000000-0006-0000-0B00-00001E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F126" authorId="5" shapeId="0" xr:uid="{00000000-0006-0000-0B00-00001F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H126" authorId="5" shapeId="0" xr:uid="{00000000-0006-0000-0B00-000020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B127" authorId="5" shapeId="0" xr:uid="{00000000-0006-0000-0B00-000021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D127" authorId="5" shapeId="0" xr:uid="{00000000-0006-0000-0B00-000022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F127" authorId="5" shapeId="0" xr:uid="{00000000-0006-0000-0B00-000023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H127" authorId="5" shapeId="0" xr:uid="{00000000-0006-0000-0B00-000024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L127" authorId="5" shapeId="0" xr:uid="{00000000-0006-0000-0B00-000025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M127" authorId="5" shapeId="0" xr:uid="{00000000-0006-0000-0B00-000026000000}">
      <text>
        <r>
          <rPr>
            <b/>
            <sz val="8"/>
            <color indexed="81"/>
            <rFont val="Tahoma"/>
            <family val="2"/>
          </rPr>
          <t>JemmaGooley:</t>
        </r>
        <r>
          <rPr>
            <sz val="8"/>
            <color indexed="81"/>
            <rFont val="Tahoma"/>
            <family val="2"/>
          </rPr>
          <t xml:space="preserve">
Too deep to sample</t>
        </r>
      </text>
    </comment>
    <comment ref="B128" authorId="6" shapeId="0" xr:uid="{00000000-0006-0000-0B00-00002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D128" authorId="6" shapeId="0" xr:uid="{00000000-0006-0000-0B00-00002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F128" authorId="6" shapeId="0" xr:uid="{00000000-0006-0000-0B00-00002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H128" authorId="6" shapeId="0" xr:uid="{00000000-0006-0000-0B00-00002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L128" authorId="6" shapeId="0" xr:uid="{00000000-0006-0000-0B00-00002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M128" authorId="6" shapeId="0" xr:uid="{00000000-0006-0000-0B00-00002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B129" authorId="6" shapeId="0" xr:uid="{00000000-0006-0000-0B00-00002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D129" authorId="6" shapeId="0" xr:uid="{00000000-0006-0000-0B00-00002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F129" authorId="6" shapeId="0" xr:uid="{00000000-0006-0000-0B00-00002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H129" authorId="6" shapeId="0" xr:uid="{00000000-0006-0000-0B00-00003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L129" authorId="6" shapeId="0" xr:uid="{00000000-0006-0000-0B00-00003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M129" authorId="6" shapeId="0" xr:uid="{00000000-0006-0000-0B00-00003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B130" authorId="6" shapeId="0" xr:uid="{00000000-0006-0000-0B00-00003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D130" authorId="6" shapeId="0" xr:uid="{00000000-0006-0000-0B00-00003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F130" authorId="6" shapeId="0" xr:uid="{00000000-0006-0000-0B00-00003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H130" authorId="6" shapeId="0" xr:uid="{00000000-0006-0000-0B00-00003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too deep to sample</t>
        </r>
      </text>
    </comment>
    <comment ref="L135" authorId="6" shapeId="0" xr:uid="{00000000-0006-0000-0B00-00003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measured</t>
        </r>
      </text>
    </comment>
    <comment ref="M135" authorId="6" shapeId="0" xr:uid="{00000000-0006-0000-0B00-00003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measured</t>
        </r>
      </text>
    </comment>
    <comment ref="N135" authorId="6" shapeId="0" xr:uid="{00000000-0006-0000-0B00-00003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measured</t>
        </r>
      </text>
    </comment>
    <comment ref="O135" authorId="6" shapeId="0" xr:uid="{00000000-0006-0000-0B00-00003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measured</t>
        </r>
      </text>
    </comment>
    <comment ref="P135" authorId="6" shapeId="0" xr:uid="{00000000-0006-0000-0B00-00003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B136" authorId="7" shapeId="0" xr:uid="{00000000-0006-0000-0B00-00003C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not runnning</t>
        </r>
      </text>
    </comment>
    <comment ref="D136" authorId="7" shapeId="0" xr:uid="{00000000-0006-0000-0B00-00003D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could not be sampled</t>
        </r>
      </text>
    </comment>
    <comment ref="F136" authorId="7" shapeId="0" xr:uid="{00000000-0006-0000-0B00-00003E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not running</t>
        </r>
      </text>
    </comment>
    <comment ref="H136" authorId="7" shapeId="0" xr:uid="{00000000-0006-0000-0B00-00003F000000}">
      <text>
        <r>
          <rPr>
            <b/>
            <sz val="8"/>
            <color indexed="81"/>
            <rFont val="Tahoma"/>
            <family val="2"/>
          </rPr>
          <t>Adam D:
could not be sampled</t>
        </r>
      </text>
    </comment>
    <comment ref="L136" authorId="7" shapeId="0" xr:uid="{00000000-0006-0000-0B00-000040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not measured</t>
        </r>
      </text>
    </comment>
    <comment ref="M136" authorId="7" shapeId="0" xr:uid="{00000000-0006-0000-0B00-000041000000}">
      <text>
        <r>
          <rPr>
            <b/>
            <sz val="8"/>
            <color indexed="81"/>
            <rFont val="Tahoma"/>
            <family val="2"/>
          </rPr>
          <t>Adam D:</t>
        </r>
        <r>
          <rPr>
            <sz val="8"/>
            <color indexed="81"/>
            <rFont val="Tahoma"/>
            <family val="2"/>
          </rPr>
          <t xml:space="preserve">
not measured</t>
        </r>
      </text>
    </comment>
    <comment ref="K139" authorId="6" shapeId="0" xr:uid="{00000000-0006-0000-0B00-00004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139" authorId="6" shapeId="0" xr:uid="{00000000-0006-0000-0B00-00004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M141" authorId="6" shapeId="0" xr:uid="{00000000-0006-0000-0B00-00004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</t>
        </r>
      </text>
    </comment>
    <comment ref="C146" authorId="6" shapeId="0" xr:uid="{00000000-0006-0000-0B00-00004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G146" authorId="6" shapeId="0" xr:uid="{00000000-0006-0000-0B00-00004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Not sampled</t>
        </r>
      </text>
    </comment>
    <comment ref="C147" authorId="3" shapeId="0" xr:uid="{00000000-0006-0000-0B00-000047000000}">
      <text>
        <r>
          <rPr>
            <b/>
            <sz val="9"/>
            <color indexed="81"/>
            <rFont val="Tahoma"/>
            <family val="2"/>
          </rPr>
          <t xml:space="preserve">Jemma Gooley:
</t>
        </r>
        <r>
          <rPr>
            <sz val="9"/>
            <color indexed="81"/>
            <rFont val="Tahoma"/>
            <family val="2"/>
          </rPr>
          <t>No water</t>
        </r>
      </text>
    </comment>
    <comment ref="G147" authorId="3" shapeId="0" xr:uid="{00000000-0006-0000-0B00-000048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C148" authorId="3" shapeId="0" xr:uid="{00000000-0006-0000-0B00-000049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G148" authorId="3" shapeId="0" xr:uid="{00000000-0006-0000-0B00-00004A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C153" authorId="6" shapeId="0" xr:uid="{00000000-0006-0000-0B00-00004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G153" authorId="6" shapeId="0" xr:uid="{00000000-0006-0000-0B00-00004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C157" authorId="6" shapeId="0" xr:uid="{00000000-0006-0000-0B00-00004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G157" authorId="6" shapeId="0" xr:uid="{00000000-0006-0000-0B00-00004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183" authorId="6" shapeId="0" xr:uid="{00000000-0006-0000-0B00-00004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83" authorId="6" shapeId="0" xr:uid="{00000000-0006-0000-0B00-000050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L183" authorId="8" shapeId="0" xr:uid="{00000000-0006-0000-0B00-000051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Significant change, confirmed with field tech (LK) that this is correct. LK advised site was informed on the day and indicated pumping had been occuring</t>
        </r>
      </text>
    </comment>
    <comment ref="B184" authorId="6" shapeId="0" xr:uid="{00000000-0006-0000-0B00-000052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84" authorId="6" shapeId="0" xr:uid="{00000000-0006-0000-0B00-00005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B185" authorId="6" shapeId="0" xr:uid="{00000000-0006-0000-0B00-00005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85" authorId="6" shapeId="0" xr:uid="{00000000-0006-0000-0B00-000055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B186" authorId="6" shapeId="0" xr:uid="{00000000-0006-0000-0B00-000056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86" authorId="6" shapeId="0" xr:uid="{00000000-0006-0000-0B00-00005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B192" authorId="6" shapeId="0" xr:uid="{00000000-0006-0000-0B00-00005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92" authorId="6" shapeId="0" xr:uid="{00000000-0006-0000-0B00-00005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O192" authorId="6" shapeId="0" xr:uid="{00000000-0006-0000-0B00-00005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Re-measured 19/2 by MCC enviro team after initial reading of 45.36 </t>
        </r>
      </text>
    </comment>
    <comment ref="B193" authorId="6" shapeId="0" xr:uid="{00000000-0006-0000-0B00-00005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F193" authorId="6" shapeId="0" xr:uid="{00000000-0006-0000-0B00-00005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</t>
        </r>
      </text>
    </comment>
    <comment ref="L193" authorId="6" shapeId="0" xr:uid="{00000000-0006-0000-0B00-00005D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Checked twice.</t>
        </r>
      </text>
    </comment>
    <comment ref="B194" authorId="6" shapeId="0" xr:uid="{00000000-0006-0000-0B00-00005E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 on the 4/4/2019. Sample collected 30/4/2019.</t>
        </r>
      </text>
    </comment>
    <comment ref="F194" authorId="6" shapeId="0" xr:uid="{00000000-0006-0000-0B00-00005F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-pump not running on the 4/4/2019. Sample collected 30/4/2019.</t>
        </r>
      </text>
    </comment>
    <comment ref="B196" authorId="9" shapeId="0" xr:uid="{00000000-0006-0000-0B00-000060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working</t>
        </r>
      </text>
    </comment>
    <comment ref="F196" authorId="9" shapeId="0" xr:uid="{00000000-0006-0000-0B00-00006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working</t>
        </r>
      </text>
    </comment>
    <comment ref="B197" authorId="9" shapeId="0" xr:uid="{00000000-0006-0000-0B00-000062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197" authorId="9" shapeId="0" xr:uid="{00000000-0006-0000-0B00-000063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198" authorId="9" shapeId="0" xr:uid="{00000000-0006-0000-0B00-000064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198" authorId="9" shapeId="0" xr:uid="{00000000-0006-0000-0B00-000065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199" authorId="9" shapeId="0" xr:uid="{00000000-0006-0000-0B00-000066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199" authorId="9" shapeId="0" xr:uid="{00000000-0006-0000-0B00-000067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200" authorId="10" shapeId="0" xr:uid="{00000000-0006-0000-0B00-000068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200" authorId="10" shapeId="0" xr:uid="{00000000-0006-0000-0B00-000069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B201" authorId="10" shapeId="0" xr:uid="{00000000-0006-0000-0B00-00006A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F201" authorId="10" shapeId="0" xr:uid="{00000000-0006-0000-0B00-00006B000000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N211" authorId="10" shapeId="0" xr:uid="{DE763322-39EF-461F-B279-58CC5244F575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7/9/20
</t>
        </r>
      </text>
    </comment>
    <comment ref="O211" authorId="10" shapeId="0" xr:uid="{0A4925CA-FACD-46E6-AA24-CF3736B8374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7/9/20</t>
        </r>
      </text>
    </comment>
    <comment ref="P211" authorId="10" shapeId="0" xr:uid="{D0178AC8-8BB5-44EB-9821-E68632ED6EC3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7/9/20</t>
        </r>
      </text>
    </comment>
    <comment ref="N217" authorId="10" shapeId="0" xr:uid="{672ED9AC-E310-46E3-87BA-41D538E5365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9/3/2021</t>
        </r>
      </text>
    </comment>
    <comment ref="O217" authorId="10" shapeId="0" xr:uid="{B92A0059-C161-4901-A4BD-F82F6BDF0551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9/3/2021</t>
        </r>
      </text>
    </comment>
    <comment ref="N232" authorId="10" shapeId="0" xr:uid="{5D3CF085-3E3D-4492-8921-19FC574E30B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15/6/22 </t>
        </r>
      </text>
    </comment>
    <comment ref="O232" authorId="10" shapeId="0" xr:uid="{563F0BC4-AEBA-4E6E-A9C4-8582E047F2D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15/6/22</t>
        </r>
      </text>
    </comment>
    <comment ref="N234" authorId="10" shapeId="0" xr:uid="{5E644318-03B5-4914-BB54-60B8697E9F7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track too boggy</t>
        </r>
      </text>
    </comment>
    <comment ref="O234" authorId="10" shapeId="0" xr:uid="{2EB225D1-96BC-4BAE-860E-AC2F94256A4D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track too boggy</t>
        </r>
      </text>
    </comment>
    <comment ref="N236" authorId="10" shapeId="0" xr:uid="{8FEE9CFC-3AF4-40E4-89B0-092F3CEBEB4B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large rocks across tracks</t>
        </r>
      </text>
    </comment>
    <comment ref="O236" authorId="10" shapeId="0" xr:uid="{293B5922-E60E-4CA2-B207-06A93CADED9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large rocks across tracks</t>
        </r>
      </text>
    </comment>
    <comment ref="N237" authorId="10" shapeId="0" xr:uid="{477F004C-0FD2-4997-BAB8-C75774C714D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large rocks across tracks</t>
        </r>
      </text>
    </comment>
    <comment ref="O237" authorId="10" shapeId="0" xr:uid="{BC3F40D1-6AE0-4697-BF06-E939FF09FE5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No access - large rocks across tracks</t>
        </r>
      </text>
    </comment>
    <comment ref="B239" authorId="10" shapeId="0" xr:uid="{0A4DEE38-882E-46EB-B628-DA810AD52F6C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 not taken, bi-monthly sampling commences Feb 2023.</t>
        </r>
      </text>
    </comment>
    <comment ref="F239" authorId="10" shapeId="0" xr:uid="{F2BEE7D2-6EB9-444A-8E3D-D697981D7B68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 not taken, bi-monthly sampling commences Feb 2023.</t>
        </r>
      </text>
    </comment>
    <comment ref="L240" authorId="10" shapeId="0" xr:uid="{C1FE1BCE-FE8A-43EA-A60D-9D39B031995E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Brown/orange in colour</t>
        </r>
      </text>
    </comment>
    <comment ref="N240" authorId="10" shapeId="0" xr:uid="{884E9424-F2EE-49C6-A3F7-FC871368C76F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Measured 21/2/2023</t>
        </r>
      </text>
    </comment>
    <comment ref="O240" authorId="10" shapeId="0" xr:uid="{C42F8A61-4B4A-4E83-899F-42FD060BCCF9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Measured 21/2/2023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Jemma Gooley</author>
    <author>Julie Barry</author>
    <author>Chris Ellis</author>
    <author>Administrator</author>
  </authors>
  <commentList>
    <comment ref="A4" authorId="0" shapeId="0" xr:uid="{36366ABF-4CAF-4ED9-807C-B524DC4C4147}">
      <text>
        <r>
          <rPr>
            <b/>
            <sz val="9"/>
            <color indexed="81"/>
            <rFont val="Tahoma"/>
            <family val="2"/>
          </rPr>
          <t>AHD meters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" authorId="0" shapeId="0" xr:uid="{ED64D2F7-D1F1-4262-BC6F-CD94193BDCF8}">
      <text>
        <r>
          <rPr>
            <b/>
            <sz val="9"/>
            <color indexed="81"/>
            <rFont val="Tahoma"/>
            <family val="2"/>
          </rPr>
          <t>AHD meters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3" authorId="1" shapeId="0" xr:uid="{00000000-0006-0000-1300-00000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H7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no water</t>
        </r>
      </text>
    </comment>
    <comment ref="H79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No access - too wet</t>
        </r>
      </text>
    </comment>
    <comment ref="H83" authorId="2" shapeId="0" xr:uid="{00000000-0006-0000-1300-000004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</t>
        </r>
      </text>
    </comment>
    <comment ref="H109" authorId="3" shapeId="0" xr:uid="{00000000-0006-0000-1300-000005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I109" authorId="3" shapeId="0" xr:uid="{00000000-0006-0000-1300-000006000000}">
      <text>
        <r>
          <rPr>
            <b/>
            <sz val="9"/>
            <color indexed="81"/>
            <rFont val="Tahoma"/>
            <family val="2"/>
          </rPr>
          <t>Chris Ellis: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H110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I110" authorId="2" shapeId="0" xr:uid="{00000000-0006-0000-1300-000008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H111" authorId="2" shapeId="0" xr:uid="{00000000-0006-0000-1300-000009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I111" authorId="2" shapeId="0" xr:uid="{00000000-0006-0000-1300-00000A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H112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I112" authorId="2" shapeId="0" xr:uid="{00000000-0006-0000-1300-00000C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Unable to sample - pump not running</t>
        </r>
      </text>
    </comment>
    <comment ref="H123" authorId="1" shapeId="0" xr:uid="{00000000-0006-0000-1300-00000D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sample- pump not running</t>
        </r>
      </text>
    </comment>
    <comment ref="H124" authorId="4" shapeId="0" xr:uid="{00000000-0006-0000-1300-00000E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Unable to sample- pump not running.</t>
        </r>
      </text>
    </comment>
    <comment ref="H125" authorId="1" shapeId="0" xr:uid="{00000000-0006-0000-1300-00000F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sample- pump not running.</t>
        </r>
      </text>
    </comment>
    <comment ref="H126" authorId="1" shapeId="0" xr:uid="{00000000-0006-0000-1300-000010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sample- pump not running</t>
        </r>
      </text>
    </comment>
    <comment ref="H127" authorId="1" shapeId="0" xr:uid="{00000000-0006-0000-1300-000011000000}">
      <text>
        <r>
          <rPr>
            <b/>
            <sz val="9"/>
            <color indexed="81"/>
            <rFont val="Tahoma"/>
            <family val="2"/>
          </rPr>
          <t>Jemma Gooley:</t>
        </r>
        <r>
          <rPr>
            <sz val="9"/>
            <color indexed="81"/>
            <rFont val="Tahoma"/>
            <family val="2"/>
          </rPr>
          <t xml:space="preserve">
Unable to sample- pump not running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Barry</author>
    <author>CBE_Reception</author>
  </authors>
  <commentList>
    <comment ref="F5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Julie Barry:</t>
        </r>
        <r>
          <rPr>
            <sz val="9"/>
            <color indexed="81"/>
            <rFont val="Tahoma"/>
            <family val="2"/>
          </rPr>
          <t xml:space="preserve">
Pump not running at time of sampling in March Sample collected in May.</t>
        </r>
      </text>
    </comment>
    <comment ref="O68" authorId="1" shapeId="0" xr:uid="{00000000-0006-0000-1100-000002000000}">
      <text>
        <r>
          <rPr>
            <b/>
            <sz val="8"/>
            <color indexed="81"/>
            <rFont val="Tahoma"/>
            <family val="2"/>
          </rPr>
          <t>CBE_Reception:</t>
        </r>
        <r>
          <rPr>
            <sz val="8"/>
            <color indexed="81"/>
            <rFont val="Tahoma"/>
            <family val="2"/>
          </rPr>
          <t xml:space="preserve">
C6-C9 Fraction- 1900 ug/L
C10- C36 Fraction- 270 ug/L</t>
        </r>
      </text>
    </comment>
  </commentList>
</comments>
</file>

<file path=xl/sharedStrings.xml><?xml version="1.0" encoding="utf-8"?>
<sst xmlns="http://schemas.openxmlformats.org/spreadsheetml/2006/main" count="31830" uniqueCount="885">
  <si>
    <t>&lt;50</t>
  </si>
  <si>
    <t>Annual Comprehensive Surface Water Quality Analysis</t>
  </si>
  <si>
    <t>Dam 1/2</t>
  </si>
  <si>
    <t>MCC12 Final Settling Pond</t>
  </si>
  <si>
    <t>No.2 Open Cut Void</t>
  </si>
  <si>
    <t>MCC7</t>
  </si>
  <si>
    <t>MCC8</t>
  </si>
  <si>
    <t>MCC9</t>
  </si>
  <si>
    <t>MCC23</t>
  </si>
  <si>
    <t>MCC24</t>
  </si>
  <si>
    <t>MCC25</t>
  </si>
  <si>
    <t>MCC26</t>
  </si>
  <si>
    <t>MCC27</t>
  </si>
  <si>
    <r>
      <t xml:space="preserve">Alkalinity - Bicarbonate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</si>
  <si>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Alkalinity - Carbonate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</si>
  <si>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t>&lt;2</t>
  </si>
  <si>
    <r>
      <t xml:space="preserve">Arsenic </t>
    </r>
    <r>
      <rPr>
        <i/>
        <sz val="10"/>
        <rFont val="Arial"/>
        <family val="2"/>
      </rPr>
      <t>(mg/L)</t>
    </r>
  </si>
  <si>
    <t>&lt;0.001</t>
  </si>
  <si>
    <r>
      <t xml:space="preserve">Barium </t>
    </r>
    <r>
      <rPr>
        <i/>
        <sz val="10"/>
        <rFont val="Arial"/>
        <family val="2"/>
      </rPr>
      <t>(mg/L)</t>
    </r>
  </si>
  <si>
    <r>
      <t xml:space="preserve">Boron </t>
    </r>
    <r>
      <rPr>
        <i/>
        <sz val="10"/>
        <rFont val="Arial"/>
        <family val="2"/>
      </rPr>
      <t>(mg/L)</t>
    </r>
  </si>
  <si>
    <r>
      <t xml:space="preserve">Cadmium </t>
    </r>
    <r>
      <rPr>
        <i/>
        <sz val="10"/>
        <rFont val="Arial"/>
        <family val="2"/>
      </rPr>
      <t>(mg/L)</t>
    </r>
  </si>
  <si>
    <t>&lt;0.00005</t>
  </si>
  <si>
    <r>
      <t xml:space="preserve">Calcium - total </t>
    </r>
    <r>
      <rPr>
        <i/>
        <sz val="10"/>
        <rFont val="Arial"/>
        <family val="2"/>
      </rPr>
      <t>(mg/L)</t>
    </r>
  </si>
  <si>
    <r>
      <t xml:space="preserve">Chloride </t>
    </r>
    <r>
      <rPr>
        <i/>
        <sz val="10"/>
        <rFont val="Arial"/>
        <family val="2"/>
      </rPr>
      <t>(mg/L)</t>
    </r>
  </si>
  <si>
    <r>
      <t xml:space="preserve">Chromium </t>
    </r>
    <r>
      <rPr>
        <i/>
        <sz val="10"/>
        <rFont val="Arial"/>
        <family val="2"/>
      </rPr>
      <t>(mg/L)</t>
    </r>
  </si>
  <si>
    <r>
      <t xml:space="preserve">Copper  </t>
    </r>
    <r>
      <rPr>
        <i/>
        <sz val="10"/>
        <rFont val="Arial"/>
        <family val="2"/>
      </rPr>
      <t>(mg/L)</t>
    </r>
  </si>
  <si>
    <r>
      <t>EC (</t>
    </r>
    <r>
      <rPr>
        <i/>
        <sz val="10"/>
        <rFont val="Arial"/>
        <family val="2"/>
      </rPr>
      <t>µS/cm</t>
    </r>
    <r>
      <rPr>
        <sz val="10"/>
        <rFont val="Arial"/>
        <family val="2"/>
      </rPr>
      <t>)</t>
    </r>
  </si>
  <si>
    <r>
      <t xml:space="preserve">Fluoride - total </t>
    </r>
    <r>
      <rPr>
        <i/>
        <sz val="10"/>
        <rFont val="Arial"/>
        <family val="2"/>
      </rPr>
      <t>(mg/L)</t>
    </r>
  </si>
  <si>
    <r>
      <t xml:space="preserve">Hardness - total (calculation - </t>
    </r>
    <r>
      <rPr>
        <i/>
        <sz val="10"/>
        <rFont val="Arial"/>
        <family val="2"/>
      </rPr>
      <t>mg/L</t>
    </r>
    <r>
      <rPr>
        <sz val="10"/>
        <rFont val="Arial"/>
        <family val="2"/>
      </rPr>
      <t>)</t>
    </r>
  </si>
  <si>
    <r>
      <t xml:space="preserve">Iron- filterable </t>
    </r>
    <r>
      <rPr>
        <i/>
        <sz val="10"/>
        <rFont val="Arial"/>
        <family val="2"/>
      </rPr>
      <t>(mg/L)</t>
    </r>
  </si>
  <si>
    <t>&lt;0.01</t>
  </si>
  <si>
    <r>
      <t xml:space="preserve">Iron - total </t>
    </r>
    <r>
      <rPr>
        <i/>
        <sz val="10"/>
        <rFont val="Arial"/>
        <family val="2"/>
      </rPr>
      <t>(mg/L)</t>
    </r>
  </si>
  <si>
    <r>
      <t xml:space="preserve">Lead </t>
    </r>
    <r>
      <rPr>
        <i/>
        <sz val="10"/>
        <rFont val="Arial"/>
        <family val="2"/>
      </rPr>
      <t>(mg/L)</t>
    </r>
  </si>
  <si>
    <t>&lt;0.0002</t>
  </si>
  <si>
    <r>
      <t xml:space="preserve">Magnesium - total </t>
    </r>
    <r>
      <rPr>
        <i/>
        <sz val="10"/>
        <rFont val="Arial"/>
        <family val="2"/>
      </rPr>
      <t>(mg/L)</t>
    </r>
  </si>
  <si>
    <r>
      <t>Manganese - filterable</t>
    </r>
    <r>
      <rPr>
        <i/>
        <sz val="10"/>
        <rFont val="Arial"/>
        <family val="2"/>
      </rPr>
      <t xml:space="preserve"> (mg/L)</t>
    </r>
  </si>
  <si>
    <r>
      <t xml:space="preserve">Mercury </t>
    </r>
    <r>
      <rPr>
        <i/>
        <sz val="10"/>
        <rFont val="Arial"/>
        <family val="2"/>
      </rPr>
      <t>(mg/L)</t>
    </r>
  </si>
  <si>
    <t>&lt;0.0001</t>
  </si>
  <si>
    <r>
      <t xml:space="preserve">Nickel </t>
    </r>
    <r>
      <rPr>
        <i/>
        <sz val="10"/>
        <rFont val="Arial"/>
        <family val="2"/>
      </rPr>
      <t>(mg/L)</t>
    </r>
  </si>
  <si>
    <r>
      <t xml:space="preserve">Oil &amp; Grease </t>
    </r>
    <r>
      <rPr>
        <i/>
        <sz val="10"/>
        <rFont val="Arial"/>
        <family val="2"/>
      </rPr>
      <t>(mg/L)</t>
    </r>
  </si>
  <si>
    <r>
      <t xml:space="preserve">PAH </t>
    </r>
    <r>
      <rPr>
        <i/>
        <sz val="10"/>
        <rFont val="Arial"/>
        <family val="2"/>
      </rPr>
      <t>(mg/L)</t>
    </r>
  </si>
  <si>
    <t>pH</t>
  </si>
  <si>
    <r>
      <t xml:space="preserve">Potassium - total </t>
    </r>
    <r>
      <rPr>
        <i/>
        <sz val="10"/>
        <rFont val="Arial"/>
        <family val="2"/>
      </rPr>
      <t>(mg/L)</t>
    </r>
  </si>
  <si>
    <r>
      <t xml:space="preserve">Selenium </t>
    </r>
    <r>
      <rPr>
        <i/>
        <sz val="10"/>
        <rFont val="Arial"/>
        <family val="2"/>
      </rPr>
      <t>(mg/L)</t>
    </r>
  </si>
  <si>
    <r>
      <t xml:space="preserve">Sodium - total </t>
    </r>
    <r>
      <rPr>
        <i/>
        <sz val="10"/>
        <rFont val="Arial"/>
        <family val="2"/>
      </rPr>
      <t>(mg/L)</t>
    </r>
  </si>
  <si>
    <r>
      <t xml:space="preserve">Sulfates </t>
    </r>
    <r>
      <rPr>
        <i/>
        <sz val="10"/>
        <rFont val="Arial"/>
        <family val="2"/>
      </rPr>
      <t>(mg/L)</t>
    </r>
  </si>
  <si>
    <r>
      <t xml:space="preserve">TDS </t>
    </r>
    <r>
      <rPr>
        <i/>
        <sz val="10"/>
        <rFont val="Arial"/>
        <family val="2"/>
      </rPr>
      <t>(mg/L)</t>
    </r>
  </si>
  <si>
    <r>
      <t xml:space="preserve">Total Petroleum Hydrocarbons </t>
    </r>
    <r>
      <rPr>
        <i/>
        <sz val="10"/>
        <rFont val="Arial"/>
        <family val="2"/>
      </rPr>
      <t>(mg/L)</t>
    </r>
  </si>
  <si>
    <r>
      <t xml:space="preserve">TSS </t>
    </r>
    <r>
      <rPr>
        <i/>
        <sz val="10"/>
        <rFont val="Arial"/>
        <family val="2"/>
      </rPr>
      <t>(mg/L)</t>
    </r>
  </si>
  <si>
    <r>
      <t xml:space="preserve">Zinc </t>
    </r>
    <r>
      <rPr>
        <i/>
        <sz val="10"/>
        <rFont val="Arial"/>
        <family val="2"/>
      </rPr>
      <t>(mg/L)</t>
    </r>
  </si>
  <si>
    <t>&lt;0.005</t>
  </si>
  <si>
    <t>&lt;1</t>
  </si>
  <si>
    <t>&lt;0.05</t>
  </si>
  <si>
    <t>&lt;5</t>
  </si>
  <si>
    <t>&lt;0.50</t>
  </si>
  <si>
    <t>&lt;0.07</t>
  </si>
  <si>
    <t>RDH615</t>
  </si>
  <si>
    <t>Report Month</t>
  </si>
  <si>
    <t>DATE</t>
  </si>
  <si>
    <t xml:space="preserve">No.2 Open Cut Void </t>
  </si>
  <si>
    <t>Annual Average</t>
  </si>
  <si>
    <t>Minimum</t>
  </si>
  <si>
    <t>Maximum</t>
  </si>
  <si>
    <t>Typical Mine Water pH Maximum Level 8.5</t>
  </si>
  <si>
    <t>2006-2007</t>
  </si>
  <si>
    <t>2007-2008</t>
  </si>
  <si>
    <t>2008-2009</t>
  </si>
  <si>
    <t>2009-2010</t>
  </si>
  <si>
    <t>EC</t>
  </si>
  <si>
    <t>TSS</t>
  </si>
  <si>
    <r>
      <t xml:space="preserve">EC </t>
    </r>
    <r>
      <rPr>
        <sz val="10"/>
        <rFont val="Arial"/>
        <family val="2"/>
      </rPr>
      <t>(</t>
    </r>
    <r>
      <rPr>
        <sz val="10"/>
        <rFont val="Albertus Extra Bold"/>
        <family val="1"/>
      </rPr>
      <t>μS/cm)</t>
    </r>
  </si>
  <si>
    <r>
      <t>TSS</t>
    </r>
    <r>
      <rPr>
        <sz val="10"/>
        <rFont val="Arial"/>
        <family val="2"/>
      </rPr>
      <t xml:space="preserve"> (mg/L)</t>
    </r>
  </si>
  <si>
    <t>NA</t>
  </si>
  <si>
    <t>Dry</t>
  </si>
  <si>
    <t>no access</t>
  </si>
  <si>
    <t>dry</t>
  </si>
  <si>
    <t>ANNUAL AVERAGE</t>
  </si>
  <si>
    <t>2010-2011</t>
  </si>
  <si>
    <t>2011-2012</t>
  </si>
  <si>
    <t>Neutral</t>
  </si>
  <si>
    <t>GROUND WATER</t>
  </si>
  <si>
    <t>Small Bore #1</t>
  </si>
  <si>
    <t>Bore #1</t>
  </si>
  <si>
    <t>Annual Comprehensive Groundwater Quality Analysis</t>
  </si>
  <si>
    <t>No.1 Open Cut Void</t>
  </si>
  <si>
    <t>&lt;1.0</t>
  </si>
  <si>
    <t>&lt;70</t>
  </si>
  <si>
    <t>Washdown Dam</t>
  </si>
  <si>
    <t>&lt;00001</t>
  </si>
  <si>
    <t>MCC06</t>
  </si>
  <si>
    <t>MCC17</t>
  </si>
  <si>
    <t>Environmental Monitoring Report</t>
  </si>
  <si>
    <t>WATER QUALITY</t>
  </si>
  <si>
    <t>Location</t>
  </si>
  <si>
    <t>Sample Date</t>
  </si>
  <si>
    <t>Dam 1- Dam 2</t>
  </si>
  <si>
    <t>No.2 Open Void</t>
  </si>
  <si>
    <t>Underground Workings</t>
  </si>
  <si>
    <t xml:space="preserve"> MONTHLY</t>
  </si>
  <si>
    <t>Date Published:</t>
  </si>
  <si>
    <t>PO Box 123, Muswellbrook NSW 2333</t>
  </si>
  <si>
    <t>MCC13</t>
  </si>
  <si>
    <t>&lt;0.5</t>
  </si>
  <si>
    <t>RDH607</t>
  </si>
  <si>
    <t>RDH650</t>
  </si>
  <si>
    <t>RDH529</t>
  </si>
  <si>
    <t>RDH616</t>
  </si>
  <si>
    <t>RDH617</t>
  </si>
  <si>
    <t>RDH624</t>
  </si>
  <si>
    <t>Council Void</t>
  </si>
  <si>
    <t>EC (µS/cm)</t>
  </si>
  <si>
    <t>TDS (mg/L)</t>
  </si>
  <si>
    <t>TSS (mg/L)</t>
  </si>
  <si>
    <t>Hardness - total (calculation - mg/L)</t>
  </si>
  <si>
    <t>Alkalinity - Carbonate (mg CaCO3/L)</t>
  </si>
  <si>
    <t>Alkalinity - Bicarbonate (mg CaCO3/L)</t>
  </si>
  <si>
    <t>Sulfates (mg/L)</t>
  </si>
  <si>
    <t>Chloride (mg/L)</t>
  </si>
  <si>
    <t>Magnesium (ppm)</t>
  </si>
  <si>
    <t>Iron- filterable (mg/L)</t>
  </si>
  <si>
    <t>Arsenic (mg/L)</t>
  </si>
  <si>
    <t>Barium (mg/L)</t>
  </si>
  <si>
    <t>Cadmium (mg/L)</t>
  </si>
  <si>
    <t>Chromium (mg/L)</t>
  </si>
  <si>
    <t>Copper  (mg/L)</t>
  </si>
  <si>
    <t>Nickel (mg/L)</t>
  </si>
  <si>
    <t>Lead (mg/L)</t>
  </si>
  <si>
    <t>Zinc (mg/L)</t>
  </si>
  <si>
    <t>Selenium (mg/L)</t>
  </si>
  <si>
    <t>Boron (mg/L)</t>
  </si>
  <si>
    <t>Iron - total (mg/L)</t>
  </si>
  <si>
    <t>Mercury (mg/L)</t>
  </si>
  <si>
    <t>Nitrogen Ammonia (mg N/L)</t>
  </si>
  <si>
    <t>Nitrates (mg N/L)</t>
  </si>
  <si>
    <t>Oil &amp; Grease (mg/L)</t>
  </si>
  <si>
    <t>PAH (mg/L)</t>
  </si>
  <si>
    <t>Total Petroleum Hydrocarbons (mg/L)</t>
  </si>
  <si>
    <t>Max</t>
  </si>
  <si>
    <t>AVERAGE</t>
  </si>
  <si>
    <t>2012-2013</t>
  </si>
  <si>
    <t>2013-2014</t>
  </si>
  <si>
    <t>2014-2015</t>
  </si>
  <si>
    <t>LOCATION</t>
  </si>
  <si>
    <r>
      <t>EC</t>
    </r>
    <r>
      <rPr>
        <sz val="14"/>
        <rFont val="Arial"/>
        <family val="2"/>
      </rPr>
      <t xml:space="preserve"> (μS/cm)</t>
    </r>
  </si>
  <si>
    <r>
      <t xml:space="preserve">TSS </t>
    </r>
    <r>
      <rPr>
        <sz val="14"/>
        <rFont val="Arial"/>
        <family val="2"/>
      </rPr>
      <t>(mg/L)</t>
    </r>
  </si>
  <si>
    <t>ANALYTE</t>
  </si>
  <si>
    <r>
      <t>RDH522/</t>
    </r>
    <r>
      <rPr>
        <b/>
        <sz val="14"/>
        <color indexed="62"/>
        <rFont val="Times New Roman"/>
        <family val="1"/>
      </rPr>
      <t>RDH529</t>
    </r>
    <r>
      <rPr>
        <b/>
        <sz val="14"/>
        <color indexed="62"/>
        <rFont val="Times New Roman"/>
        <family val="1"/>
      </rPr>
      <t>/</t>
    </r>
    <r>
      <rPr>
        <b/>
        <sz val="14"/>
        <color rgb="FF7030A0"/>
        <rFont val="Times New Roman"/>
        <family val="1"/>
      </rPr>
      <t>RDH650</t>
    </r>
  </si>
  <si>
    <r>
      <t>RDH472/</t>
    </r>
    <r>
      <rPr>
        <b/>
        <sz val="14"/>
        <color indexed="62"/>
        <rFont val="Times New Roman"/>
        <family val="1"/>
      </rPr>
      <t>RDH615</t>
    </r>
  </si>
  <si>
    <t>DEPTH</t>
  </si>
  <si>
    <t>Mean</t>
  </si>
  <si>
    <t>Standard Deviation</t>
  </si>
  <si>
    <t>Variance</t>
  </si>
  <si>
    <t>Sum of Squared</t>
  </si>
  <si>
    <t>Data Points</t>
  </si>
  <si>
    <r>
      <t xml:space="preserve">DEPTH </t>
    </r>
    <r>
      <rPr>
        <sz val="14"/>
        <color indexed="9"/>
        <rFont val="Times New Roman"/>
        <family val="1"/>
      </rPr>
      <t>(RL)</t>
    </r>
  </si>
  <si>
    <t>Difference from</t>
  </si>
  <si>
    <t xml:space="preserve">Difference </t>
  </si>
  <si>
    <t>Difference from Avg</t>
  </si>
  <si>
    <t>Difference Squared</t>
  </si>
  <si>
    <t>RL</t>
  </si>
  <si>
    <t>Average</t>
  </si>
  <si>
    <t>Squared</t>
  </si>
  <si>
    <t>Neutral pH</t>
  </si>
  <si>
    <t>MINED OUT</t>
  </si>
  <si>
    <t>June 14: No access</t>
  </si>
  <si>
    <r>
      <t xml:space="preserve">RL                        </t>
    </r>
    <r>
      <rPr>
        <i/>
        <sz val="14"/>
        <rFont val="Arial"/>
        <family val="2"/>
      </rPr>
      <t>(Metres,AHD)</t>
    </r>
  </si>
  <si>
    <r>
      <t xml:space="preserve">EC                   </t>
    </r>
    <r>
      <rPr>
        <i/>
        <sz val="14"/>
        <rFont val="Arial"/>
        <family val="2"/>
      </rPr>
      <t xml:space="preserve"> (</t>
    </r>
    <r>
      <rPr>
        <i/>
        <sz val="14"/>
        <rFont val="Calibri"/>
        <family val="2"/>
      </rPr>
      <t>µ</t>
    </r>
    <r>
      <rPr>
        <i/>
        <sz val="14"/>
        <rFont val="Arial"/>
        <family val="2"/>
      </rPr>
      <t>S/cm)</t>
    </r>
  </si>
  <si>
    <t>Annual Comprehensive 
Ground Water Quality Analysis</t>
  </si>
  <si>
    <r>
      <t xml:space="preserve">MCC7 - </t>
    </r>
    <r>
      <rPr>
        <i/>
        <sz val="10"/>
        <color theme="1"/>
        <rFont val="Calibri"/>
        <family val="2"/>
        <scheme val="minor"/>
      </rPr>
      <t>Muscle Creek (upstream)</t>
    </r>
  </si>
  <si>
    <r>
      <t xml:space="preserve">MCC8 - </t>
    </r>
    <r>
      <rPr>
        <i/>
        <sz val="10"/>
        <color theme="1"/>
        <rFont val="Calibri"/>
        <family val="2"/>
        <scheme val="minor"/>
      </rPr>
      <t>Muscle Creek (downstream)</t>
    </r>
  </si>
  <si>
    <r>
      <t xml:space="preserve">MCC9 - </t>
    </r>
    <r>
      <rPr>
        <i/>
        <sz val="10"/>
        <color theme="1"/>
        <rFont val="Calibri"/>
        <family val="2"/>
        <scheme val="minor"/>
      </rPr>
      <t>Brickworks Dam 1</t>
    </r>
  </si>
  <si>
    <r>
      <t xml:space="preserve">MCC23 - </t>
    </r>
    <r>
      <rPr>
        <i/>
        <sz val="10"/>
        <color theme="1"/>
        <rFont val="Calibri"/>
        <family val="2"/>
        <scheme val="minor"/>
      </rPr>
      <t>E. Emplacement Dam (south)</t>
    </r>
  </si>
  <si>
    <r>
      <t xml:space="preserve">MCC24 - </t>
    </r>
    <r>
      <rPr>
        <i/>
        <sz val="10"/>
        <color theme="1"/>
        <rFont val="Calibri"/>
        <family val="2"/>
        <scheme val="minor"/>
      </rPr>
      <t>E. Haul Road Dam</t>
    </r>
  </si>
  <si>
    <r>
      <t xml:space="preserve">MCC26 - </t>
    </r>
    <r>
      <rPr>
        <i/>
        <sz val="10"/>
        <color theme="1"/>
        <rFont val="Calibri"/>
        <family val="2"/>
        <scheme val="minor"/>
      </rPr>
      <t>Blues Crusher Dam</t>
    </r>
  </si>
  <si>
    <r>
      <t xml:space="preserve">MCC27 - </t>
    </r>
    <r>
      <rPr>
        <i/>
        <sz val="10"/>
        <color theme="1"/>
        <rFont val="Calibri"/>
        <family val="2"/>
        <scheme val="minor"/>
      </rPr>
      <t>Dam 3</t>
    </r>
  </si>
  <si>
    <r>
      <t xml:space="preserve">MCC12 - </t>
    </r>
    <r>
      <rPr>
        <i/>
        <sz val="10"/>
        <color theme="1"/>
        <rFont val="Calibri"/>
        <family val="2"/>
        <scheme val="minor"/>
      </rPr>
      <t>Final Settling Pond</t>
    </r>
  </si>
  <si>
    <r>
      <t xml:space="preserve">MCC25 - </t>
    </r>
    <r>
      <rPr>
        <i/>
        <sz val="11"/>
        <color theme="1"/>
        <rFont val="Calibri"/>
        <family val="2"/>
        <scheme val="minor"/>
      </rPr>
      <t>E. Emplacement Dam (north)</t>
    </r>
  </si>
  <si>
    <t>MCC08
 Muscle Creek - downstream</t>
  </si>
  <si>
    <t>MCC07
 Muscle Creek - upstream</t>
  </si>
  <si>
    <t>2014 (Jul-Dec)</t>
  </si>
  <si>
    <r>
      <t xml:space="preserve">Muswellbrook Coal Company Limited </t>
    </r>
    <r>
      <rPr>
        <sz val="12"/>
        <rFont val="Calibri"/>
        <family val="2"/>
        <scheme val="minor"/>
      </rPr>
      <t>(EPL No. 656)</t>
    </r>
  </si>
  <si>
    <r>
      <t xml:space="preserve">Electrical Conductivity
 </t>
    </r>
    <r>
      <rPr>
        <i/>
        <sz val="12"/>
        <color theme="0"/>
        <rFont val="Calibri"/>
        <family val="2"/>
        <scheme val="minor"/>
      </rPr>
      <t>(µS/cm)</t>
    </r>
  </si>
  <si>
    <t>Minimum Variance</t>
  </si>
  <si>
    <t>Maximum Variance</t>
  </si>
  <si>
    <r>
      <t xml:space="preserve">2014 </t>
    </r>
    <r>
      <rPr>
        <b/>
        <sz val="10"/>
        <rFont val="Arial"/>
        <family val="2"/>
      </rPr>
      <t>(Jul-Dec)</t>
    </r>
  </si>
  <si>
    <t>100+</t>
  </si>
  <si>
    <t>Standpipe height RDH650</t>
  </si>
  <si>
    <t>Surface RL</t>
  </si>
  <si>
    <t>m</t>
  </si>
  <si>
    <t>Depth (TOC)</t>
  </si>
  <si>
    <t>Site</t>
  </si>
  <si>
    <t>MCC 1003</t>
  </si>
  <si>
    <t>MCC 1005</t>
  </si>
  <si>
    <t>MCC 1006</t>
  </si>
  <si>
    <t>MCC 1017</t>
  </si>
  <si>
    <t>MCC 1018</t>
  </si>
  <si>
    <t>Date sampled</t>
  </si>
  <si>
    <t>EC (uS/cm)</t>
  </si>
  <si>
    <t>Annual Average - Depth</t>
  </si>
  <si>
    <t>2003-2004</t>
  </si>
  <si>
    <t>2004-2005</t>
  </si>
  <si>
    <t>2005-2006</t>
  </si>
  <si>
    <t>MCC1001</t>
  </si>
  <si>
    <t>MCC1003</t>
  </si>
  <si>
    <t>MCC1004</t>
  </si>
  <si>
    <t>MCC1005</t>
  </si>
  <si>
    <t>MCC1006</t>
  </si>
  <si>
    <t>MCC1008A</t>
  </si>
  <si>
    <t>MCC1009</t>
  </si>
  <si>
    <t>MCC1010</t>
  </si>
  <si>
    <t>MCC1012</t>
  </si>
  <si>
    <t>MCC1015</t>
  </si>
  <si>
    <t>MCC1017</t>
  </si>
  <si>
    <t>MCC1018</t>
  </si>
  <si>
    <t>Annual Average - pH</t>
  </si>
  <si>
    <t>Annual Average - EC</t>
  </si>
  <si>
    <t>MCC1002</t>
  </si>
  <si>
    <r>
      <t>EC (</t>
    </r>
    <r>
      <rPr>
        <i/>
        <sz val="10"/>
        <rFont val="Arial"/>
        <family val="2"/>
      </rPr>
      <t>µS/cm</t>
    </r>
    <r>
      <rPr>
        <sz val="11"/>
        <color theme="1"/>
        <rFont val="Calibri"/>
        <family val="2"/>
        <scheme val="minor"/>
      </rPr>
      <t>)</t>
    </r>
  </si>
  <si>
    <r>
      <t xml:space="preserve">Hardness - total (calculation - </t>
    </r>
    <r>
      <rPr>
        <i/>
        <sz val="10"/>
        <rFont val="Arial"/>
        <family val="2"/>
      </rPr>
      <t>mg/L</t>
    </r>
    <r>
      <rPr>
        <sz val="11"/>
        <color theme="1"/>
        <rFont val="Calibri"/>
        <family val="2"/>
        <scheme val="minor"/>
      </rPr>
      <t>)</t>
    </r>
  </si>
  <si>
    <t xml:space="preserve"> &lt;0.001</t>
  </si>
  <si>
    <t>&lt;0.1</t>
  </si>
  <si>
    <r>
      <t xml:space="preserve">Ammonia </t>
    </r>
    <r>
      <rPr>
        <i/>
        <sz val="11"/>
        <color theme="1"/>
        <rFont val="Calibri"/>
        <family val="2"/>
        <scheme val="minor"/>
      </rPr>
      <t>(mg/L)</t>
    </r>
  </si>
  <si>
    <r>
      <t xml:space="preserve">Nitrite </t>
    </r>
    <r>
      <rPr>
        <i/>
        <sz val="10"/>
        <rFont val="Arial"/>
        <family val="2"/>
      </rPr>
      <t>(mg N/L)</t>
    </r>
  </si>
  <si>
    <t>&lt;0..01</t>
  </si>
  <si>
    <r>
      <t xml:space="preserve">Nitrate </t>
    </r>
    <r>
      <rPr>
        <i/>
        <sz val="10"/>
        <rFont val="Arial"/>
        <family val="2"/>
      </rPr>
      <t>(mg N/L)</t>
    </r>
  </si>
  <si>
    <t>&lt;15.5</t>
  </si>
  <si>
    <r>
      <rPr>
        <b/>
        <sz val="14"/>
        <color theme="0"/>
        <rFont val="Calibri"/>
        <family val="2"/>
        <scheme val="minor"/>
      </rPr>
      <t>MCC1003</t>
    </r>
    <r>
      <rPr>
        <sz val="14"/>
        <color theme="0"/>
        <rFont val="Calibri"/>
        <family val="2"/>
        <scheme val="minor"/>
      </rPr>
      <t xml:space="preserve"> -  </t>
    </r>
    <r>
      <rPr>
        <i/>
        <sz val="14"/>
        <color theme="0"/>
        <rFont val="Calibri"/>
        <family val="2"/>
        <scheme val="minor"/>
      </rPr>
      <t>lucerne paddock, western side</t>
    </r>
  </si>
  <si>
    <t>Date Sampled</t>
  </si>
  <si>
    <t>MADDEN</t>
  </si>
  <si>
    <r>
      <rPr>
        <b/>
        <sz val="14"/>
        <color theme="0"/>
        <rFont val="Calibri"/>
        <family val="2"/>
        <scheme val="minor"/>
      </rPr>
      <t>MCC1005</t>
    </r>
    <r>
      <rPr>
        <sz val="14"/>
        <color theme="0"/>
        <rFont val="Calibri"/>
        <family val="2"/>
        <scheme val="minor"/>
      </rPr>
      <t xml:space="preserve"> -  </t>
    </r>
    <r>
      <rPr>
        <i/>
        <sz val="14"/>
        <color theme="0"/>
        <rFont val="Calibri"/>
        <family val="2"/>
        <scheme val="minor"/>
      </rPr>
      <t>well near old dairy</t>
    </r>
  </si>
  <si>
    <t>no access - creek up</t>
  </si>
  <si>
    <t>SANSOM</t>
  </si>
  <si>
    <r>
      <rPr>
        <b/>
        <sz val="14"/>
        <color theme="0"/>
        <rFont val="Calibri"/>
        <family val="2"/>
        <scheme val="minor"/>
      </rPr>
      <t>MCC1006</t>
    </r>
    <r>
      <rPr>
        <sz val="14"/>
        <color theme="0"/>
        <rFont val="Calibri"/>
        <family val="2"/>
        <scheme val="minor"/>
      </rPr>
      <t/>
    </r>
  </si>
  <si>
    <t>Comments</t>
  </si>
  <si>
    <r>
      <t xml:space="preserve">MCC1017 - </t>
    </r>
    <r>
      <rPr>
        <i/>
        <sz val="14"/>
        <color theme="0"/>
        <rFont val="Calibri"/>
        <family val="2"/>
        <scheme val="minor"/>
      </rPr>
      <t>bore near substation</t>
    </r>
  </si>
  <si>
    <t>EC (us/cm)</t>
  </si>
  <si>
    <t>NR</t>
  </si>
  <si>
    <t>RL-Depth-Standpipe</t>
  </si>
  <si>
    <t>No. 1 OC Void</t>
  </si>
  <si>
    <t>No.2 OC Void</t>
  </si>
  <si>
    <t>MCC07</t>
  </si>
  <si>
    <t>Final Settling Pond</t>
  </si>
  <si>
    <t>Odour</t>
  </si>
  <si>
    <t>Colour</t>
  </si>
  <si>
    <t>Turbidity</t>
  </si>
  <si>
    <t>Nil</t>
  </si>
  <si>
    <t>Clear</t>
  </si>
  <si>
    <t>MCC08</t>
  </si>
  <si>
    <t>tlts</t>
  </si>
  <si>
    <t>No access - gate locked</t>
  </si>
  <si>
    <t>HARDES,  AK &amp; WC</t>
  </si>
  <si>
    <t>&lt;0.0005</t>
  </si>
  <si>
    <t>Manganese  (mg/L)</t>
  </si>
  <si>
    <r>
      <t xml:space="preserve">Manganese </t>
    </r>
    <r>
      <rPr>
        <i/>
        <sz val="10"/>
        <rFont val="Arial"/>
        <family val="2"/>
      </rPr>
      <t>(mg/L)</t>
    </r>
  </si>
  <si>
    <r>
      <t xml:space="preserve">Magnesium  </t>
    </r>
    <r>
      <rPr>
        <i/>
        <sz val="10"/>
        <rFont val="Arial"/>
        <family val="2"/>
      </rPr>
      <t>(mg/L)</t>
    </r>
  </si>
  <si>
    <r>
      <t xml:space="preserve">Sodium  </t>
    </r>
    <r>
      <rPr>
        <i/>
        <sz val="10"/>
        <rFont val="Arial"/>
        <family val="2"/>
      </rPr>
      <t>(mg/L)</t>
    </r>
  </si>
  <si>
    <r>
      <t xml:space="preserve">Potassium  </t>
    </r>
    <r>
      <rPr>
        <i/>
        <sz val="10"/>
        <rFont val="Arial"/>
        <family val="2"/>
      </rPr>
      <t>(mg/L)</t>
    </r>
  </si>
  <si>
    <r>
      <t xml:space="preserve">Manganese </t>
    </r>
    <r>
      <rPr>
        <i/>
        <sz val="10"/>
        <rFont val="Arial"/>
        <family val="2"/>
      </rPr>
      <t xml:space="preserve"> (mg/L)</t>
    </r>
  </si>
  <si>
    <r>
      <t>Manganese</t>
    </r>
    <r>
      <rPr>
        <i/>
        <sz val="10"/>
        <rFont val="Arial"/>
        <family val="2"/>
      </rPr>
      <t xml:space="preserve"> (mg/L)</t>
    </r>
  </si>
  <si>
    <r>
      <t xml:space="preserve">Calcium </t>
    </r>
    <r>
      <rPr>
        <i/>
        <sz val="10"/>
        <rFont val="Arial"/>
        <family val="2"/>
      </rPr>
      <t>(mg/L)</t>
    </r>
  </si>
  <si>
    <r>
      <t xml:space="preserve">Magnesium </t>
    </r>
    <r>
      <rPr>
        <i/>
        <sz val="10"/>
        <rFont val="Arial"/>
        <family val="2"/>
      </rPr>
      <t>(mg/L)</t>
    </r>
  </si>
  <si>
    <r>
      <t xml:space="preserve">Sodium </t>
    </r>
    <r>
      <rPr>
        <i/>
        <sz val="10"/>
        <rFont val="Arial"/>
        <family val="2"/>
      </rPr>
      <t>(mg/L)</t>
    </r>
  </si>
  <si>
    <r>
      <t xml:space="preserve">Potassium </t>
    </r>
    <r>
      <rPr>
        <i/>
        <sz val="10"/>
        <rFont val="Arial"/>
        <family val="2"/>
      </rPr>
      <t>(mg/L)</t>
    </r>
  </si>
  <si>
    <r>
      <t xml:space="preserve">Fluoride </t>
    </r>
    <r>
      <rPr>
        <i/>
        <sz val="10"/>
        <rFont val="Arial"/>
        <family val="2"/>
      </rPr>
      <t>(mg/L)</t>
    </r>
  </si>
  <si>
    <t>Magnesium (mg/L)</t>
  </si>
  <si>
    <t>Sodium (mg/L)</t>
  </si>
  <si>
    <t>Potassium (mg/L)</t>
  </si>
  <si>
    <t>Calcium (mg/L)</t>
  </si>
  <si>
    <t>Fluoride (mg/L)</t>
  </si>
  <si>
    <r>
      <t xml:space="preserve">Ammonia
</t>
    </r>
    <r>
      <rPr>
        <i/>
        <sz val="11"/>
        <color theme="1"/>
        <rFont val="Calibri"/>
        <family val="2"/>
        <scheme val="minor"/>
      </rPr>
      <t>(mg/L)</t>
    </r>
  </si>
  <si>
    <t xml:space="preserve">Date Obtained: </t>
  </si>
  <si>
    <t>Minimum
Variance</t>
  </si>
  <si>
    <t>Maximum
Variance</t>
  </si>
  <si>
    <t>Date</t>
  </si>
  <si>
    <t>Depth (m)AHD</t>
  </si>
  <si>
    <t>Depth (m)BTOC</t>
  </si>
  <si>
    <t>AHD Collar RL</t>
  </si>
  <si>
    <t>Lower Trigger Value from MCC WMP 2018</t>
  </si>
  <si>
    <r>
      <t xml:space="preserve">PAH (sum) </t>
    </r>
    <r>
      <rPr>
        <i/>
        <sz val="10"/>
        <rFont val="Arial"/>
        <family val="2"/>
      </rPr>
      <t>(mg/L)</t>
    </r>
  </si>
  <si>
    <t>&lt;0.0009</t>
  </si>
  <si>
    <t>&lt;0.89</t>
  </si>
  <si>
    <t xml:space="preserve">Lab
pH </t>
  </si>
  <si>
    <t>Lab EC
 (uS/cm)</t>
  </si>
  <si>
    <t>TLTS - Too low to sample</t>
  </si>
  <si>
    <r>
      <t xml:space="preserve">Alkalinity - Hydroxide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</si>
  <si>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Total Alkalinity -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</si>
  <si>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Nitrite as N </t>
    </r>
    <r>
      <rPr>
        <i/>
        <sz val="10"/>
        <rFont val="Arial"/>
        <family val="2"/>
      </rPr>
      <t>(mg/L)</t>
    </r>
  </si>
  <si>
    <r>
      <t xml:space="preserve">Nitrite + Nitrate as N </t>
    </r>
    <r>
      <rPr>
        <i/>
        <sz val="10"/>
        <rFont val="Arial"/>
        <family val="2"/>
      </rPr>
      <t>(mg/L)</t>
    </r>
  </si>
  <si>
    <r>
      <t>Total Anions</t>
    </r>
    <r>
      <rPr>
        <i/>
        <sz val="10"/>
        <rFont val="Arial"/>
        <family val="2"/>
      </rPr>
      <t xml:space="preserve"> (meq/L)</t>
    </r>
  </si>
  <si>
    <r>
      <t xml:space="preserve">Total Cations </t>
    </r>
    <r>
      <rPr>
        <i/>
        <sz val="10"/>
        <rFont val="Arial"/>
        <family val="2"/>
      </rPr>
      <t>(meq/L)</t>
    </r>
  </si>
  <si>
    <r>
      <t xml:space="preserve">Ionic Balance </t>
    </r>
    <r>
      <rPr>
        <i/>
        <sz val="10"/>
        <rFont val="Arial"/>
        <family val="2"/>
      </rPr>
      <t>(meq/L)</t>
    </r>
  </si>
  <si>
    <t>Naphthalene</t>
  </si>
  <si>
    <t>Acenaphthylene</t>
  </si>
  <si>
    <t>Acenaphthene</t>
  </si>
  <si>
    <t>Fluorene</t>
  </si>
  <si>
    <t>Phenanthrene</t>
  </si>
  <si>
    <t>Anthracene</t>
  </si>
  <si>
    <t>Fluoranthene</t>
  </si>
  <si>
    <t>Pyrene</t>
  </si>
  <si>
    <t>Benz(a)anthracene</t>
  </si>
  <si>
    <t>Chrysene</t>
  </si>
  <si>
    <t>Benzo(b+j)fluoranthene</t>
  </si>
  <si>
    <t>Benzo(k)fluoranthene</t>
  </si>
  <si>
    <t>Benzo(a)pyrene</t>
  </si>
  <si>
    <t>Indeno(1.2.3.cd)pyrene</t>
  </si>
  <si>
    <t>Dibenz(a.h)anthracene</t>
  </si>
  <si>
    <t>Benzo(g.h.i)perylene</t>
  </si>
  <si>
    <t>Sum of polycyclic aromatic hydrocarbons</t>
  </si>
  <si>
    <t>Benzo(a)pyrene TEQ (zero)</t>
  </si>
  <si>
    <r>
      <t>Polynuclear Aromatic Hydrodarbons (PAH) -</t>
    </r>
    <r>
      <rPr>
        <b/>
        <i/>
        <sz val="10"/>
        <color rgb="FF0070C0"/>
        <rFont val="Arial"/>
        <family val="2"/>
      </rPr>
      <t xml:space="preserve"> µg/L</t>
    </r>
  </si>
  <si>
    <t>C6 - C9 Fraction</t>
  </si>
  <si>
    <t>C10 - C14 Fraction</t>
  </si>
  <si>
    <t>C15 - C28 Fraction</t>
  </si>
  <si>
    <t>C29 - C36 Fraction</t>
  </si>
  <si>
    <t>C10 - C36 Fraction (sum)</t>
  </si>
  <si>
    <r>
      <t xml:space="preserve">Total Petroleum Hydrocarbons (TPH) - </t>
    </r>
    <r>
      <rPr>
        <b/>
        <i/>
        <sz val="11"/>
        <color rgb="FFC00000"/>
        <rFont val="Calibri"/>
        <family val="2"/>
        <scheme val="minor"/>
      </rPr>
      <t>µg/L</t>
    </r>
  </si>
  <si>
    <r>
      <t xml:space="preserve">Total Recoverable Hydrocarbons - </t>
    </r>
    <r>
      <rPr>
        <b/>
        <i/>
        <sz val="11"/>
        <color rgb="FF008000"/>
        <rFont val="Calibri"/>
        <family val="2"/>
        <scheme val="minor"/>
      </rPr>
      <t>µg/L</t>
    </r>
  </si>
  <si>
    <t>C6 - C10 Fraction</t>
  </si>
  <si>
    <t>C6 - C10 Fraction  minus BTEX (F1)</t>
  </si>
  <si>
    <t>&gt;C10 - C16 Fraction</t>
  </si>
  <si>
    <t>&gt;C16 - C34 Fraction</t>
  </si>
  <si>
    <t>&gt;C34 - C40 Fraction</t>
  </si>
  <si>
    <t>&gt;C10 - C40 Fraction (sum)</t>
  </si>
  <si>
    <t>&gt;C10 - C16 Fraction minus Naphthalene (F2)</t>
  </si>
  <si>
    <t>meta- &amp; para-Xylene (µg/L)</t>
  </si>
  <si>
    <r>
      <t xml:space="preserve">Benzene </t>
    </r>
    <r>
      <rPr>
        <i/>
        <sz val="11"/>
        <color theme="1"/>
        <rFont val="Calibri"/>
        <family val="2"/>
        <scheme val="minor"/>
      </rPr>
      <t>(µg/L)</t>
    </r>
  </si>
  <si>
    <r>
      <t xml:space="preserve">Toluene </t>
    </r>
    <r>
      <rPr>
        <i/>
        <sz val="11"/>
        <color theme="1"/>
        <rFont val="Calibri"/>
        <family val="2"/>
        <scheme val="minor"/>
      </rPr>
      <t>(µg/L)</t>
    </r>
  </si>
  <si>
    <r>
      <t>Ethylbenzene</t>
    </r>
    <r>
      <rPr>
        <i/>
        <sz val="11"/>
        <color theme="1"/>
        <rFont val="Calibri"/>
        <family val="2"/>
        <scheme val="minor"/>
      </rPr>
      <t xml:space="preserve"> (µg/L)</t>
    </r>
  </si>
  <si>
    <r>
      <t>ortho-Xylene</t>
    </r>
    <r>
      <rPr>
        <i/>
        <sz val="11"/>
        <color theme="1"/>
        <rFont val="Calibri"/>
        <family val="2"/>
        <scheme val="minor"/>
      </rPr>
      <t xml:space="preserve"> (µg/L)</t>
    </r>
  </si>
  <si>
    <r>
      <t xml:space="preserve">Total Xylenes </t>
    </r>
    <r>
      <rPr>
        <i/>
        <sz val="11"/>
        <color theme="1"/>
        <rFont val="Calibri"/>
        <family val="2"/>
        <scheme val="minor"/>
      </rPr>
      <t>(µg/L)</t>
    </r>
  </si>
  <si>
    <r>
      <t xml:space="preserve">Sum of BTEX </t>
    </r>
    <r>
      <rPr>
        <i/>
        <sz val="11"/>
        <color theme="1"/>
        <rFont val="Calibri"/>
        <family val="2"/>
        <scheme val="minor"/>
      </rPr>
      <t>(µg/L)</t>
    </r>
  </si>
  <si>
    <r>
      <t xml:space="preserve">Naphthalene </t>
    </r>
    <r>
      <rPr>
        <i/>
        <sz val="11"/>
        <color theme="1"/>
        <rFont val="Calibri"/>
        <family val="2"/>
        <scheme val="minor"/>
      </rPr>
      <t>(µg/L)</t>
    </r>
  </si>
  <si>
    <t>&lt;20</t>
  </si>
  <si>
    <t>&lt;100</t>
  </si>
  <si>
    <t>&lt;0.6</t>
  </si>
  <si>
    <t>Alkalinity - Hydroxide (mg CaCO3/L)</t>
  </si>
  <si>
    <r>
      <t xml:space="preserve">Nitrite + Nitrate as N </t>
    </r>
    <r>
      <rPr>
        <i/>
        <sz val="11"/>
        <color theme="1"/>
        <rFont val="Calibri"/>
        <family val="2"/>
        <scheme val="minor"/>
      </rPr>
      <t>(mg/L)</t>
    </r>
  </si>
  <si>
    <r>
      <t xml:space="preserve">Total Alkalinity - </t>
    </r>
    <r>
      <rPr>
        <i/>
        <sz val="10"/>
        <rFont val="Arial"/>
        <family val="2"/>
      </rPr>
      <t>(mg CaCO3/L)</t>
    </r>
  </si>
  <si>
    <r>
      <t xml:space="preserve">Total Anions </t>
    </r>
    <r>
      <rPr>
        <i/>
        <sz val="10"/>
        <rFont val="Arial"/>
        <family val="2"/>
      </rPr>
      <t>(meq/L)</t>
    </r>
  </si>
  <si>
    <r>
      <t xml:space="preserve">Total Cations </t>
    </r>
    <r>
      <rPr>
        <i/>
        <sz val="10"/>
        <color theme="1"/>
        <rFont val="Arial"/>
        <family val="2"/>
      </rPr>
      <t>(meq/L)</t>
    </r>
  </si>
  <si>
    <r>
      <t>Ionic Balance</t>
    </r>
    <r>
      <rPr>
        <i/>
        <sz val="10"/>
        <rFont val="Arial"/>
        <family val="2"/>
      </rPr>
      <t xml:space="preserve"> (meq/L)</t>
    </r>
  </si>
  <si>
    <r>
      <t xml:space="preserve">Alkalinity - Hydroxide </t>
    </r>
    <r>
      <rPr>
        <i/>
        <sz val="10"/>
        <rFont val="Arial"/>
        <family val="2"/>
      </rPr>
      <t>(mg CaCO3/L)</t>
    </r>
  </si>
  <si>
    <r>
      <rPr>
        <b/>
        <sz val="18"/>
        <rFont val="Times New Roman"/>
        <family val="1"/>
      </rPr>
      <t>BORE</t>
    </r>
    <r>
      <rPr>
        <b/>
        <sz val="14"/>
        <rFont val="Times New Roman"/>
        <family val="1"/>
      </rPr>
      <t xml:space="preserve"> </t>
    </r>
    <r>
      <rPr>
        <b/>
        <sz val="18"/>
        <rFont val="Times New Roman"/>
        <family val="1"/>
      </rPr>
      <t xml:space="preserve">RDH650/RDH529
</t>
    </r>
    <r>
      <rPr>
        <b/>
        <i/>
        <sz val="14"/>
        <rFont val="Times New Roman"/>
        <family val="1"/>
      </rPr>
      <t>No.2 Underground Workings</t>
    </r>
  </si>
  <si>
    <t>&lt;4</t>
  </si>
  <si>
    <t>2006-07</t>
  </si>
  <si>
    <t>2007-08</t>
  </si>
  <si>
    <t>2008-09</t>
  </si>
  <si>
    <t>2009-10</t>
  </si>
  <si>
    <t>low</t>
  </si>
  <si>
    <t>2010-11</t>
  </si>
  <si>
    <t>2011-12</t>
  </si>
  <si>
    <t>2012-13</t>
  </si>
  <si>
    <t>2013-14</t>
  </si>
  <si>
    <t>DUPLICATE</t>
  </si>
  <si>
    <t>Site Sampled</t>
  </si>
  <si>
    <t>DUPLICATE SW 
LOCATION</t>
  </si>
  <si>
    <t>*formula changed here to pick up RDH607 results</t>
  </si>
  <si>
    <t>NA - No access</t>
  </si>
  <si>
    <t>Units:  µS/cm = micro siemens per centimetre</t>
  </si>
  <si>
    <t xml:space="preserve">        = manual entry required</t>
  </si>
  <si>
    <t>No Access</t>
  </si>
  <si>
    <t>Criteria</t>
  </si>
  <si>
    <t>7.7 - 8.0</t>
  </si>
  <si>
    <t>No Sample</t>
  </si>
  <si>
    <t>&lt;3</t>
  </si>
  <si>
    <t>Not Samples</t>
  </si>
  <si>
    <t>Not Sampled</t>
  </si>
  <si>
    <t>No Sampled</t>
  </si>
  <si>
    <t>No sample</t>
  </si>
  <si>
    <t>No access</t>
  </si>
  <si>
    <t>*Insert additional lines above blue highlighted row</t>
  </si>
  <si>
    <t>2014
(Jul-Dec)</t>
  </si>
  <si>
    <r>
      <t xml:space="preserve">Total Alkalinity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</si>
  <si>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Acidity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</si>
  <si>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Iron - dissovled </t>
    </r>
    <r>
      <rPr>
        <i/>
        <sz val="10"/>
        <rFont val="Arial"/>
        <family val="2"/>
      </rPr>
      <t>(mg/L)</t>
    </r>
  </si>
  <si>
    <r>
      <t xml:space="preserve">Aluminium </t>
    </r>
    <r>
      <rPr>
        <i/>
        <sz val="10"/>
        <rFont val="Arial"/>
        <family val="2"/>
      </rPr>
      <t>(mg/L)</t>
    </r>
  </si>
  <si>
    <r>
      <t xml:space="preserve">Antimony </t>
    </r>
    <r>
      <rPr>
        <i/>
        <sz val="10"/>
        <rFont val="Arial"/>
        <family val="2"/>
      </rPr>
      <t>(mg/L)</t>
    </r>
  </si>
  <si>
    <r>
      <t xml:space="preserve">Cobalt  </t>
    </r>
    <r>
      <rPr>
        <i/>
        <sz val="10"/>
        <rFont val="Arial"/>
        <family val="2"/>
      </rPr>
      <t>(mg/L)</t>
    </r>
  </si>
  <si>
    <r>
      <t>Molybdenum</t>
    </r>
    <r>
      <rPr>
        <i/>
        <sz val="10"/>
        <rFont val="Arial"/>
        <family val="2"/>
      </rPr>
      <t xml:space="preserve"> (mg/L)</t>
    </r>
  </si>
  <si>
    <r>
      <t xml:space="preserve">Mercury - total </t>
    </r>
    <r>
      <rPr>
        <i/>
        <sz val="10"/>
        <rFont val="Arial"/>
        <family val="2"/>
      </rPr>
      <t>(mg/L)</t>
    </r>
  </si>
  <si>
    <t>BTEXN</t>
  </si>
  <si>
    <r>
      <t xml:space="preserve">Nitrate as N </t>
    </r>
    <r>
      <rPr>
        <i/>
        <sz val="10"/>
        <rFont val="Arial"/>
        <family val="2"/>
      </rPr>
      <t>(mg/L)</t>
    </r>
  </si>
  <si>
    <r>
      <t xml:space="preserve">Nitrogen Ammonia </t>
    </r>
    <r>
      <rPr>
        <i/>
        <sz val="10"/>
        <rFont val="Arial"/>
        <family val="2"/>
      </rPr>
      <t>(mg/L)</t>
    </r>
  </si>
  <si>
    <r>
      <t xml:space="preserve">Magnesium </t>
    </r>
    <r>
      <rPr>
        <i/>
        <sz val="10"/>
        <color rgb="FFE60000"/>
        <rFont val="Arial"/>
        <family val="2"/>
      </rPr>
      <t>(ppm)</t>
    </r>
  </si>
  <si>
    <r>
      <t xml:space="preserve">Acidity - </t>
    </r>
    <r>
      <rPr>
        <i/>
        <sz val="10"/>
        <rFont val="Arial"/>
        <family val="2"/>
      </rPr>
      <t>(mg CaCO</t>
    </r>
    <r>
      <rPr>
        <i/>
        <vertAlign val="subscript"/>
        <sz val="10"/>
        <rFont val="Arial"/>
        <family val="2"/>
      </rPr>
      <t>3</t>
    </r>
    <r>
      <rPr>
        <i/>
        <sz val="10"/>
        <rFont val="Arial"/>
        <family val="2"/>
      </rPr>
      <t>/L)</t>
    </r>
  </si>
  <si>
    <r>
      <t xml:space="preserve">Magnesium </t>
    </r>
    <r>
      <rPr>
        <i/>
        <sz val="10"/>
        <color rgb="FFE60000"/>
        <rFont val="Arial"/>
        <family val="2"/>
      </rPr>
      <t>(ppm</t>
    </r>
    <r>
      <rPr>
        <i/>
        <sz val="10"/>
        <rFont val="Arial"/>
        <family val="2"/>
      </rPr>
      <t>)</t>
    </r>
  </si>
  <si>
    <r>
      <t xml:space="preserve">Iron - dissolved </t>
    </r>
    <r>
      <rPr>
        <i/>
        <sz val="10"/>
        <rFont val="Arial"/>
        <family val="2"/>
      </rPr>
      <t>(mg/L)</t>
    </r>
  </si>
  <si>
    <r>
      <t xml:space="preserve">Nitrate </t>
    </r>
    <r>
      <rPr>
        <i/>
        <sz val="10"/>
        <rFont val="Arial"/>
        <family val="2"/>
      </rPr>
      <t>(mg/L)</t>
    </r>
  </si>
  <si>
    <r>
      <t>EC (</t>
    </r>
    <r>
      <rPr>
        <i/>
        <sz val="11"/>
        <rFont val="Calibri"/>
        <family val="2"/>
        <scheme val="minor"/>
      </rPr>
      <t>µS/cm</t>
    </r>
    <r>
      <rPr>
        <sz val="11"/>
        <rFont val="Calibri"/>
        <family val="2"/>
        <scheme val="minor"/>
      </rPr>
      <t>)</t>
    </r>
  </si>
  <si>
    <r>
      <t xml:space="preserve">TSS </t>
    </r>
    <r>
      <rPr>
        <i/>
        <sz val="11"/>
        <rFont val="Calibri"/>
        <family val="2"/>
        <scheme val="minor"/>
      </rPr>
      <t>(mg/L)</t>
    </r>
  </si>
  <si>
    <r>
      <t xml:space="preserve">Alkalinity - Hydroxide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</si>
  <si>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Alkalinity - Carbonate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</si>
  <si>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Alkalinity - Bicarbonate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</si>
  <si>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Total Alkalinity -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</si>
  <si>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Acidity - </t>
    </r>
    <r>
      <rPr>
        <i/>
        <sz val="11"/>
        <rFont val="Calibri"/>
        <family val="2"/>
        <scheme val="minor"/>
      </rPr>
      <t>(mg CaCO</t>
    </r>
    <r>
      <rPr>
        <i/>
        <vertAlign val="subscript"/>
        <sz val="11"/>
        <rFont val="Calibri"/>
        <family val="2"/>
        <scheme val="minor"/>
      </rPr>
      <t>3</t>
    </r>
    <r>
      <rPr>
        <i/>
        <sz val="11"/>
        <rFont val="Calibri"/>
        <family val="2"/>
        <scheme val="minor"/>
      </rPr>
      <t>/L)</t>
    </r>
  </si>
  <si>
    <r>
      <t xml:space="preserve">Sulfates </t>
    </r>
    <r>
      <rPr>
        <i/>
        <sz val="11"/>
        <rFont val="Calibri"/>
        <family val="2"/>
        <scheme val="minor"/>
      </rPr>
      <t>(mg/L)</t>
    </r>
  </si>
  <si>
    <r>
      <t xml:space="preserve">Chloride </t>
    </r>
    <r>
      <rPr>
        <i/>
        <sz val="11"/>
        <rFont val="Calibri"/>
        <family val="2"/>
        <scheme val="minor"/>
      </rPr>
      <t>(mg/L)</t>
    </r>
  </si>
  <si>
    <r>
      <t xml:space="preserve">Calcium </t>
    </r>
    <r>
      <rPr>
        <i/>
        <sz val="11"/>
        <rFont val="Calibri"/>
        <family val="2"/>
        <scheme val="minor"/>
      </rPr>
      <t>(mg/L)</t>
    </r>
  </si>
  <si>
    <r>
      <t xml:space="preserve">Magnesium  </t>
    </r>
    <r>
      <rPr>
        <i/>
        <sz val="11"/>
        <rFont val="Calibri"/>
        <family val="2"/>
        <scheme val="minor"/>
      </rPr>
      <t>(mg/L)</t>
    </r>
  </si>
  <si>
    <r>
      <t xml:space="preserve">Sodium </t>
    </r>
    <r>
      <rPr>
        <i/>
        <sz val="11"/>
        <rFont val="Calibri"/>
        <family val="2"/>
        <scheme val="minor"/>
      </rPr>
      <t>(mg/L)</t>
    </r>
  </si>
  <si>
    <r>
      <t xml:space="preserve">Potassium </t>
    </r>
    <r>
      <rPr>
        <i/>
        <sz val="11"/>
        <rFont val="Calibri"/>
        <family val="2"/>
        <scheme val="minor"/>
      </rPr>
      <t>(mg/L)</t>
    </r>
  </si>
  <si>
    <r>
      <t xml:space="preserve">Hardness - total (calculation - </t>
    </r>
    <r>
      <rPr>
        <i/>
        <sz val="11"/>
        <rFont val="Calibri"/>
        <family val="2"/>
        <scheme val="minor"/>
      </rPr>
      <t>mg/L</t>
    </r>
    <r>
      <rPr>
        <sz val="11"/>
        <rFont val="Calibri"/>
        <family val="2"/>
        <scheme val="minor"/>
      </rPr>
      <t>)</t>
    </r>
  </si>
  <si>
    <r>
      <t xml:space="preserve">Iron - dissolved </t>
    </r>
    <r>
      <rPr>
        <i/>
        <sz val="11"/>
        <rFont val="Calibri"/>
        <family val="2"/>
        <scheme val="minor"/>
      </rPr>
      <t>(mg/L)</t>
    </r>
  </si>
  <si>
    <r>
      <t xml:space="preserve">Aluminium </t>
    </r>
    <r>
      <rPr>
        <i/>
        <sz val="11"/>
        <rFont val="Calibri"/>
        <family val="2"/>
        <scheme val="minor"/>
      </rPr>
      <t>(mg/L)</t>
    </r>
  </si>
  <si>
    <r>
      <t xml:space="preserve">Antimony </t>
    </r>
    <r>
      <rPr>
        <i/>
        <sz val="11"/>
        <rFont val="Calibri"/>
        <family val="2"/>
        <scheme val="minor"/>
      </rPr>
      <t>(mg/L)</t>
    </r>
  </si>
  <si>
    <r>
      <t xml:space="preserve">Arsenic </t>
    </r>
    <r>
      <rPr>
        <i/>
        <sz val="11"/>
        <rFont val="Calibri"/>
        <family val="2"/>
        <scheme val="minor"/>
      </rPr>
      <t>(mg/L)</t>
    </r>
  </si>
  <si>
    <r>
      <t xml:space="preserve">Barium </t>
    </r>
    <r>
      <rPr>
        <i/>
        <sz val="11"/>
        <rFont val="Calibri"/>
        <family val="2"/>
        <scheme val="minor"/>
      </rPr>
      <t>(mg/L)</t>
    </r>
  </si>
  <si>
    <r>
      <t xml:space="preserve">Cadmium </t>
    </r>
    <r>
      <rPr>
        <i/>
        <sz val="11"/>
        <rFont val="Calibri"/>
        <family val="2"/>
        <scheme val="minor"/>
      </rPr>
      <t>(mg/L)</t>
    </r>
  </si>
  <si>
    <r>
      <t xml:space="preserve">Chromium </t>
    </r>
    <r>
      <rPr>
        <i/>
        <sz val="11"/>
        <rFont val="Calibri"/>
        <family val="2"/>
        <scheme val="minor"/>
      </rPr>
      <t>(mg/L)</t>
    </r>
  </si>
  <si>
    <r>
      <t xml:space="preserve">Cobalt  </t>
    </r>
    <r>
      <rPr>
        <i/>
        <sz val="11"/>
        <rFont val="Calibri"/>
        <family val="2"/>
        <scheme val="minor"/>
      </rPr>
      <t>(mg/L)</t>
    </r>
  </si>
  <si>
    <r>
      <t xml:space="preserve">Copper  </t>
    </r>
    <r>
      <rPr>
        <i/>
        <sz val="11"/>
        <rFont val="Calibri"/>
        <family val="2"/>
        <scheme val="minor"/>
      </rPr>
      <t>(mg/L)</t>
    </r>
  </si>
  <si>
    <r>
      <t xml:space="preserve">Lead </t>
    </r>
    <r>
      <rPr>
        <i/>
        <sz val="11"/>
        <rFont val="Calibri"/>
        <family val="2"/>
        <scheme val="minor"/>
      </rPr>
      <t>(mg/L)</t>
    </r>
  </si>
  <si>
    <r>
      <t>Manganese</t>
    </r>
    <r>
      <rPr>
        <i/>
        <sz val="11"/>
        <rFont val="Calibri"/>
        <family val="2"/>
        <scheme val="minor"/>
      </rPr>
      <t xml:space="preserve"> (mg/L)</t>
    </r>
  </si>
  <si>
    <r>
      <t>Molybdenum</t>
    </r>
    <r>
      <rPr>
        <i/>
        <sz val="11"/>
        <rFont val="Calibri"/>
        <family val="2"/>
        <scheme val="minor"/>
      </rPr>
      <t xml:space="preserve"> (mg/L)</t>
    </r>
  </si>
  <si>
    <r>
      <t xml:space="preserve">Nickel </t>
    </r>
    <r>
      <rPr>
        <i/>
        <sz val="11"/>
        <rFont val="Calibri"/>
        <family val="2"/>
        <scheme val="minor"/>
      </rPr>
      <t>(mg/L)</t>
    </r>
  </si>
  <si>
    <r>
      <t xml:space="preserve">Selenium </t>
    </r>
    <r>
      <rPr>
        <i/>
        <sz val="11"/>
        <rFont val="Calibri"/>
        <family val="2"/>
        <scheme val="minor"/>
      </rPr>
      <t>(mg/L)</t>
    </r>
  </si>
  <si>
    <r>
      <t xml:space="preserve">Zinc </t>
    </r>
    <r>
      <rPr>
        <i/>
        <sz val="11"/>
        <rFont val="Calibri"/>
        <family val="2"/>
        <scheme val="minor"/>
      </rPr>
      <t>(mg/L)</t>
    </r>
  </si>
  <si>
    <r>
      <t xml:space="preserve">Boron </t>
    </r>
    <r>
      <rPr>
        <i/>
        <sz val="11"/>
        <rFont val="Calibri"/>
        <family val="2"/>
        <scheme val="minor"/>
      </rPr>
      <t>(mg/L)</t>
    </r>
  </si>
  <si>
    <r>
      <t xml:space="preserve">Iron - total </t>
    </r>
    <r>
      <rPr>
        <i/>
        <sz val="11"/>
        <rFont val="Calibri"/>
        <family val="2"/>
        <scheme val="minor"/>
      </rPr>
      <t>(mg/L)</t>
    </r>
  </si>
  <si>
    <r>
      <t xml:space="preserve">Mercury </t>
    </r>
    <r>
      <rPr>
        <i/>
        <sz val="11"/>
        <rFont val="Calibri"/>
        <family val="2"/>
        <scheme val="minor"/>
      </rPr>
      <t>(mg/L)</t>
    </r>
  </si>
  <si>
    <r>
      <t xml:space="preserve">Fluoride </t>
    </r>
    <r>
      <rPr>
        <i/>
        <sz val="11"/>
        <rFont val="Calibri"/>
        <family val="2"/>
        <scheme val="minor"/>
      </rPr>
      <t>(mg/L)</t>
    </r>
  </si>
  <si>
    <r>
      <t xml:space="preserve">Nitrogen Ammonia </t>
    </r>
    <r>
      <rPr>
        <i/>
        <sz val="11"/>
        <rFont val="Calibri"/>
        <family val="2"/>
        <scheme val="minor"/>
      </rPr>
      <t>(mg/L)</t>
    </r>
  </si>
  <si>
    <r>
      <t xml:space="preserve">Nitrite as N </t>
    </r>
    <r>
      <rPr>
        <i/>
        <sz val="11"/>
        <rFont val="Calibri"/>
        <family val="2"/>
        <scheme val="minor"/>
      </rPr>
      <t>(mg/L)</t>
    </r>
  </si>
  <si>
    <r>
      <t xml:space="preserve">Nitrate </t>
    </r>
    <r>
      <rPr>
        <i/>
        <sz val="11"/>
        <rFont val="Calibri"/>
        <family val="2"/>
        <scheme val="minor"/>
      </rPr>
      <t>(mg/L)</t>
    </r>
  </si>
  <si>
    <r>
      <t xml:space="preserve">Nitrite + Nitrate as N </t>
    </r>
    <r>
      <rPr>
        <i/>
        <sz val="11"/>
        <rFont val="Calibri"/>
        <family val="2"/>
        <scheme val="minor"/>
      </rPr>
      <t>(mg/L)</t>
    </r>
  </si>
  <si>
    <r>
      <t>Total Anions</t>
    </r>
    <r>
      <rPr>
        <i/>
        <sz val="11"/>
        <rFont val="Calibri"/>
        <family val="2"/>
        <scheme val="minor"/>
      </rPr>
      <t xml:space="preserve"> (meq/L)</t>
    </r>
  </si>
  <si>
    <r>
      <t xml:space="preserve">Total Cations </t>
    </r>
    <r>
      <rPr>
        <i/>
        <sz val="11"/>
        <rFont val="Calibri"/>
        <family val="2"/>
        <scheme val="minor"/>
      </rPr>
      <t>(meq/L)</t>
    </r>
  </si>
  <si>
    <r>
      <t xml:space="preserve">Ionic Balance </t>
    </r>
    <r>
      <rPr>
        <i/>
        <sz val="11"/>
        <rFont val="Calibri"/>
        <family val="2"/>
        <scheme val="minor"/>
      </rPr>
      <t>(meq/L)</t>
    </r>
  </si>
  <si>
    <r>
      <t xml:space="preserve">Oil &amp; Grease </t>
    </r>
    <r>
      <rPr>
        <i/>
        <sz val="11"/>
        <rFont val="Calibri"/>
        <family val="2"/>
        <scheme val="minor"/>
      </rPr>
      <t>(mg/L)</t>
    </r>
  </si>
  <si>
    <r>
      <t>Polynuclear Aromatic Hydrodarbons (PAH) -</t>
    </r>
    <r>
      <rPr>
        <b/>
        <i/>
        <sz val="11"/>
        <color rgb="FF0070C0"/>
        <rFont val="Calibri"/>
        <family val="2"/>
        <scheme val="minor"/>
      </rPr>
      <t xml:space="preserve"> µg/L</t>
    </r>
  </si>
  <si>
    <r>
      <t>FOR CHARTING PURPOSES</t>
    </r>
    <r>
      <rPr>
        <i/>
        <sz val="11"/>
        <color rgb="FFC00000"/>
        <rFont val="Arial"/>
        <family val="2"/>
      </rPr>
      <t xml:space="preserve"> (formulas)</t>
    </r>
    <r>
      <rPr>
        <b/>
        <sz val="11"/>
        <color rgb="FFC00000"/>
        <rFont val="Arial"/>
        <family val="2"/>
      </rPr>
      <t xml:space="preserve"> </t>
    </r>
  </si>
  <si>
    <r>
      <t xml:space="preserve">For graphing purposes - </t>
    </r>
    <r>
      <rPr>
        <b/>
        <sz val="10"/>
        <color rgb="FFFF0000"/>
        <rFont val="Arial"/>
        <family val="2"/>
      </rPr>
      <t>DO NOT EDIT</t>
    </r>
  </si>
  <si>
    <t>No access - creek too high</t>
  </si>
  <si>
    <t>Colourless</t>
  </si>
  <si>
    <t>No access - gates all locked</t>
  </si>
  <si>
    <r>
      <t>MONTHLY MONITORING SUMMARY</t>
    </r>
    <r>
      <rPr>
        <i/>
        <sz val="10"/>
        <rFont val="Arial"/>
        <family val="2"/>
      </rPr>
      <t xml:space="preserve"> </t>
    </r>
  </si>
  <si>
    <r>
      <t xml:space="preserve">FOR MONTHLY WEB REPORT ONLY </t>
    </r>
    <r>
      <rPr>
        <b/>
        <sz val="12"/>
        <color rgb="FFFF0000"/>
        <rFont val="Calibri"/>
        <family val="2"/>
        <scheme val="minor"/>
      </rPr>
      <t>(DO NOT EDIT)</t>
    </r>
  </si>
  <si>
    <t>&lt;- Enter sampling data here to update table below</t>
  </si>
  <si>
    <t>SITE</t>
  </si>
  <si>
    <t>*Insert additional lines above the blue highlighted rows only to maintain formatting</t>
  </si>
  <si>
    <t>Too Low to Sample</t>
  </si>
  <si>
    <r>
      <t xml:space="preserve">Depth to Water
</t>
    </r>
    <r>
      <rPr>
        <i/>
        <sz val="12"/>
        <color theme="0"/>
        <rFont val="Calibri"/>
        <family val="2"/>
        <scheme val="minor"/>
      </rPr>
      <t>(metres)</t>
    </r>
  </si>
  <si>
    <t>Depth to Water (metres)</t>
  </si>
  <si>
    <t>Depth to Water</t>
  </si>
  <si>
    <r>
      <t xml:space="preserve">WATER LEVEL </t>
    </r>
    <r>
      <rPr>
        <sz val="14"/>
        <color indexed="9"/>
        <rFont val="Times New Roman"/>
        <family val="1"/>
      </rPr>
      <t>(RL)</t>
    </r>
  </si>
  <si>
    <r>
      <t xml:space="preserve">WATER LEVEL </t>
    </r>
    <r>
      <rPr>
        <sz val="14"/>
        <rFont val="Times New Roman"/>
        <family val="1"/>
      </rPr>
      <t>(RL)</t>
    </r>
  </si>
  <si>
    <t>Sampled - 14 March 2022</t>
  </si>
  <si>
    <t>No access - gates locked</t>
  </si>
  <si>
    <t>NO ACCESS</t>
  </si>
  <si>
    <r>
      <rPr>
        <sz val="18"/>
        <rFont val="Times New Roman"/>
        <family val="1"/>
      </rPr>
      <t>Sample Dates:</t>
    </r>
    <r>
      <rPr>
        <i/>
        <sz val="18"/>
        <rFont val="Times New Roman"/>
        <family val="1"/>
      </rPr>
      <t xml:space="preserve"> </t>
    </r>
    <r>
      <rPr>
        <b/>
        <i/>
        <sz val="18"/>
        <rFont val="Times New Roman"/>
        <family val="1"/>
      </rPr>
      <t>14 March 2022 &amp; *26 April 2022</t>
    </r>
  </si>
  <si>
    <t>*MCC23</t>
  </si>
  <si>
    <t>*MCC24</t>
  </si>
  <si>
    <t>MCC103</t>
  </si>
  <si>
    <r>
      <t xml:space="preserve">MCC25 - </t>
    </r>
    <r>
      <rPr>
        <i/>
        <sz val="10"/>
        <color theme="1"/>
        <rFont val="Calibri"/>
        <family val="2"/>
        <scheme val="minor"/>
      </rPr>
      <t>E. Emplacement Dam (north)</t>
    </r>
  </si>
  <si>
    <t>GW1</t>
  </si>
  <si>
    <t>GW2</t>
  </si>
  <si>
    <t>New GW Bores (Old Pit Top)</t>
  </si>
  <si>
    <t>GW3</t>
  </si>
  <si>
    <t>GWD1</t>
  </si>
  <si>
    <t>BHM17</t>
  </si>
  <si>
    <t>Solinst Loggers</t>
  </si>
  <si>
    <t>Bi-monthly quality sampling commencing October 2022</t>
  </si>
  <si>
    <t>Access Not Allowed Until Landowner Approval</t>
  </si>
  <si>
    <t>Description</t>
  </si>
  <si>
    <t>Revised By</t>
  </si>
  <si>
    <t>Adjusted TSS formula so results &lt;5 will be recorded (for graph) as 2.5</t>
  </si>
  <si>
    <t>L. D-King</t>
  </si>
  <si>
    <t>SITE AUDIT
30/9/2022</t>
  </si>
  <si>
    <t>Slight/moderate turbidity, grey in colour</t>
  </si>
  <si>
    <t>Turbid and orange in colour</t>
  </si>
  <si>
    <t>Very turbid and orange in colour</t>
  </si>
  <si>
    <t>Bailer was stuck in bore. Able to remove and confirm accessibililty.</t>
  </si>
  <si>
    <t>Slight turbidity and grey in colour. Lost of tree roots on tailer when removed.</t>
  </si>
  <si>
    <r>
      <rPr>
        <b/>
        <sz val="11"/>
        <color theme="1"/>
        <rFont val="Calibri"/>
        <family val="2"/>
        <scheme val="minor"/>
      </rPr>
      <t>Casing Height</t>
    </r>
    <r>
      <rPr>
        <sz val="11"/>
        <color theme="1"/>
        <rFont val="Calibri"/>
        <family val="2"/>
        <scheme val="minor"/>
      </rPr>
      <t xml:space="preserve"> (TOC to ground level) (m)</t>
    </r>
  </si>
  <si>
    <r>
      <rPr>
        <b/>
        <sz val="11"/>
        <color theme="1"/>
        <rFont val="Calibri"/>
        <family val="2"/>
        <scheme val="minor"/>
      </rPr>
      <t>Bore Depth</t>
    </r>
    <r>
      <rPr>
        <sz val="11"/>
        <color theme="1"/>
        <rFont val="Calibri"/>
        <family val="2"/>
        <scheme val="minor"/>
      </rPr>
      <t xml:space="preserve"> (Total Bore Depth - Casing Height)
 (m)</t>
    </r>
  </si>
  <si>
    <r>
      <rPr>
        <b/>
        <sz val="11"/>
        <color theme="1"/>
        <rFont val="Calibri"/>
        <family val="2"/>
        <scheme val="minor"/>
      </rPr>
      <t>Bore Casing Diameter</t>
    </r>
    <r>
      <rPr>
        <sz val="11"/>
        <color theme="1"/>
        <rFont val="Calibri"/>
        <family val="2"/>
        <scheme val="minor"/>
      </rPr>
      <t xml:space="preserve">
 (mm - ID)</t>
    </r>
  </si>
  <si>
    <t xml:space="preserve">  *All bores found with locks on them Locks removed as per discussion with Julie Thomas</t>
  </si>
  <si>
    <t>Installed 7 October 2022</t>
  </si>
  <si>
    <t>B. York</t>
  </si>
  <si>
    <t>HALL</t>
  </si>
  <si>
    <t>Changed the 'Watts' tab to 'Hall' to reflect change of ownership and add Old Pit Top tab</t>
  </si>
  <si>
    <t>MONTH</t>
  </si>
  <si>
    <t>DAY</t>
  </si>
  <si>
    <t>TIME</t>
  </si>
  <si>
    <t>TEMP</t>
  </si>
  <si>
    <t>COLOUR</t>
  </si>
  <si>
    <t>TURBIDITY</t>
  </si>
  <si>
    <t>COMMENTS</t>
  </si>
  <si>
    <t>Orange-brown</t>
  </si>
  <si>
    <t>Turbid</t>
  </si>
  <si>
    <t>Slightly turbid</t>
  </si>
  <si>
    <t>NO SAMPLE (reason)</t>
  </si>
  <si>
    <t>Lab pH (pH Unit)</t>
  </si>
  <si>
    <t>Lab Electrical Conductivity (µS/cm)</t>
  </si>
  <si>
    <t>Hydroxide Alkalinity as CaCO3</t>
  </si>
  <si>
    <t>Carbonate Alkalinity as CaCO3</t>
  </si>
  <si>
    <t>Bicarbonate Alkalinity as CaCO3</t>
  </si>
  <si>
    <t>Total Alkalinity as CaCO3</t>
  </si>
  <si>
    <t>Sulfate as SO4 - Turbidimetric</t>
  </si>
  <si>
    <t>Chloride</t>
  </si>
  <si>
    <t>Calcium</t>
  </si>
  <si>
    <t>Magnesium</t>
  </si>
  <si>
    <t>Sodium</t>
  </si>
  <si>
    <t>Potassium</t>
  </si>
  <si>
    <t>Aluminium</t>
  </si>
  <si>
    <t>Arsenic</t>
  </si>
  <si>
    <t>Barium</t>
  </si>
  <si>
    <t>Selenium</t>
  </si>
  <si>
    <t>Zinc</t>
  </si>
  <si>
    <t>Boron</t>
  </si>
  <si>
    <t>Total Phosphorus as P</t>
  </si>
  <si>
    <t>No access - large rocks across tracks</t>
  </si>
  <si>
    <t>Iron</t>
  </si>
  <si>
    <t>Antimony</t>
  </si>
  <si>
    <t>Chromium</t>
  </si>
  <si>
    <t>Molybdenum</t>
  </si>
  <si>
    <t>Ammonia as N</t>
  </si>
  <si>
    <t>Nitrite as N</t>
  </si>
  <si>
    <t>Nitrate as N</t>
  </si>
  <si>
    <t>Nitrite + Nitrate as N</t>
  </si>
  <si>
    <t>Total Kjeldahl Nitrogen as N</t>
  </si>
  <si>
    <t>Total Nitrogen as N</t>
  </si>
  <si>
    <t>Reactive Phosphorus as P</t>
  </si>
  <si>
    <r>
      <rPr>
        <b/>
        <sz val="11"/>
        <color theme="1"/>
        <rFont val="Calibri"/>
        <family val="2"/>
        <scheme val="minor"/>
      </rPr>
      <t xml:space="preserve">METALS </t>
    </r>
    <r>
      <rPr>
        <sz val="11"/>
        <color theme="1"/>
        <rFont val="Calibri"/>
        <family val="2"/>
        <scheme val="minor"/>
      </rPr>
      <t>(dissolved)</t>
    </r>
  </si>
  <si>
    <r>
      <rPr>
        <b/>
        <sz val="11"/>
        <color theme="1"/>
        <rFont val="Calibri"/>
        <family val="2"/>
        <scheme val="minor"/>
      </rPr>
      <t>METALS</t>
    </r>
    <r>
      <rPr>
        <sz val="11"/>
        <color theme="1"/>
        <rFont val="Calibri"/>
        <family val="2"/>
        <scheme val="minor"/>
      </rPr>
      <t xml:space="preserve"> (total)</t>
    </r>
  </si>
  <si>
    <t>SITES</t>
  </si>
  <si>
    <t>ODOUR</t>
  </si>
  <si>
    <t>FIELD pH</t>
  </si>
  <si>
    <r>
      <t xml:space="preserve">FIELD EC </t>
    </r>
    <r>
      <rPr>
        <sz val="11"/>
        <rFont val="Calibri"/>
        <family val="2"/>
      </rPr>
      <t>ms</t>
    </r>
  </si>
  <si>
    <t>pH Value</t>
  </si>
  <si>
    <t>Electrical Conductivity @ 25°C</t>
  </si>
  <si>
    <t>Total Anions</t>
  </si>
  <si>
    <t>Total Cations</t>
  </si>
  <si>
    <t>Ionic Balance</t>
  </si>
  <si>
    <t>Benzene</t>
  </si>
  <si>
    <t>Toluene</t>
  </si>
  <si>
    <t>Ethylbenzene</t>
  </si>
  <si>
    <t>meta- &amp; para-Xylene</t>
  </si>
  <si>
    <t>ortho-Xylene</t>
  </si>
  <si>
    <t>Total Xylenes</t>
  </si>
  <si>
    <t>Sum of BTEX</t>
  </si>
  <si>
    <r>
      <rPr>
        <b/>
        <sz val="11"/>
        <color theme="1"/>
        <rFont val="Calibri"/>
        <family val="2"/>
        <scheme val="minor"/>
      </rPr>
      <t>Total Bore Depth</t>
    </r>
    <r>
      <rPr>
        <sz val="11"/>
        <color theme="1"/>
        <rFont val="Calibri"/>
        <family val="2"/>
        <scheme val="minor"/>
      </rPr>
      <t xml:space="preserve"> (TOC to bottom of bore)
(m)</t>
    </r>
  </si>
  <si>
    <t>Grey</t>
  </si>
  <si>
    <t>Brown</t>
  </si>
  <si>
    <t xml:space="preserve">Orange </t>
  </si>
  <si>
    <t>Antimony T</t>
  </si>
  <si>
    <t>Aluminium T</t>
  </si>
  <si>
    <t>Arsenic T</t>
  </si>
  <si>
    <t>Barium T</t>
  </si>
  <si>
    <t>Chromium T</t>
  </si>
  <si>
    <t>Molybdenum T</t>
  </si>
  <si>
    <t>Selenium T</t>
  </si>
  <si>
    <t>Zinc T</t>
  </si>
  <si>
    <t>Boron T</t>
  </si>
  <si>
    <t>Iron T</t>
  </si>
  <si>
    <t>&lt;0.10</t>
  </si>
  <si>
    <t>ORP/Redox</t>
  </si>
  <si>
    <t>```</t>
  </si>
  <si>
    <t>MCC28</t>
  </si>
  <si>
    <t>MCC29</t>
  </si>
  <si>
    <t>Summary of Results - Quarterly/Monthly Surface Water Monitoring Points (1999 - 2023)</t>
  </si>
  <si>
    <r>
      <t xml:space="preserve">MCC28 - </t>
    </r>
    <r>
      <rPr>
        <i/>
        <sz val="10"/>
        <color theme="1"/>
        <rFont val="Calibri"/>
        <family val="2"/>
        <scheme val="minor"/>
      </rPr>
      <t>Weighbridge Dam</t>
    </r>
  </si>
  <si>
    <r>
      <t>MCC28 -</t>
    </r>
    <r>
      <rPr>
        <i/>
        <sz val="11"/>
        <color theme="1"/>
        <rFont val="Calibri"/>
        <family val="2"/>
        <scheme val="minor"/>
      </rPr>
      <t xml:space="preserve"> Weighbridge Dam</t>
    </r>
  </si>
  <si>
    <t>SW sites added to monthly sampling (MCC28 and MCC29), comprehensive SW sampling will be bi-monthly (Feb-Apr-Jun-Aug-Oct-Dec) and GW  sampling scheduled changed to bi-monthly (Feb-Apr-Jun-Aug-Oct-Dec) for comprehensive analysis</t>
  </si>
  <si>
    <t>L.D-King</t>
  </si>
  <si>
    <t>turbid</t>
  </si>
  <si>
    <t>Orange</t>
  </si>
  <si>
    <t>Software needs to be updated. Unable to download.</t>
  </si>
  <si>
    <r>
      <t xml:space="preserve">MONTHLY  MONITORING SUMMARY FOR WEB  REPORT - </t>
    </r>
    <r>
      <rPr>
        <b/>
        <u/>
        <sz val="14"/>
        <color rgb="FFFF0000"/>
        <rFont val="Calibri"/>
        <family val="2"/>
        <scheme val="minor"/>
      </rPr>
      <t>DO NOT EDIT</t>
    </r>
  </si>
  <si>
    <t>MCC07 Muscle Ck U/S</t>
  </si>
  <si>
    <t>MCC08 Muscle Ck D/S</t>
  </si>
  <si>
    <t>Added all the monthly SW monitoring sites to one graph (pH, EC &amp; TSS)</t>
  </si>
  <si>
    <t>Summary of Results - All Monthly Surface Water Monitoring Points (1983 - 2023)</t>
  </si>
  <si>
    <t>Total Hardness as CaCO3</t>
  </si>
  <si>
    <t>Cadmium</t>
  </si>
  <si>
    <t>Copper</t>
  </si>
  <si>
    <t>Lead</t>
  </si>
  <si>
    <t>Manganese</t>
  </si>
  <si>
    <t>Nickel</t>
  </si>
  <si>
    <t>CadmiumT</t>
  </si>
  <si>
    <t>CopperT</t>
  </si>
  <si>
    <t>LeadT</t>
  </si>
  <si>
    <t>ManganeseT</t>
  </si>
  <si>
    <t>NickelT</t>
  </si>
  <si>
    <t>Mercury</t>
  </si>
  <si>
    <t>MercuryT</t>
  </si>
  <si>
    <t>Fluoride</t>
  </si>
  <si>
    <t>Oil &amp; Grease</t>
  </si>
  <si>
    <t>PAH</t>
  </si>
  <si>
    <t>Naphthalene2</t>
  </si>
  <si>
    <t>TPH</t>
  </si>
  <si>
    <t>TRH</t>
  </si>
  <si>
    <t>Mercury (Total)</t>
  </si>
  <si>
    <t>MONTH-YEAR</t>
  </si>
  <si>
    <t>SAMPLE DATE</t>
  </si>
  <si>
    <t>Mercury (Dissolved)</t>
  </si>
  <si>
    <t>Aluminium  (Total)</t>
  </si>
  <si>
    <t>An (Total)imony  (Total)</t>
  </si>
  <si>
    <t>Arsenic  (Total)</t>
  </si>
  <si>
    <t>Barium  (Total)</t>
  </si>
  <si>
    <t>Cadmium (Total)</t>
  </si>
  <si>
    <t>Chromium  (Total)</t>
  </si>
  <si>
    <t>Copper (Total)</t>
  </si>
  <si>
    <t>Lead (Total)</t>
  </si>
  <si>
    <t>Manganese (Total)</t>
  </si>
  <si>
    <t>Molybdenum  (Total)</t>
  </si>
  <si>
    <t>Nickel (Total)</t>
  </si>
  <si>
    <t>Selenium  (Total)</t>
  </si>
  <si>
    <t>Zinc  (Total)</t>
  </si>
  <si>
    <t>Boron  (Total)</t>
  </si>
  <si>
    <t>Iron  (Total)</t>
  </si>
  <si>
    <t>Aluminium (Dissovlved)</t>
  </si>
  <si>
    <t>Antimony (Dissovlved)</t>
  </si>
  <si>
    <t>Arsenic (Dissovlved)</t>
  </si>
  <si>
    <t>Barium (Dissovlved)</t>
  </si>
  <si>
    <t>Cadmium (Dissovlved)</t>
  </si>
  <si>
    <t>Chromium (Dissovlved)</t>
  </si>
  <si>
    <t>Copper (Dissovlved)</t>
  </si>
  <si>
    <t>Lead (Dissovlved)</t>
  </si>
  <si>
    <t>Manganese (Dissovlved)</t>
  </si>
  <si>
    <t>Molybdenum (Dissovlved)</t>
  </si>
  <si>
    <t>Nickel (Dissovlved)</t>
  </si>
  <si>
    <t>Selenium (Dissovlved)</t>
  </si>
  <si>
    <t>Zinc (Dissovlved)</t>
  </si>
  <si>
    <t>Boron (Dissovlved)</t>
  </si>
  <si>
    <t>Iron (Dissovlved)</t>
  </si>
  <si>
    <t>Cl</t>
  </si>
  <si>
    <t>Na</t>
  </si>
  <si>
    <t>K</t>
  </si>
  <si>
    <t>Hardness</t>
  </si>
  <si>
    <t>Mg</t>
  </si>
  <si>
    <t>Hyd Alk</t>
  </si>
  <si>
    <t>Carb Alk</t>
  </si>
  <si>
    <t>Bicarb Alk</t>
  </si>
  <si>
    <t xml:space="preserve">Total Alk </t>
  </si>
  <si>
    <t>Sulfate</t>
  </si>
  <si>
    <t xml:space="preserve">F </t>
  </si>
  <si>
    <t>NH3</t>
  </si>
  <si>
    <t xml:space="preserve">Nitrite  </t>
  </si>
  <si>
    <t xml:space="preserve">Nitrate  </t>
  </si>
  <si>
    <t>N+N</t>
  </si>
  <si>
    <t>TKN</t>
  </si>
  <si>
    <t xml:space="preserve">Total N </t>
  </si>
  <si>
    <t xml:space="preserve">Total P </t>
  </si>
  <si>
    <t>Reactive  P</t>
  </si>
  <si>
    <t>Anions</t>
  </si>
  <si>
    <t>Cations</t>
  </si>
  <si>
    <t>O&amp;G</t>
  </si>
  <si>
    <t>Al
(Diss)</t>
  </si>
  <si>
    <t>Sb
(Diss)</t>
  </si>
  <si>
    <t>As
(Diss)</t>
  </si>
  <si>
    <t>Ba 
(Diss)</t>
  </si>
  <si>
    <t>Cd
(Diss)</t>
  </si>
  <si>
    <t>Cr
(Diss)</t>
  </si>
  <si>
    <t xml:space="preserve">Cu
(Diss) </t>
  </si>
  <si>
    <t>Pb
(Diss)</t>
  </si>
  <si>
    <t>Mn
(Diss)</t>
  </si>
  <si>
    <t xml:space="preserve">Mo
(Diss) </t>
  </si>
  <si>
    <t xml:space="preserve">Ni
(Diss) </t>
  </si>
  <si>
    <t xml:space="preserve">Se
(Diss) </t>
  </si>
  <si>
    <t>Zn
(Diss)</t>
  </si>
  <si>
    <t>B
(Diss)</t>
  </si>
  <si>
    <t>Fe
(Diss)</t>
  </si>
  <si>
    <t xml:space="preserve">Al
(Total) </t>
  </si>
  <si>
    <t>Sb
(Total)</t>
  </si>
  <si>
    <t>As
(Total)</t>
  </si>
  <si>
    <t xml:space="preserve">Ba
(Total) </t>
  </si>
  <si>
    <t>Cd
(Total)</t>
  </si>
  <si>
    <t>Cr
(Total)</t>
  </si>
  <si>
    <t xml:space="preserve">Cu
(Total) </t>
  </si>
  <si>
    <t>Pb
(Total)</t>
  </si>
  <si>
    <t>Mn
(Total)</t>
  </si>
  <si>
    <t xml:space="preserve">Mo
(Total) </t>
  </si>
  <si>
    <t xml:space="preserve">Ni
(Total) </t>
  </si>
  <si>
    <t xml:space="preserve">Se
(Total) </t>
  </si>
  <si>
    <t>Zn
(Total)</t>
  </si>
  <si>
    <t xml:space="preserve">B
(Total) </t>
  </si>
  <si>
    <t>Fe
(Total)</t>
  </si>
  <si>
    <t>Hg
(Total)</t>
  </si>
  <si>
    <t>Hg
(Diss)</t>
  </si>
  <si>
    <t xml:space="preserve">Turbid  </t>
  </si>
  <si>
    <t>Ionic Bal</t>
  </si>
  <si>
    <r>
      <t xml:space="preserve">FIELD EC </t>
    </r>
    <r>
      <rPr>
        <sz val="11"/>
        <rFont val="Calibri"/>
        <family val="2"/>
      </rPr>
      <t>µ</t>
    </r>
    <r>
      <rPr>
        <i/>
        <sz val="11"/>
        <rFont val="Calibri"/>
        <family val="2"/>
      </rPr>
      <t>S</t>
    </r>
    <r>
      <rPr>
        <i/>
        <sz val="11"/>
        <rFont val="Calibri"/>
        <family val="2"/>
        <scheme val="minor"/>
      </rPr>
      <t>/cm</t>
    </r>
  </si>
  <si>
    <r>
      <t xml:space="preserve">FIELD EC </t>
    </r>
    <r>
      <rPr>
        <sz val="11"/>
        <rFont val="Calibri"/>
        <family val="2"/>
      </rPr>
      <t>µs/cm</t>
    </r>
  </si>
  <si>
    <t>Version</t>
  </si>
  <si>
    <t>pH Value (lab)</t>
  </si>
  <si>
    <t>Electrical Conductivity @ 25°C (lab)</t>
  </si>
  <si>
    <t>FLOW</t>
  </si>
  <si>
    <t>Lab pH (pH Unit) - LAB</t>
  </si>
  <si>
    <t>Lab Electrical Conductivity (µS/cm) - LAB</t>
  </si>
  <si>
    <t>Total Alkalinity (mg CaCO3/L)</t>
  </si>
  <si>
    <t>Acidity (mg CaCO3/L)</t>
  </si>
  <si>
    <t>Iron - dissovled (mg/L)</t>
  </si>
  <si>
    <t>Mercury - total (mg/L)</t>
  </si>
  <si>
    <t>Benzene (µg/L)</t>
  </si>
  <si>
    <t>Toluene (µg/L)</t>
  </si>
  <si>
    <t>Ethylbenzene (µg/L)</t>
  </si>
  <si>
    <t>ortho-Xylene (µg/L)</t>
  </si>
  <si>
    <t>Total Xylenes (µg/L)</t>
  </si>
  <si>
    <t>Sum of BTEX (µg/L)</t>
  </si>
  <si>
    <t>Naphthalene (µg/L)</t>
  </si>
  <si>
    <t xml:space="preserve">TSS  </t>
  </si>
  <si>
    <t xml:space="preserve">Acidity  </t>
  </si>
  <si>
    <t xml:space="preserve">Ca </t>
  </si>
  <si>
    <t>DUPLICATE - MCC08</t>
  </si>
  <si>
    <t>Still</t>
  </si>
  <si>
    <t>Slow</t>
  </si>
  <si>
    <t>MCC09 - Brickworks Dam</t>
  </si>
  <si>
    <t>MCC12 - Final Settling Pond</t>
  </si>
  <si>
    <t>MCC07 - Muscle Ck U/S</t>
  </si>
  <si>
    <t>MCC08 - Muscle Ck D/S</t>
  </si>
  <si>
    <t>MCC24 - E. Haul Rd Dam</t>
  </si>
  <si>
    <t>MCC25 - E. Emp Dam North</t>
  </si>
  <si>
    <t>MCC23 - E. Emp Dam South</t>
  </si>
  <si>
    <t>MCC26 - Blues Crusher Dam</t>
  </si>
  <si>
    <t>MCC27 - Dam 3</t>
  </si>
  <si>
    <t>MCC28 - Weighbridge Dam</t>
  </si>
  <si>
    <t>MCC29 - DS of Old Pit Top</t>
  </si>
  <si>
    <t>DUPLICATE - Dam 1/2</t>
  </si>
  <si>
    <t>Steady</t>
  </si>
  <si>
    <t>TSS Conversion (for graph)</t>
  </si>
  <si>
    <t>SAMPLE
DATE</t>
  </si>
  <si>
    <t>RDH650 - U/G Workings</t>
  </si>
  <si>
    <t xml:space="preserve">Set up new database for GWs (OC &amp; SC combined) and  Old Pit Top, including new graphs. Put all SW data in one tab and added new chart tab, starting with 2023 data. Updated formulas in Landowner summary tables. </t>
  </si>
  <si>
    <t>RDH650 - Conversion
RL (Metres,AHD)</t>
  </si>
  <si>
    <t>meters</t>
  </si>
  <si>
    <t>Conversion from
 DTW of RDH650</t>
  </si>
  <si>
    <t>RDH529
EC</t>
  </si>
  <si>
    <t>RDH529
pH</t>
  </si>
  <si>
    <t>Light brown in colour</t>
  </si>
  <si>
    <t>Grey in colour</t>
  </si>
  <si>
    <t xml:space="preserve">Ba
(Diss) </t>
  </si>
  <si>
    <t xml:space="preserve">B
(Diss) </t>
  </si>
  <si>
    <t>FOR WEB REPORT</t>
  </si>
  <si>
    <t>MCC7 - Muscle Creek (upstream)</t>
  </si>
  <si>
    <t>MCC8 - Muscle Creek (downstream)</t>
  </si>
  <si>
    <t>MCC9 - Brickworks Dam 1</t>
  </si>
  <si>
    <t>MCC23 - E. Emplacement Dam (south)</t>
  </si>
  <si>
    <t>MCC24 - E. Haul Road Dam</t>
  </si>
  <si>
    <t>MCC25 - E. Emplacement Dam (north)</t>
  </si>
  <si>
    <r>
      <t>Enter Sampling Month (here)</t>
    </r>
    <r>
      <rPr>
        <b/>
        <i/>
        <sz val="12"/>
        <color rgb="FF0070C0"/>
        <rFont val="Calibri"/>
        <family val="2"/>
        <scheme val="minor"/>
      </rPr>
      <t xml:space="preserve"> -&gt;</t>
    </r>
  </si>
  <si>
    <t>(lab results)</t>
  </si>
  <si>
    <t>Unsafe access as per JT</t>
  </si>
  <si>
    <t>Tap</t>
  </si>
  <si>
    <t>Slight grey colour (tinge)</t>
  </si>
  <si>
    <t>Unsafe access</t>
  </si>
  <si>
    <t>No access - no water, desilting</t>
  </si>
  <si>
    <t>DUPLICATE - MCC25</t>
  </si>
  <si>
    <t xml:space="preserve">FIELD EC 
µs/cm  </t>
  </si>
  <si>
    <t xml:space="preserve">FIELD EC
µs/cm    </t>
  </si>
  <si>
    <t xml:space="preserve">FIELD EC
µS/cm    </t>
  </si>
  <si>
    <t>DUPLICATE - MCC1018</t>
  </si>
  <si>
    <t>DUPLICATE - RDH529</t>
  </si>
  <si>
    <t>DUPLICATE -  RDH624</t>
  </si>
  <si>
    <t>DUPLICATE - MCC24</t>
  </si>
  <si>
    <t>Extra analysis added for SW (Al, Co, all metals total/dissoved, sulfate, acidity and alkalinity) and for GW (acidity and alkalinity) as per email from Julie Thomas to Renae Mikka 10/8/2023</t>
  </si>
  <si>
    <t>Aluminium (mg/L)</t>
  </si>
  <si>
    <t>Co
(Diss)</t>
  </si>
  <si>
    <t>Cobalt  (mg/L)</t>
  </si>
  <si>
    <t>Al
(Total)</t>
  </si>
  <si>
    <t xml:space="preserve">Co
(Total) </t>
  </si>
  <si>
    <r>
      <t xml:space="preserve">Hardness - total (calculation - </t>
    </r>
    <r>
      <rPr>
        <b/>
        <i/>
        <sz val="10"/>
        <rFont val="Arial"/>
        <family val="2"/>
      </rPr>
      <t>mg/L</t>
    </r>
    <r>
      <rPr>
        <b/>
        <sz val="10"/>
        <rFont val="Arial"/>
        <family val="2"/>
      </rPr>
      <t>)</t>
    </r>
  </si>
  <si>
    <t>DUPLICATE - MCC09</t>
  </si>
  <si>
    <t>No access - windrow across track</t>
  </si>
  <si>
    <t>Earthy odour, green in colour</t>
  </si>
  <si>
    <t>Slightly turbid and brown in colour</t>
  </si>
  <si>
    <t>Slightly turbid and grey in colour</t>
  </si>
  <si>
    <t>No safe access - ground caved in (wombat hole)</t>
  </si>
  <si>
    <t>Turbid and brown in colour</t>
  </si>
  <si>
    <t>Turbid and grey in colour</t>
  </si>
  <si>
    <t>15/8/23 Depth recorded as 86.51m , but appears to have been an incorrect. Re-measure required and completed 19/9/23.</t>
  </si>
  <si>
    <t>Turbid and green in colour</t>
  </si>
  <si>
    <t>Clear and brown in colour</t>
  </si>
  <si>
    <t>NR - No result</t>
  </si>
  <si>
    <r>
      <t>DEPTH</t>
    </r>
    <r>
      <rPr>
        <i/>
        <sz val="11"/>
        <rFont val="Calibri"/>
        <family val="2"/>
        <scheme val="minor"/>
      </rPr>
      <t xml:space="preserve"> (metres)</t>
    </r>
  </si>
  <si>
    <t>Underground Workings depth sourced from Citect (for web report)</t>
  </si>
  <si>
    <t>Sampling not required per J. Thomas</t>
  </si>
  <si>
    <t>Slightly turbid and brown</t>
  </si>
  <si>
    <t xml:space="preserve">No sample - bailer stuck in bore (use RDH529 for web report now) - Remove from further sampling. </t>
  </si>
  <si>
    <t>DUPLICATE -  MCC1003</t>
  </si>
  <si>
    <t>Dead calf in well</t>
  </si>
  <si>
    <t>Mud @ 8.18m</t>
  </si>
  <si>
    <t>Slightly turbid and orange in colour</t>
  </si>
  <si>
    <t>Sightly turbid and orange in colour</t>
  </si>
  <si>
    <t>No access per JT</t>
  </si>
  <si>
    <t>DUPLICATE - MCC07</t>
  </si>
  <si>
    <t>DUPLICATE -  RDH529</t>
  </si>
  <si>
    <t>Not required as per J Thomas</t>
  </si>
  <si>
    <t>Dry @ 8.16m</t>
  </si>
  <si>
    <t>Alk-Hyd</t>
  </si>
  <si>
    <t>Alk -Carb</t>
  </si>
  <si>
    <t>Alk-Bicarb</t>
  </si>
  <si>
    <r>
      <t>Small borehole (RDH529) -</t>
    </r>
    <r>
      <rPr>
        <i/>
        <sz val="11"/>
        <rFont val="Calibri"/>
        <family val="2"/>
        <scheme val="minor"/>
      </rPr>
      <t xml:space="preserve"> refer to monthly Water Levels email from MCC</t>
    </r>
  </si>
  <si>
    <t xml:space="preserve">Dry  </t>
  </si>
  <si>
    <t>DUPLICATE -  MCC1018</t>
  </si>
  <si>
    <t>No access - unsafe</t>
  </si>
  <si>
    <t>Mo
(Total)</t>
  </si>
  <si>
    <t>Mo
(Diss)</t>
  </si>
  <si>
    <t>DUPLICATE - MCC23</t>
  </si>
  <si>
    <t>Trickle</t>
  </si>
  <si>
    <t>Too low to sample</t>
  </si>
  <si>
    <t>Antimony (mg/L)</t>
  </si>
  <si>
    <t>Molybdenum (mb/L)</t>
  </si>
  <si>
    <t>Brown in colour</t>
  </si>
  <si>
    <t>Slightly turbid &amp; brown</t>
  </si>
  <si>
    <t>DUPLICATE - MCC27</t>
  </si>
  <si>
    <t>Dry @ 7.32m</t>
  </si>
  <si>
    <t>Tracks need clearing</t>
  </si>
  <si>
    <t>Mercury - dissolved (mg/L)</t>
  </si>
  <si>
    <t>DUPLICATE - MCC12</t>
  </si>
  <si>
    <t>Slight</t>
  </si>
  <si>
    <t>Antimony  (Total)</t>
  </si>
  <si>
    <t>Aluminium (Dissolved)</t>
  </si>
  <si>
    <t>Antimony (Dissolved)</t>
  </si>
  <si>
    <t>Arsenic (Dissolved)</t>
  </si>
  <si>
    <t>Barium (Dissolved)</t>
  </si>
  <si>
    <t>Cadmium (Dissolved)</t>
  </si>
  <si>
    <t>Chromium (Dissolved)</t>
  </si>
  <si>
    <t>Copper (Dissolved)</t>
  </si>
  <si>
    <t>Lead (Dissolved)</t>
  </si>
  <si>
    <t>Manganese (Dissolved)</t>
  </si>
  <si>
    <t>Molybdenum (Dissolved)</t>
  </si>
  <si>
    <t>Nickel (Dissolved)</t>
  </si>
  <si>
    <t>Selenium (Dissolved)</t>
  </si>
  <si>
    <t>Zinc (Dissolved)</t>
  </si>
  <si>
    <t>Boron (Dissolved)</t>
  </si>
  <si>
    <t>Iron (Dissolved)</t>
  </si>
  <si>
    <t>``</t>
  </si>
  <si>
    <t>Dam</t>
  </si>
  <si>
    <t>No safe access</t>
  </si>
  <si>
    <t xml:space="preserve">Slight  </t>
  </si>
  <si>
    <t>Track needs maintenance</t>
  </si>
  <si>
    <t>Not required as per J Thomas - DRY</t>
  </si>
  <si>
    <t xml:space="preserve">DUPLICATE -  </t>
  </si>
  <si>
    <t xml:space="preserve">DUPLICATE - </t>
  </si>
  <si>
    <t xml:space="preserve">DUPLICATE - MCC1003  </t>
  </si>
  <si>
    <t>Logger missing from bore</t>
  </si>
  <si>
    <t>Earthy</t>
  </si>
  <si>
    <r>
      <t xml:space="preserve">TEMP
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</si>
  <si>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Light brown</t>
  </si>
  <si>
    <r>
      <t xml:space="preserve">TEMP </t>
    </r>
    <r>
      <rPr>
        <vertAlign val="superscript"/>
        <sz val="11"/>
        <rFont val="Calibri"/>
        <family val="2"/>
        <scheme val="minor"/>
      </rPr>
      <t>o</t>
    </r>
    <r>
      <rPr>
        <sz val="11"/>
        <rFont val="Calibri"/>
        <family val="2"/>
        <scheme val="minor"/>
      </rPr>
      <t>C</t>
    </r>
  </si>
  <si>
    <t>Green</t>
  </si>
  <si>
    <t>Sight</t>
  </si>
  <si>
    <t xml:space="preserve">Slight </t>
  </si>
  <si>
    <t>MCC12</t>
  </si>
  <si>
    <t>DO%</t>
  </si>
  <si>
    <t>DISSOLVED OXYGEN %</t>
  </si>
  <si>
    <t>No access - road barricaded</t>
  </si>
  <si>
    <r>
      <rPr>
        <b/>
        <sz val="11"/>
        <color theme="1"/>
        <rFont val="Calibri"/>
        <family val="2"/>
        <scheme val="minor"/>
      </rPr>
      <t>Comments</t>
    </r>
    <r>
      <rPr>
        <sz val="11"/>
        <color theme="1"/>
        <rFont val="Calibri"/>
        <family val="2"/>
        <scheme val="minor"/>
      </rPr>
      <t>: No. 2 Open Cut Void was inaccessible</t>
    </r>
  </si>
  <si>
    <t>GW06</t>
  </si>
  <si>
    <t>GW07</t>
  </si>
  <si>
    <t>GW08</t>
  </si>
  <si>
    <t>GW09</t>
  </si>
  <si>
    <t>GW10</t>
  </si>
  <si>
    <t>GW11</t>
  </si>
  <si>
    <t>GW12</t>
  </si>
  <si>
    <t>GW13</t>
  </si>
  <si>
    <t>MCC09</t>
  </si>
  <si>
    <t>Too wet to access</t>
  </si>
  <si>
    <t>Bailer lost down hole</t>
  </si>
  <si>
    <t>Paddock combination tampered with</t>
  </si>
  <si>
    <t xml:space="preserve">MONTHLY DEPTH &amp; WATER QUALITY </t>
  </si>
  <si>
    <t>Depth</t>
  </si>
  <si>
    <t>(RDH529)</t>
  </si>
  <si>
    <t>MCC30</t>
  </si>
  <si>
    <t>Permission by landowner not yet acquired</t>
  </si>
  <si>
    <t>MCC 30 - waiting to receive permission from landowner to access</t>
  </si>
  <si>
    <t>H20</t>
  </si>
  <si>
    <t>Fast</t>
  </si>
  <si>
    <t>Added new GW sites</t>
  </si>
  <si>
    <t>Logger downloaded on 8/7/2025</t>
  </si>
  <si>
    <t>Logger downloaded 8/7/2025. Pipe broken, needed to take monument out of ground to obtain sample (dirt possibly getting into bare).</t>
  </si>
  <si>
    <t>Logger downloaded 8/7/2025</t>
  </si>
  <si>
    <t>DEPARTMENT OF CORRECTIONS</t>
  </si>
  <si>
    <r>
      <t>Depth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(m)</t>
    </r>
  </si>
  <si>
    <r>
      <t xml:space="preserve">EC </t>
    </r>
    <r>
      <rPr>
        <i/>
        <sz val="12"/>
        <color theme="1"/>
        <rFont val="Calibri"/>
        <family val="2"/>
        <scheme val="minor"/>
      </rPr>
      <t>(uS/cm)</t>
    </r>
  </si>
  <si>
    <t>J. Thomas</t>
  </si>
  <si>
    <t>Revised Landowner tabs to assist in reporting</t>
  </si>
  <si>
    <t>DUPLICATE -  GW08</t>
  </si>
  <si>
    <t>Bird droppings, feathers in well</t>
  </si>
  <si>
    <t>Sample collected from tap</t>
  </si>
  <si>
    <t>Y</t>
  </si>
  <si>
    <t>LOGGER 
D/L</t>
  </si>
  <si>
    <t>No access as per Julie</t>
  </si>
  <si>
    <t>DRY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</si>
</sst>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C09]dd\-mmm\-yy;@"/>
    <numFmt numFmtId="165" formatCode="0.0"/>
    <numFmt numFmtId="166" formatCode="dd\-mmm\-yy"/>
    <numFmt numFmtId="167" formatCode="dd\-mmm\-yyyy"/>
    <numFmt numFmtId="168" formatCode="mmmm\ yyyy"/>
    <numFmt numFmtId="169" formatCode="mmm\-yyyy"/>
    <numFmt numFmtId="170" formatCode="d/mm/yyyy;@"/>
    <numFmt numFmtId="171" formatCode="0.000"/>
    <numFmt numFmtId="172" formatCode="d\-mmm\-yyyy"/>
  </numFmts>
  <fonts count="157"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i/>
      <sz val="11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0"/>
      <name val="Arial"/>
      <family val="2"/>
    </font>
    <font>
      <b/>
      <sz val="18"/>
      <name val="Times New Roman"/>
      <family val="1"/>
    </font>
    <font>
      <b/>
      <sz val="12"/>
      <name val="Times New Roman"/>
      <family val="1"/>
    </font>
    <font>
      <i/>
      <sz val="10"/>
      <name val="Arial"/>
      <family val="2"/>
    </font>
    <font>
      <i/>
      <vertAlign val="subscript"/>
      <sz val="1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i/>
      <u/>
      <sz val="10"/>
      <color indexed="12"/>
      <name val="Arial"/>
      <family val="2"/>
    </font>
    <font>
      <b/>
      <i/>
      <sz val="18"/>
      <name val="Times New Roman"/>
      <family val="1"/>
    </font>
    <font>
      <b/>
      <sz val="12"/>
      <color indexed="10"/>
      <name val="Arial"/>
      <family val="2"/>
    </font>
    <font>
      <sz val="10"/>
      <color indexed="14"/>
      <name val="Arial"/>
      <family val="2"/>
    </font>
    <font>
      <b/>
      <u/>
      <sz val="10"/>
      <name val="Arial"/>
      <family val="2"/>
    </font>
    <font>
      <b/>
      <sz val="20"/>
      <name val="Times New Roman"/>
      <family val="1"/>
    </font>
    <font>
      <sz val="10"/>
      <name val="Albertus Extra Bold"/>
      <family val="1"/>
    </font>
    <font>
      <sz val="14"/>
      <name val="Britannic Bold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name val="Times New Roman"/>
      <family val="1"/>
    </font>
    <font>
      <sz val="10"/>
      <color rgb="FF7030A0"/>
      <name val="Arial"/>
      <family val="2"/>
    </font>
    <font>
      <sz val="10"/>
      <color theme="9" tint="-0.499984740745262"/>
      <name val="Arial"/>
      <family val="2"/>
    </font>
    <font>
      <b/>
      <sz val="10"/>
      <name val="Times New Roman"/>
      <family val="1"/>
    </font>
    <font>
      <sz val="14"/>
      <color indexed="9"/>
      <name val="Times New Roman"/>
      <family val="1"/>
    </font>
    <font>
      <b/>
      <sz val="14"/>
      <color theme="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Arial"/>
      <family val="2"/>
    </font>
    <font>
      <sz val="14"/>
      <name val="Arial"/>
      <family val="2"/>
    </font>
    <font>
      <i/>
      <sz val="18"/>
      <name val="Times New Roman"/>
      <family val="1"/>
    </font>
    <font>
      <sz val="18"/>
      <name val="Times New Roman"/>
      <family val="1"/>
    </font>
    <font>
      <b/>
      <sz val="14"/>
      <color indexed="62"/>
      <name val="Times New Roman"/>
      <family val="1"/>
    </font>
    <font>
      <b/>
      <sz val="14"/>
      <color rgb="FF7030A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10"/>
      <color theme="4" tint="-0.249977111117893"/>
      <name val="Arial"/>
      <family val="2"/>
    </font>
    <font>
      <b/>
      <i/>
      <sz val="14"/>
      <name val="Times New Roman"/>
      <family val="1"/>
    </font>
    <font>
      <i/>
      <sz val="14"/>
      <name val="Arial"/>
      <family val="2"/>
    </font>
    <font>
      <i/>
      <sz val="14"/>
      <name val="Calibri"/>
      <family val="2"/>
    </font>
    <font>
      <sz val="12"/>
      <color theme="4" tint="-0.249977111117893"/>
      <name val="Arial"/>
      <family val="2"/>
    </font>
    <font>
      <b/>
      <sz val="12"/>
      <color theme="1"/>
      <name val="Arial"/>
      <family val="2"/>
    </font>
    <font>
      <sz val="16"/>
      <name val="Times New Roman"/>
      <family val="1"/>
    </font>
    <font>
      <i/>
      <sz val="10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i/>
      <sz val="16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6"/>
      <name val="Calibri"/>
      <family val="2"/>
      <scheme val="minor"/>
    </font>
    <font>
      <i/>
      <sz val="14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12"/>
      <color theme="1"/>
      <name val="Times New Roman"/>
      <family val="1"/>
    </font>
    <font>
      <b/>
      <sz val="11"/>
      <name val="Arial"/>
      <family val="2"/>
    </font>
    <font>
      <sz val="11"/>
      <color theme="3"/>
      <name val="Calibri"/>
      <family val="2"/>
      <scheme val="minor"/>
    </font>
    <font>
      <i/>
      <sz val="10"/>
      <color theme="1"/>
      <name val="Arial"/>
      <family val="2"/>
    </font>
    <font>
      <sz val="9"/>
      <name val="Arial"/>
      <family val="2"/>
    </font>
    <font>
      <b/>
      <sz val="10"/>
      <color rgb="FF0070C0"/>
      <name val="Arial"/>
      <family val="2"/>
    </font>
    <font>
      <b/>
      <i/>
      <sz val="10"/>
      <color rgb="FF0070C0"/>
      <name val="Arial"/>
      <family val="2"/>
    </font>
    <font>
      <b/>
      <sz val="11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i/>
      <sz val="11"/>
      <color rgb="FF008000"/>
      <name val="Calibri"/>
      <family val="2"/>
      <scheme val="minor"/>
    </font>
    <font>
      <sz val="10"/>
      <color rgb="FF0070C0"/>
      <name val="Arial"/>
      <family val="2"/>
    </font>
    <font>
      <sz val="11"/>
      <color theme="4" tint="-0.24997711111789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996633"/>
      <name val="Arial"/>
      <family val="2"/>
    </font>
    <font>
      <i/>
      <sz val="11"/>
      <color rgb="FF996633"/>
      <name val="Calibri"/>
      <family val="2"/>
      <scheme val="minor"/>
    </font>
    <font>
      <sz val="11"/>
      <color rgb="FF996633"/>
      <name val="Calibri"/>
      <family val="2"/>
      <scheme val="minor"/>
    </font>
    <font>
      <i/>
      <sz val="10"/>
      <color rgb="FF0070C0"/>
      <name val="Arial"/>
      <family val="2"/>
    </font>
    <font>
      <b/>
      <sz val="11"/>
      <color rgb="FF7030A0"/>
      <name val="Calibri"/>
      <family val="2"/>
      <scheme val="minor"/>
    </font>
    <font>
      <i/>
      <sz val="10"/>
      <color rgb="FFE60000"/>
      <name val="Arial"/>
      <family val="2"/>
    </font>
    <font>
      <b/>
      <sz val="20"/>
      <color rgb="FF0070C0"/>
      <name val="Times New Roman"/>
      <family val="1"/>
    </font>
    <font>
      <b/>
      <sz val="11"/>
      <color rgb="FF0070C0"/>
      <name val="Calibri"/>
      <family val="2"/>
      <scheme val="minor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20"/>
      <color rgb="FF0070C0"/>
      <name val="Calibri"/>
      <family val="2"/>
      <scheme val="minor"/>
    </font>
    <font>
      <b/>
      <sz val="11"/>
      <color rgb="FFC00000"/>
      <name val="Arial"/>
      <family val="2"/>
    </font>
    <font>
      <i/>
      <sz val="11"/>
      <color rgb="FFC00000"/>
      <name val="Arial"/>
      <family val="2"/>
    </font>
    <font>
      <b/>
      <sz val="10"/>
      <color rgb="FFFF0000"/>
      <name val="Arial"/>
      <family val="2"/>
    </font>
    <font>
      <b/>
      <sz val="14"/>
      <color rgb="FFC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sz val="12"/>
      <color rgb="FF0070C0"/>
      <name val="Times New Roman"/>
      <family val="1"/>
    </font>
    <font>
      <b/>
      <sz val="16"/>
      <color rgb="FFC00000"/>
      <name val="Arial"/>
      <family val="2"/>
    </font>
    <font>
      <i/>
      <sz val="11"/>
      <color rgb="FF0000FF"/>
      <name val="Calibri"/>
      <family val="2"/>
      <scheme val="minor"/>
    </font>
    <font>
      <sz val="11"/>
      <name val="Arial"/>
      <family val="2"/>
    </font>
    <font>
      <b/>
      <i/>
      <sz val="12"/>
      <color rgb="FF0070C0"/>
      <name val="Arial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9"/>
      <name val="Arial"/>
      <family val="2"/>
    </font>
    <font>
      <b/>
      <sz val="9"/>
      <color theme="9" tint="-0.499984740745262"/>
      <name val="Arial"/>
      <family val="2"/>
    </font>
    <font>
      <b/>
      <sz val="9"/>
      <color theme="1"/>
      <name val="Arial"/>
      <family val="2"/>
    </font>
    <font>
      <i/>
      <sz val="9"/>
      <color theme="9" tint="-0.499984740745262"/>
      <name val="Arial"/>
      <family val="2"/>
    </font>
    <font>
      <sz val="9"/>
      <color rgb="FF0070C0"/>
      <name val="Arial"/>
      <family val="2"/>
    </font>
    <font>
      <sz val="9"/>
      <color rgb="FFC00000"/>
      <name val="Arial"/>
      <family val="2"/>
    </font>
    <font>
      <b/>
      <sz val="11"/>
      <name val="Calibri"/>
      <family val="2"/>
      <scheme val="minor"/>
    </font>
    <font>
      <i/>
      <sz val="11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0070C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i/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24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17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70C0"/>
      </left>
      <right style="thin">
        <color indexed="64"/>
      </right>
      <top style="thick">
        <color rgb="FF0070C0"/>
      </top>
      <bottom/>
      <diagonal/>
    </border>
    <border>
      <left style="thin">
        <color indexed="64"/>
      </left>
      <right style="thick">
        <color rgb="FF0070C0"/>
      </right>
      <top style="thick">
        <color rgb="FF0070C0"/>
      </top>
      <bottom style="thin">
        <color auto="1"/>
      </bottom>
      <diagonal/>
    </border>
    <border>
      <left style="thick">
        <color rgb="FF0070C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indexed="64"/>
      </right>
      <top/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ck">
        <color rgb="FFC00000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ck">
        <color rgb="FFC00000"/>
      </right>
      <top style="thick">
        <color rgb="FFC00000"/>
      </top>
      <bottom style="thin">
        <color auto="1"/>
      </bottom>
      <diagonal/>
    </border>
    <border>
      <left style="thick">
        <color rgb="FFC00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C00000"/>
      </right>
      <top style="thin">
        <color auto="1"/>
      </top>
      <bottom style="thin">
        <color auto="1"/>
      </bottom>
      <diagonal/>
    </border>
    <border>
      <left style="thick">
        <color rgb="FFC00000"/>
      </left>
      <right style="thin">
        <color indexed="64"/>
      </right>
      <top/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auto="1"/>
      </top>
      <bottom style="thick">
        <color rgb="FFC00000"/>
      </bottom>
      <diagonal/>
    </border>
    <border>
      <left style="thick">
        <color rgb="FF008000"/>
      </left>
      <right style="thin">
        <color indexed="64"/>
      </right>
      <top style="thick">
        <color rgb="FF008000"/>
      </top>
      <bottom/>
      <diagonal/>
    </border>
    <border>
      <left style="thin">
        <color indexed="64"/>
      </left>
      <right style="thick">
        <color rgb="FF008000"/>
      </right>
      <top style="thick">
        <color rgb="FF008000"/>
      </top>
      <bottom style="thin">
        <color auto="1"/>
      </bottom>
      <diagonal/>
    </border>
    <border>
      <left style="thick">
        <color rgb="FF008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008000"/>
      </right>
      <top style="thin">
        <color auto="1"/>
      </top>
      <bottom style="thin">
        <color auto="1"/>
      </bottom>
      <diagonal/>
    </border>
    <border>
      <left style="thick">
        <color rgb="FF008000"/>
      </left>
      <right style="thin">
        <color indexed="64"/>
      </right>
      <top/>
      <bottom style="thick">
        <color rgb="FF008000"/>
      </bottom>
      <diagonal/>
    </border>
    <border>
      <left style="thin">
        <color indexed="64"/>
      </left>
      <right style="thick">
        <color rgb="FF008000"/>
      </right>
      <top style="thin">
        <color auto="1"/>
      </top>
      <bottom style="thick">
        <color rgb="FF008000"/>
      </bottom>
      <diagonal/>
    </border>
    <border>
      <left style="thin">
        <color indexed="64"/>
      </left>
      <right style="thin">
        <color indexed="64"/>
      </right>
      <top style="thick">
        <color rgb="FF008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70C0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rgb="FFC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rgb="FF008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7030A0"/>
      </right>
      <top style="thick">
        <color rgb="FF7030A0"/>
      </top>
      <bottom style="thin">
        <color indexed="64"/>
      </bottom>
      <diagonal/>
    </border>
    <border>
      <left style="thin">
        <color indexed="64"/>
      </left>
      <right style="thick">
        <color rgb="FF7030A0"/>
      </right>
      <top/>
      <bottom style="thin">
        <color indexed="64"/>
      </bottom>
      <diagonal/>
    </border>
    <border>
      <left style="thin">
        <color auto="1"/>
      </left>
      <right style="thick">
        <color rgb="FF7030A0"/>
      </right>
      <top style="thin">
        <color auto="1"/>
      </top>
      <bottom style="thick">
        <color rgb="FF7030A0"/>
      </bottom>
      <diagonal/>
    </border>
    <border>
      <left style="thick">
        <color rgb="FF7030A0"/>
      </left>
      <right style="thin">
        <color auto="1"/>
      </right>
      <top style="thick">
        <color rgb="FF7030A0"/>
      </top>
      <bottom/>
      <diagonal/>
    </border>
    <border>
      <left style="thick">
        <color rgb="FF7030A0"/>
      </left>
      <right style="thin">
        <color auto="1"/>
      </right>
      <top/>
      <bottom/>
      <diagonal/>
    </border>
    <border>
      <left style="thick">
        <color rgb="FF7030A0"/>
      </left>
      <right style="thin">
        <color auto="1"/>
      </right>
      <top/>
      <bottom style="thick">
        <color rgb="FF7030A0"/>
      </bottom>
      <diagonal/>
    </border>
    <border>
      <left style="thin">
        <color auto="1"/>
      </left>
      <right style="thick">
        <color rgb="FF7030A0"/>
      </right>
      <top style="thin">
        <color auto="1"/>
      </top>
      <bottom style="thin">
        <color auto="1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586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91" applyNumberFormat="0" applyFill="0" applyAlignment="0" applyProtection="0"/>
    <xf numFmtId="0" fontId="69" fillId="0" borderId="92" applyNumberFormat="0" applyFill="0" applyAlignment="0" applyProtection="0"/>
    <xf numFmtId="0" fontId="70" fillId="0" borderId="93" applyNumberFormat="0" applyFill="0" applyAlignment="0" applyProtection="0"/>
    <xf numFmtId="0" fontId="70" fillId="0" borderId="0" applyNumberFormat="0" applyFill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0" applyNumberFormat="0" applyBorder="0" applyAlignment="0" applyProtection="0"/>
    <xf numFmtId="0" fontId="74" fillId="20" borderId="94" applyNumberFormat="0" applyAlignment="0" applyProtection="0"/>
    <xf numFmtId="0" fontId="75" fillId="21" borderId="95" applyNumberFormat="0" applyAlignment="0" applyProtection="0"/>
    <xf numFmtId="0" fontId="76" fillId="21" borderId="94" applyNumberFormat="0" applyAlignment="0" applyProtection="0"/>
    <xf numFmtId="0" fontId="77" fillId="0" borderId="96" applyNumberFormat="0" applyFill="0" applyAlignment="0" applyProtection="0"/>
    <xf numFmtId="0" fontId="78" fillId="22" borderId="97" applyNumberForma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" fillId="0" borderId="99" applyNumberFormat="0" applyFill="0" applyAlignment="0" applyProtection="0"/>
    <xf numFmtId="0" fontId="8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8" fillId="47" borderId="0" applyNumberFormat="0" applyBorder="0" applyAlignment="0" applyProtection="0"/>
    <xf numFmtId="0" fontId="81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81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23" borderId="98" applyNumberFormat="0" applyFont="0" applyAlignment="0" applyProtection="0"/>
    <xf numFmtId="0" fontId="82" fillId="0" borderId="0"/>
    <xf numFmtId="0" fontId="82" fillId="0" borderId="0"/>
    <xf numFmtId="0" fontId="2" fillId="0" borderId="0"/>
    <xf numFmtId="0" fontId="2" fillId="0" borderId="0"/>
    <xf numFmtId="0" fontId="32" fillId="0" borderId="0"/>
    <xf numFmtId="0" fontId="32" fillId="23" borderId="98" applyNumberFormat="0" applyFont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2" fillId="0" borderId="0"/>
    <xf numFmtId="0" fontId="2" fillId="0" borderId="0"/>
  </cellStyleXfs>
  <cellXfs count="1451">
    <xf numFmtId="0" fontId="0" fillId="0" borderId="0" xfId="0"/>
    <xf numFmtId="0" fontId="0" fillId="0" borderId="8" xfId="0" applyBorder="1"/>
    <xf numFmtId="0" fontId="0" fillId="0" borderId="9" xfId="0" applyBorder="1"/>
    <xf numFmtId="0" fontId="0" fillId="0" borderId="4" xfId="0" applyBorder="1"/>
    <xf numFmtId="0" fontId="0" fillId="0" borderId="7" xfId="0" applyBorder="1"/>
    <xf numFmtId="0" fontId="0" fillId="2" borderId="0" xfId="0" applyFill="1"/>
    <xf numFmtId="0" fontId="0" fillId="2" borderId="6" xfId="0" applyFill="1" applyBorder="1"/>
    <xf numFmtId="0" fontId="0" fillId="2" borderId="5" xfId="0" applyFill="1" applyBorder="1"/>
    <xf numFmtId="0" fontId="0" fillId="0" borderId="0" xfId="0" applyAlignment="1">
      <alignment horizontal="center"/>
    </xf>
    <xf numFmtId="0" fontId="0" fillId="0" borderId="31" xfId="0" applyBorder="1"/>
    <xf numFmtId="0" fontId="0" fillId="0" borderId="35" xfId="0" applyBorder="1"/>
    <xf numFmtId="0" fontId="0" fillId="0" borderId="20" xfId="0" applyBorder="1"/>
    <xf numFmtId="0" fontId="14" fillId="0" borderId="0" xfId="1" applyFont="1" applyAlignment="1">
      <alignment vertical="center"/>
    </xf>
    <xf numFmtId="0" fontId="13" fillId="0" borderId="0" xfId="1" applyFont="1"/>
    <xf numFmtId="0" fontId="13" fillId="0" borderId="20" xfId="1" applyFont="1" applyBorder="1"/>
    <xf numFmtId="0" fontId="13" fillId="0" borderId="20" xfId="1" applyFont="1" applyBorder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14" fillId="0" borderId="0" xfId="3" applyFont="1" applyAlignment="1">
      <alignment horizontal="left"/>
    </xf>
    <xf numFmtId="0" fontId="2" fillId="0" borderId="0" xfId="3"/>
    <xf numFmtId="165" fontId="20" fillId="0" borderId="0" xfId="6" applyNumberFormat="1" applyFont="1" applyAlignment="1" applyProtection="1">
      <alignment horizontal="left"/>
    </xf>
    <xf numFmtId="0" fontId="22" fillId="0" borderId="0" xfId="3" applyFont="1" applyAlignment="1">
      <alignment horizontal="left"/>
    </xf>
    <xf numFmtId="165" fontId="2" fillId="0" borderId="0" xfId="3" applyNumberFormat="1" applyAlignment="1">
      <alignment horizontal="center"/>
    </xf>
    <xf numFmtId="0" fontId="9" fillId="0" borderId="0" xfId="6" applyBorder="1" applyAlignment="1" applyProtection="1"/>
    <xf numFmtId="0" fontId="3" fillId="0" borderId="30" xfId="3" applyFont="1" applyBorder="1" applyAlignment="1">
      <alignment horizontal="center" vertical="center" wrapText="1"/>
    </xf>
    <xf numFmtId="0" fontId="3" fillId="0" borderId="48" xfId="3" applyFont="1" applyBorder="1" applyAlignment="1">
      <alignment horizontal="center" vertical="center" wrapText="1"/>
    </xf>
    <xf numFmtId="0" fontId="2" fillId="0" borderId="0" xfId="3" applyAlignment="1">
      <alignment wrapText="1"/>
    </xf>
    <xf numFmtId="0" fontId="2" fillId="0" borderId="0" xfId="3" applyAlignment="1">
      <alignment horizontal="center"/>
    </xf>
    <xf numFmtId="1" fontId="2" fillId="0" borderId="0" xfId="3" applyNumberFormat="1" applyAlignment="1">
      <alignment horizontal="center"/>
    </xf>
    <xf numFmtId="15" fontId="2" fillId="0" borderId="0" xfId="3" applyNumberFormat="1" applyAlignment="1">
      <alignment horizontal="center"/>
    </xf>
    <xf numFmtId="0" fontId="2" fillId="0" borderId="6" xfId="3" applyBorder="1" applyAlignment="1">
      <alignment horizontal="center"/>
    </xf>
    <xf numFmtId="0" fontId="3" fillId="0" borderId="0" xfId="3" applyFont="1" applyAlignment="1">
      <alignment horizontal="center" vertical="center" wrapText="1"/>
    </xf>
    <xf numFmtId="165" fontId="3" fillId="0" borderId="0" xfId="3" applyNumberFormat="1" applyFont="1" applyAlignment="1">
      <alignment horizontal="center" vertical="center"/>
    </xf>
    <xf numFmtId="0" fontId="2" fillId="0" borderId="0" xfId="3" applyAlignment="1">
      <alignment horizontal="center" vertical="center"/>
    </xf>
    <xf numFmtId="0" fontId="2" fillId="0" borderId="0" xfId="3" applyAlignment="1">
      <alignment vertical="center"/>
    </xf>
    <xf numFmtId="0" fontId="2" fillId="0" borderId="0" xfId="3" applyAlignment="1">
      <alignment horizontal="center" wrapText="1"/>
    </xf>
    <xf numFmtId="0" fontId="2" fillId="0" borderId="0" xfId="3" applyAlignment="1">
      <alignment horizontal="center" vertical="center" wrapText="1"/>
    </xf>
    <xf numFmtId="3" fontId="2" fillId="0" borderId="0" xfId="3" applyNumberFormat="1" applyAlignment="1">
      <alignment horizontal="center" vertical="center" wrapText="1"/>
    </xf>
    <xf numFmtId="3" fontId="23" fillId="0" borderId="0" xfId="3" applyNumberFormat="1" applyFont="1" applyAlignment="1">
      <alignment horizontal="center" vertical="center" wrapText="1"/>
    </xf>
    <xf numFmtId="0" fontId="2" fillId="0" borderId="0" xfId="3" applyAlignment="1">
      <alignment vertical="center" wrapText="1"/>
    </xf>
    <xf numFmtId="165" fontId="2" fillId="0" borderId="0" xfId="3" applyNumberFormat="1"/>
    <xf numFmtId="165" fontId="2" fillId="0" borderId="0" xfId="3" applyNumberFormat="1" applyAlignment="1">
      <alignment horizontal="center" wrapText="1"/>
    </xf>
    <xf numFmtId="165" fontId="2" fillId="0" borderId="0" xfId="3" applyNumberFormat="1" applyAlignment="1">
      <alignment wrapText="1"/>
    </xf>
    <xf numFmtId="0" fontId="25" fillId="0" borderId="0" xfId="3" applyFont="1" applyAlignment="1">
      <alignment horizontal="left"/>
    </xf>
    <xf numFmtId="0" fontId="3" fillId="0" borderId="16" xfId="3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/>
    </xf>
    <xf numFmtId="0" fontId="16" fillId="0" borderId="0" xfId="3" applyFont="1" applyAlignment="1">
      <alignment horizontal="center" vertical="center" wrapText="1"/>
    </xf>
    <xf numFmtId="165" fontId="16" fillId="0" borderId="0" xfId="3" applyNumberFormat="1" applyFont="1" applyAlignment="1">
      <alignment horizontal="center" vertical="center"/>
    </xf>
    <xf numFmtId="0" fontId="3" fillId="0" borderId="0" xfId="3" applyFont="1"/>
    <xf numFmtId="15" fontId="2" fillId="0" borderId="0" xfId="3" applyNumberFormat="1"/>
    <xf numFmtId="15" fontId="3" fillId="0" borderId="2" xfId="3" applyNumberFormat="1" applyFont="1" applyBorder="1" applyAlignment="1">
      <alignment horizontal="center" vertical="center" wrapText="1"/>
    </xf>
    <xf numFmtId="0" fontId="2" fillId="0" borderId="19" xfId="3" applyBorder="1" applyAlignment="1">
      <alignment horizontal="center"/>
    </xf>
    <xf numFmtId="0" fontId="2" fillId="0" borderId="50" xfId="3" applyBorder="1" applyAlignment="1">
      <alignment horizontal="center"/>
    </xf>
    <xf numFmtId="0" fontId="2" fillId="0" borderId="4" xfId="3" applyBorder="1" applyAlignment="1">
      <alignment horizontal="center"/>
    </xf>
    <xf numFmtId="0" fontId="2" fillId="0" borderId="29" xfId="3" applyBorder="1" applyAlignment="1">
      <alignment horizontal="center"/>
    </xf>
    <xf numFmtId="0" fontId="2" fillId="0" borderId="4" xfId="3" applyBorder="1"/>
    <xf numFmtId="2" fontId="2" fillId="4" borderId="6" xfId="3" applyNumberFormat="1" applyFill="1" applyBorder="1" applyAlignment="1">
      <alignment horizontal="center"/>
    </xf>
    <xf numFmtId="2" fontId="2" fillId="4" borderId="44" xfId="3" applyNumberFormat="1" applyFill="1" applyBorder="1" applyAlignment="1">
      <alignment horizontal="center"/>
    </xf>
    <xf numFmtId="2" fontId="2" fillId="4" borderId="42" xfId="3" applyNumberFormat="1" applyFill="1" applyBorder="1" applyAlignment="1">
      <alignment horizontal="center"/>
    </xf>
    <xf numFmtId="2" fontId="2" fillId="4" borderId="6" xfId="3" applyNumberFormat="1" applyFill="1" applyBorder="1"/>
    <xf numFmtId="2" fontId="2" fillId="4" borderId="44" xfId="3" applyNumberFormat="1" applyFill="1" applyBorder="1"/>
    <xf numFmtId="2" fontId="31" fillId="4" borderId="44" xfId="3" applyNumberFormat="1" applyFont="1" applyFill="1" applyBorder="1" applyAlignment="1">
      <alignment horizontal="center"/>
    </xf>
    <xf numFmtId="2" fontId="6" fillId="4" borderId="42" xfId="3" applyNumberFormat="1" applyFont="1" applyFill="1" applyBorder="1" applyAlignment="1">
      <alignment horizontal="center" wrapText="1"/>
    </xf>
    <xf numFmtId="2" fontId="31" fillId="4" borderId="42" xfId="3" applyNumberFormat="1" applyFont="1" applyFill="1" applyBorder="1" applyAlignment="1">
      <alignment horizontal="center" wrapText="1"/>
    </xf>
    <xf numFmtId="2" fontId="31" fillId="4" borderId="6" xfId="3" applyNumberFormat="1" applyFont="1" applyFill="1" applyBorder="1" applyAlignment="1">
      <alignment horizontal="center" wrapText="1"/>
    </xf>
    <xf numFmtId="2" fontId="31" fillId="4" borderId="42" xfId="3" applyNumberFormat="1" applyFont="1" applyFill="1" applyBorder="1" applyAlignment="1">
      <alignment horizontal="center"/>
    </xf>
    <xf numFmtId="15" fontId="12" fillId="0" borderId="12" xfId="3" applyNumberFormat="1" applyFont="1" applyBorder="1" applyAlignment="1">
      <alignment horizontal="center"/>
    </xf>
    <xf numFmtId="0" fontId="2" fillId="0" borderId="1" xfId="3" applyBorder="1" applyAlignment="1">
      <alignment horizontal="center"/>
    </xf>
    <xf numFmtId="0" fontId="2" fillId="0" borderId="7" xfId="3" applyBorder="1" applyAlignment="1">
      <alignment horizontal="center"/>
    </xf>
    <xf numFmtId="0" fontId="3" fillId="0" borderId="5" xfId="3" applyFont="1" applyBorder="1"/>
    <xf numFmtId="15" fontId="33" fillId="0" borderId="19" xfId="3" applyNumberFormat="1" applyFont="1" applyBorder="1" applyAlignment="1">
      <alignment horizontal="center"/>
    </xf>
    <xf numFmtId="15" fontId="33" fillId="0" borderId="50" xfId="3" applyNumberFormat="1" applyFont="1" applyBorder="1" applyAlignment="1">
      <alignment horizontal="center"/>
    </xf>
    <xf numFmtId="15" fontId="33" fillId="0" borderId="4" xfId="3" applyNumberFormat="1" applyFont="1" applyBorder="1" applyAlignment="1">
      <alignment horizontal="center"/>
    </xf>
    <xf numFmtId="15" fontId="33" fillId="0" borderId="29" xfId="3" applyNumberFormat="1" applyFont="1" applyBorder="1" applyAlignment="1">
      <alignment horizontal="center"/>
    </xf>
    <xf numFmtId="15" fontId="33" fillId="0" borderId="29" xfId="3" applyNumberFormat="1" applyFont="1" applyBorder="1" applyAlignment="1">
      <alignment horizontal="center" vertical="center"/>
    </xf>
    <xf numFmtId="15" fontId="33" fillId="0" borderId="50" xfId="3" applyNumberFormat="1" applyFont="1" applyBorder="1" applyAlignment="1">
      <alignment horizontal="center" vertical="center"/>
    </xf>
    <xf numFmtId="15" fontId="33" fillId="0" borderId="4" xfId="3" applyNumberFormat="1" applyFont="1" applyBorder="1" applyAlignment="1">
      <alignment horizontal="center" vertical="center"/>
    </xf>
    <xf numFmtId="15" fontId="33" fillId="0" borderId="15" xfId="3" applyNumberFormat="1" applyFont="1" applyBorder="1" applyAlignment="1">
      <alignment horizontal="center"/>
    </xf>
    <xf numFmtId="15" fontId="34" fillId="0" borderId="18" xfId="3" applyNumberFormat="1" applyFont="1" applyBorder="1" applyAlignment="1">
      <alignment horizontal="center" wrapText="1"/>
    </xf>
    <xf numFmtId="15" fontId="33" fillId="0" borderId="18" xfId="3" applyNumberFormat="1" applyFont="1" applyBorder="1" applyAlignment="1">
      <alignment horizontal="center"/>
    </xf>
    <xf numFmtId="15" fontId="33" fillId="0" borderId="53" xfId="3" applyNumberFormat="1" applyFont="1" applyBorder="1" applyAlignment="1">
      <alignment horizontal="center"/>
    </xf>
    <xf numFmtId="15" fontId="33" fillId="0" borderId="5" xfId="3" applyNumberFormat="1" applyFont="1" applyBorder="1" applyAlignment="1">
      <alignment horizontal="center"/>
    </xf>
    <xf numFmtId="15" fontId="33" fillId="0" borderId="28" xfId="3" applyNumberFormat="1" applyFont="1" applyBorder="1" applyAlignment="1">
      <alignment horizontal="center"/>
    </xf>
    <xf numFmtId="15" fontId="33" fillId="0" borderId="39" xfId="3" applyNumberFormat="1" applyFont="1" applyBorder="1" applyAlignment="1">
      <alignment horizontal="center"/>
    </xf>
    <xf numFmtId="164" fontId="32" fillId="0" borderId="18" xfId="0" applyNumberFormat="1" applyFont="1" applyBorder="1" applyAlignment="1">
      <alignment horizontal="center" vertical="center"/>
    </xf>
    <xf numFmtId="164" fontId="32" fillId="0" borderId="23" xfId="0" applyNumberFormat="1" applyFont="1" applyBorder="1" applyAlignment="1">
      <alignment horizontal="center" vertical="center"/>
    </xf>
    <xf numFmtId="15" fontId="33" fillId="0" borderId="45" xfId="3" applyNumberFormat="1" applyFont="1" applyBorder="1" applyAlignment="1">
      <alignment horizontal="center"/>
    </xf>
    <xf numFmtId="15" fontId="33" fillId="0" borderId="1" xfId="3" applyNumberFormat="1" applyFont="1" applyBorder="1" applyAlignment="1">
      <alignment horizontal="center"/>
    </xf>
    <xf numFmtId="15" fontId="33" fillId="0" borderId="24" xfId="3" applyNumberFormat="1" applyFont="1" applyBorder="1" applyAlignment="1">
      <alignment horizontal="center"/>
    </xf>
    <xf numFmtId="2" fontId="3" fillId="0" borderId="0" xfId="3" applyNumberFormat="1" applyFont="1" applyAlignment="1">
      <alignment horizontal="center" vertical="center"/>
    </xf>
    <xf numFmtId="1" fontId="3" fillId="0" borderId="0" xfId="3" applyNumberFormat="1" applyFont="1" applyAlignment="1">
      <alignment horizontal="center" vertical="center"/>
    </xf>
    <xf numFmtId="0" fontId="7" fillId="2" borderId="45" xfId="0" applyFont="1" applyFill="1" applyBorder="1" applyAlignment="1">
      <alignment horizontal="left" vertical="center"/>
    </xf>
    <xf numFmtId="0" fontId="2" fillId="0" borderId="3" xfId="3" applyBorder="1" applyAlignment="1">
      <alignment horizontal="center"/>
    </xf>
    <xf numFmtId="0" fontId="0" fillId="0" borderId="71" xfId="0" applyBorder="1"/>
    <xf numFmtId="2" fontId="31" fillId="4" borderId="50" xfId="3" applyNumberFormat="1" applyFont="1" applyFill="1" applyBorder="1" applyAlignment="1">
      <alignment horizontal="center" wrapText="1"/>
    </xf>
    <xf numFmtId="2" fontId="31" fillId="4" borderId="50" xfId="3" applyNumberFormat="1" applyFont="1" applyFill="1" applyBorder="1" applyAlignment="1">
      <alignment horizontal="center"/>
    </xf>
    <xf numFmtId="0" fontId="2" fillId="2" borderId="3" xfId="3" applyFill="1" applyBorder="1"/>
    <xf numFmtId="164" fontId="33" fillId="0" borderId="18" xfId="3" applyNumberFormat="1" applyFont="1" applyBorder="1" applyAlignment="1">
      <alignment horizontal="center"/>
    </xf>
    <xf numFmtId="164" fontId="33" fillId="0" borderId="23" xfId="3" applyNumberFormat="1" applyFont="1" applyBorder="1" applyAlignment="1">
      <alignment horizontal="center"/>
    </xf>
    <xf numFmtId="15" fontId="33" fillId="0" borderId="23" xfId="3" applyNumberFormat="1" applyFont="1" applyBorder="1" applyAlignment="1">
      <alignment horizontal="center"/>
    </xf>
    <xf numFmtId="0" fontId="0" fillId="0" borderId="18" xfId="0" applyBorder="1"/>
    <xf numFmtId="0" fontId="0" fillId="0" borderId="42" xfId="0" applyBorder="1"/>
    <xf numFmtId="0" fontId="0" fillId="0" borderId="43" xfId="0" applyBorder="1"/>
    <xf numFmtId="0" fontId="31" fillId="4" borderId="16" xfId="3" applyFont="1" applyFill="1" applyBorder="1" applyAlignment="1">
      <alignment horizontal="center" wrapText="1"/>
    </xf>
    <xf numFmtId="0" fontId="6" fillId="4" borderId="19" xfId="3" applyFont="1" applyFill="1" applyBorder="1" applyAlignment="1">
      <alignment horizontal="center" wrapText="1"/>
    </xf>
    <xf numFmtId="0" fontId="31" fillId="4" borderId="19" xfId="3" applyFont="1" applyFill="1" applyBorder="1" applyAlignment="1">
      <alignment horizontal="center" wrapText="1"/>
    </xf>
    <xf numFmtId="0" fontId="31" fillId="4" borderId="24" xfId="3" applyFont="1" applyFill="1" applyBorder="1" applyAlignment="1">
      <alignment horizontal="center" wrapText="1"/>
    </xf>
    <xf numFmtId="0" fontId="31" fillId="4" borderId="4" xfId="3" applyFont="1" applyFill="1" applyBorder="1" applyAlignment="1">
      <alignment horizontal="center" wrapText="1"/>
    </xf>
    <xf numFmtId="1" fontId="2" fillId="0" borderId="19" xfId="3" applyNumberFormat="1" applyBorder="1" applyAlignment="1">
      <alignment horizontal="center"/>
    </xf>
    <xf numFmtId="1" fontId="31" fillId="4" borderId="19" xfId="3" applyNumberFormat="1" applyFont="1" applyFill="1" applyBorder="1" applyAlignment="1">
      <alignment horizontal="center"/>
    </xf>
    <xf numFmtId="1" fontId="31" fillId="4" borderId="24" xfId="3" applyNumberFormat="1" applyFont="1" applyFill="1" applyBorder="1" applyAlignment="1">
      <alignment horizontal="center"/>
    </xf>
    <xf numFmtId="1" fontId="2" fillId="0" borderId="29" xfId="3" applyNumberFormat="1" applyBorder="1" applyAlignment="1">
      <alignment horizontal="center"/>
    </xf>
    <xf numFmtId="15" fontId="2" fillId="4" borderId="19" xfId="3" applyNumberFormat="1" applyFill="1" applyBorder="1" applyAlignment="1">
      <alignment horizontal="center"/>
    </xf>
    <xf numFmtId="0" fontId="2" fillId="4" borderId="50" xfId="3" applyFill="1" applyBorder="1" applyAlignment="1">
      <alignment horizontal="center"/>
    </xf>
    <xf numFmtId="0" fontId="2" fillId="4" borderId="19" xfId="3" applyFill="1" applyBorder="1" applyAlignment="1">
      <alignment horizontal="center"/>
    </xf>
    <xf numFmtId="1" fontId="2" fillId="4" borderId="50" xfId="3" applyNumberFormat="1" applyFill="1" applyBorder="1" applyAlignment="1">
      <alignment horizontal="center"/>
    </xf>
    <xf numFmtId="1" fontId="2" fillId="4" borderId="4" xfId="3" applyNumberFormat="1" applyFill="1" applyBorder="1" applyAlignment="1">
      <alignment horizontal="center"/>
    </xf>
    <xf numFmtId="1" fontId="2" fillId="0" borderId="4" xfId="3" applyNumberFormat="1" applyBorder="1" applyAlignment="1">
      <alignment horizontal="center"/>
    </xf>
    <xf numFmtId="1" fontId="2" fillId="4" borderId="29" xfId="3" applyNumberFormat="1" applyFill="1" applyBorder="1" applyAlignment="1">
      <alignment horizontal="center"/>
    </xf>
    <xf numFmtId="1" fontId="2" fillId="0" borderId="50" xfId="3" applyNumberFormat="1" applyBorder="1" applyAlignment="1">
      <alignment horizontal="center"/>
    </xf>
    <xf numFmtId="1" fontId="2" fillId="0" borderId="24" xfId="3" applyNumberFormat="1" applyBorder="1" applyAlignment="1">
      <alignment horizontal="center"/>
    </xf>
    <xf numFmtId="1" fontId="2" fillId="4" borderId="19" xfId="3" applyNumberFormat="1" applyFill="1" applyBorder="1" applyAlignment="1">
      <alignment horizontal="center"/>
    </xf>
    <xf numFmtId="15" fontId="2" fillId="4" borderId="50" xfId="3" applyNumberFormat="1" applyFill="1" applyBorder="1"/>
    <xf numFmtId="15" fontId="2" fillId="4" borderId="4" xfId="3" applyNumberFormat="1" applyFill="1" applyBorder="1"/>
    <xf numFmtId="0" fontId="2" fillId="4" borderId="4" xfId="3" applyFill="1" applyBorder="1" applyAlignment="1">
      <alignment horizontal="center"/>
    </xf>
    <xf numFmtId="15" fontId="2" fillId="4" borderId="29" xfId="3" applyNumberFormat="1" applyFill="1" applyBorder="1"/>
    <xf numFmtId="1" fontId="2" fillId="0" borderId="29" xfId="3" applyNumberFormat="1" applyBorder="1"/>
    <xf numFmtId="0" fontId="2" fillId="0" borderId="50" xfId="3" applyBorder="1"/>
    <xf numFmtId="0" fontId="2" fillId="0" borderId="16" xfId="3" applyBorder="1"/>
    <xf numFmtId="0" fontId="0" fillId="0" borderId="19" xfId="0" applyBorder="1"/>
    <xf numFmtId="0" fontId="0" fillId="0" borderId="24" xfId="0" applyBorder="1"/>
    <xf numFmtId="2" fontId="6" fillId="4" borderId="19" xfId="3" applyNumberFormat="1" applyFont="1" applyFill="1" applyBorder="1" applyAlignment="1">
      <alignment horizontal="center" wrapText="1"/>
    </xf>
    <xf numFmtId="2" fontId="31" fillId="4" borderId="19" xfId="3" applyNumberFormat="1" applyFont="1" applyFill="1" applyBorder="1" applyAlignment="1">
      <alignment horizontal="center" wrapText="1"/>
    </xf>
    <xf numFmtId="2" fontId="31" fillId="4" borderId="1" xfId="3" applyNumberFormat="1" applyFont="1" applyFill="1" applyBorder="1" applyAlignment="1">
      <alignment horizontal="center" wrapText="1"/>
    </xf>
    <xf numFmtId="2" fontId="2" fillId="0" borderId="19" xfId="3" applyNumberFormat="1" applyBorder="1" applyAlignment="1">
      <alignment horizontal="center"/>
    </xf>
    <xf numFmtId="2" fontId="31" fillId="4" borderId="19" xfId="3" applyNumberFormat="1" applyFont="1" applyFill="1" applyBorder="1" applyAlignment="1">
      <alignment horizontal="center"/>
    </xf>
    <xf numFmtId="2" fontId="2" fillId="0" borderId="16" xfId="3" applyNumberFormat="1" applyBorder="1" applyAlignment="1">
      <alignment horizontal="center"/>
    </xf>
    <xf numFmtId="2" fontId="2" fillId="4" borderId="19" xfId="3" applyNumberFormat="1" applyFill="1" applyBorder="1" applyAlignment="1">
      <alignment horizontal="center"/>
    </xf>
    <xf numFmtId="2" fontId="2" fillId="4" borderId="50" xfId="3" applyNumberFormat="1" applyFill="1" applyBorder="1" applyAlignment="1">
      <alignment horizontal="center"/>
    </xf>
    <xf numFmtId="2" fontId="2" fillId="4" borderId="4" xfId="3" applyNumberFormat="1" applyFill="1" applyBorder="1" applyAlignment="1">
      <alignment horizontal="center"/>
    </xf>
    <xf numFmtId="2" fontId="2" fillId="0" borderId="4" xfId="3" applyNumberFormat="1" applyBorder="1" applyAlignment="1">
      <alignment horizontal="center"/>
    </xf>
    <xf numFmtId="2" fontId="2" fillId="4" borderId="29" xfId="3" applyNumberFormat="1" applyFill="1" applyBorder="1" applyAlignment="1">
      <alignment horizontal="center"/>
    </xf>
    <xf numFmtId="2" fontId="2" fillId="0" borderId="29" xfId="3" applyNumberFormat="1" applyBorder="1" applyAlignment="1">
      <alignment horizontal="center"/>
    </xf>
    <xf numFmtId="2" fontId="2" fillId="0" borderId="50" xfId="3" applyNumberFormat="1" applyBorder="1" applyAlignment="1">
      <alignment horizontal="center"/>
    </xf>
    <xf numFmtId="2" fontId="2" fillId="0" borderId="24" xfId="3" applyNumberFormat="1" applyBorder="1" applyAlignment="1">
      <alignment horizontal="center"/>
    </xf>
    <xf numFmtId="2" fontId="2" fillId="4" borderId="50" xfId="3" applyNumberFormat="1" applyFill="1" applyBorder="1"/>
    <xf numFmtId="2" fontId="2" fillId="4" borderId="4" xfId="3" applyNumberFormat="1" applyFill="1" applyBorder="1"/>
    <xf numFmtId="2" fontId="2" fillId="4" borderId="29" xfId="3" applyNumberFormat="1" applyFill="1" applyBorder="1"/>
    <xf numFmtId="2" fontId="2" fillId="0" borderId="29" xfId="3" applyNumberFormat="1" applyBorder="1"/>
    <xf numFmtId="2" fontId="2" fillId="0" borderId="50" xfId="3" applyNumberFormat="1" applyBorder="1"/>
    <xf numFmtId="0" fontId="0" fillId="0" borderId="50" xfId="0" applyBorder="1"/>
    <xf numFmtId="0" fontId="0" fillId="2" borderId="4" xfId="0" applyFill="1" applyBorder="1"/>
    <xf numFmtId="2" fontId="31" fillId="2" borderId="5" xfId="3" applyNumberFormat="1" applyFont="1" applyFill="1" applyBorder="1" applyAlignment="1">
      <alignment horizontal="center"/>
    </xf>
    <xf numFmtId="2" fontId="31" fillId="2" borderId="1" xfId="3" applyNumberFormat="1" applyFont="1" applyFill="1" applyBorder="1" applyAlignment="1">
      <alignment horizontal="center"/>
    </xf>
    <xf numFmtId="2" fontId="6" fillId="2" borderId="5" xfId="3" applyNumberFormat="1" applyFont="1" applyFill="1" applyBorder="1" applyAlignment="1">
      <alignment horizontal="center" wrapText="1"/>
    </xf>
    <xf numFmtId="2" fontId="6" fillId="2" borderId="4" xfId="3" applyNumberFormat="1" applyFont="1" applyFill="1" applyBorder="1" applyAlignment="1">
      <alignment horizontal="center" wrapText="1"/>
    </xf>
    <xf numFmtId="2" fontId="31" fillId="2" borderId="5" xfId="3" applyNumberFormat="1" applyFont="1" applyFill="1" applyBorder="1" applyAlignment="1">
      <alignment horizontal="center" wrapText="1"/>
    </xf>
    <xf numFmtId="2" fontId="31" fillId="2" borderId="4" xfId="3" applyNumberFormat="1" applyFont="1" applyFill="1" applyBorder="1" applyAlignment="1">
      <alignment horizontal="center" wrapText="1"/>
    </xf>
    <xf numFmtId="2" fontId="2" fillId="2" borderId="5" xfId="3" applyNumberFormat="1" applyFill="1" applyBorder="1" applyAlignment="1">
      <alignment horizontal="center"/>
    </xf>
    <xf numFmtId="2" fontId="2" fillId="2" borderId="4" xfId="3" applyNumberFormat="1" applyFill="1" applyBorder="1" applyAlignment="1">
      <alignment horizontal="center"/>
    </xf>
    <xf numFmtId="2" fontId="31" fillId="2" borderId="4" xfId="3" applyNumberFormat="1" applyFont="1" applyFill="1" applyBorder="1" applyAlignment="1">
      <alignment horizontal="center"/>
    </xf>
    <xf numFmtId="2" fontId="2" fillId="2" borderId="5" xfId="3" applyNumberFormat="1" applyFill="1" applyBorder="1"/>
    <xf numFmtId="2" fontId="2" fillId="2" borderId="4" xfId="3" applyNumberFormat="1" applyFill="1" applyBorder="1"/>
    <xf numFmtId="0" fontId="2" fillId="2" borderId="5" xfId="3" applyFill="1" applyBorder="1"/>
    <xf numFmtId="0" fontId="2" fillId="2" borderId="4" xfId="3" applyFill="1" applyBorder="1"/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15" fontId="12" fillId="0" borderId="11" xfId="3" applyNumberFormat="1" applyFont="1" applyBorder="1" applyAlignment="1">
      <alignment horizontal="center"/>
    </xf>
    <xf numFmtId="0" fontId="40" fillId="9" borderId="72" xfId="3" applyFont="1" applyFill="1" applyBorder="1" applyAlignment="1">
      <alignment horizontal="center" vertical="center" wrapText="1"/>
    </xf>
    <xf numFmtId="0" fontId="40" fillId="9" borderId="7" xfId="3" applyFont="1" applyFill="1" applyBorder="1" applyAlignment="1">
      <alignment horizontal="center" vertical="center" wrapText="1"/>
    </xf>
    <xf numFmtId="0" fontId="40" fillId="9" borderId="9" xfId="3" applyFont="1" applyFill="1" applyBorder="1" applyAlignment="1">
      <alignment horizontal="center" vertical="center" wrapText="1"/>
    </xf>
    <xf numFmtId="0" fontId="41" fillId="13" borderId="8" xfId="0" applyFont="1" applyFill="1" applyBorder="1" applyAlignment="1">
      <alignment horizontal="center"/>
    </xf>
    <xf numFmtId="0" fontId="41" fillId="13" borderId="7" xfId="0" applyFont="1" applyFill="1" applyBorder="1" applyAlignment="1">
      <alignment horizontal="center"/>
    </xf>
    <xf numFmtId="2" fontId="31" fillId="4" borderId="29" xfId="3" applyNumberFormat="1" applyFont="1" applyFill="1" applyBorder="1" applyAlignment="1">
      <alignment horizontal="center"/>
    </xf>
    <xf numFmtId="0" fontId="30" fillId="0" borderId="7" xfId="3" applyFont="1" applyBorder="1" applyAlignment="1">
      <alignment horizontal="center" vertical="center" wrapText="1"/>
    </xf>
    <xf numFmtId="0" fontId="2" fillId="0" borderId="9" xfId="3" applyBorder="1"/>
    <xf numFmtId="0" fontId="2" fillId="0" borderId="1" xfId="3" applyBorder="1"/>
    <xf numFmtId="0" fontId="0" fillId="10" borderId="4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164" fontId="33" fillId="0" borderId="53" xfId="3" applyNumberFormat="1" applyFont="1" applyBorder="1" applyAlignment="1">
      <alignment horizontal="center"/>
    </xf>
    <xf numFmtId="164" fontId="33" fillId="0" borderId="15" xfId="3" applyNumberFormat="1" applyFont="1" applyBorder="1" applyAlignment="1">
      <alignment horizontal="center"/>
    </xf>
    <xf numFmtId="0" fontId="0" fillId="0" borderId="36" xfId="0" applyBorder="1"/>
    <xf numFmtId="0" fontId="0" fillId="0" borderId="38" xfId="0" applyBorder="1"/>
    <xf numFmtId="0" fontId="0" fillId="0" borderId="16" xfId="0" applyBorder="1"/>
    <xf numFmtId="0" fontId="0" fillId="0" borderId="46" xfId="0" applyBorder="1"/>
    <xf numFmtId="0" fontId="0" fillId="0" borderId="41" xfId="0" applyBorder="1"/>
    <xf numFmtId="0" fontId="0" fillId="2" borderId="16" xfId="0" applyFill="1" applyBorder="1"/>
    <xf numFmtId="0" fontId="0" fillId="2" borderId="19" xfId="0" applyFill="1" applyBorder="1"/>
    <xf numFmtId="0" fontId="0" fillId="14" borderId="0" xfId="0" applyFill="1"/>
    <xf numFmtId="0" fontId="0" fillId="0" borderId="73" xfId="0" applyBorder="1"/>
    <xf numFmtId="164" fontId="39" fillId="14" borderId="69" xfId="0" applyNumberFormat="1" applyFont="1" applyFill="1" applyBorder="1" applyAlignment="1">
      <alignment horizontal="center" vertical="center"/>
    </xf>
    <xf numFmtId="164" fontId="39" fillId="14" borderId="47" xfId="0" applyNumberFormat="1" applyFont="1" applyFill="1" applyBorder="1" applyAlignment="1">
      <alignment horizontal="center" vertical="center"/>
    </xf>
    <xf numFmtId="0" fontId="0" fillId="0" borderId="48" xfId="0" applyBorder="1"/>
    <xf numFmtId="0" fontId="0" fillId="0" borderId="77" xfId="0" applyBorder="1"/>
    <xf numFmtId="0" fontId="0" fillId="0" borderId="33" xfId="0" applyBorder="1"/>
    <xf numFmtId="0" fontId="0" fillId="0" borderId="21" xfId="0" applyBorder="1"/>
    <xf numFmtId="0" fontId="0" fillId="0" borderId="22" xfId="0" applyBorder="1"/>
    <xf numFmtId="0" fontId="0" fillId="0" borderId="34" xfId="0" applyBorder="1"/>
    <xf numFmtId="165" fontId="0" fillId="0" borderId="0" xfId="0" applyNumberFormat="1" applyAlignment="1">
      <alignment horizontal="center"/>
    </xf>
    <xf numFmtId="0" fontId="0" fillId="0" borderId="31" xfId="0" applyBorder="1" applyAlignment="1">
      <alignment horizontal="center"/>
    </xf>
    <xf numFmtId="0" fontId="0" fillId="0" borderId="48" xfId="0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3" applyFont="1" applyAlignment="1">
      <alignment horizontal="right"/>
    </xf>
    <xf numFmtId="0" fontId="51" fillId="15" borderId="25" xfId="3" applyFont="1" applyFill="1" applyBorder="1" applyAlignment="1">
      <alignment horizontal="center"/>
    </xf>
    <xf numFmtId="0" fontId="51" fillId="13" borderId="25" xfId="3" applyFont="1" applyFill="1" applyBorder="1" applyAlignment="1">
      <alignment horizontal="center"/>
    </xf>
    <xf numFmtId="0" fontId="18" fillId="0" borderId="82" xfId="3" applyFont="1" applyBorder="1" applyAlignment="1">
      <alignment horizontal="center"/>
    </xf>
    <xf numFmtId="0" fontId="51" fillId="6" borderId="25" xfId="3" applyFont="1" applyFill="1" applyBorder="1" applyAlignment="1">
      <alignment horizontal="center"/>
    </xf>
    <xf numFmtId="0" fontId="3" fillId="0" borderId="54" xfId="3" applyFont="1" applyBorder="1" applyAlignment="1">
      <alignment horizontal="center" vertical="center" wrapText="1"/>
    </xf>
    <xf numFmtId="0" fontId="3" fillId="0" borderId="17" xfId="3" applyFont="1" applyBorder="1" applyAlignment="1">
      <alignment horizontal="center" vertical="center" wrapText="1"/>
    </xf>
    <xf numFmtId="165" fontId="3" fillId="0" borderId="84" xfId="3" applyNumberFormat="1" applyFont="1" applyBorder="1" applyAlignment="1">
      <alignment horizontal="center" vertical="center"/>
    </xf>
    <xf numFmtId="0" fontId="27" fillId="0" borderId="27" xfId="3" applyFont="1" applyBorder="1" applyAlignment="1">
      <alignment horizontal="center"/>
    </xf>
    <xf numFmtId="0" fontId="3" fillId="0" borderId="83" xfId="3" applyFont="1" applyBorder="1" applyAlignment="1">
      <alignment horizontal="center"/>
    </xf>
    <xf numFmtId="0" fontId="3" fillId="0" borderId="85" xfId="3" applyFont="1" applyBorder="1" applyAlignment="1">
      <alignment horizontal="center"/>
    </xf>
    <xf numFmtId="0" fontId="2" fillId="0" borderId="26" xfId="3" applyBorder="1"/>
    <xf numFmtId="0" fontId="2" fillId="0" borderId="27" xfId="3" applyBorder="1" applyAlignment="1">
      <alignment horizontal="center"/>
    </xf>
    <xf numFmtId="0" fontId="2" fillId="0" borderId="45" xfId="3" applyBorder="1"/>
    <xf numFmtId="0" fontId="2" fillId="0" borderId="48" xfId="3" applyBorder="1" applyAlignment="1">
      <alignment horizontal="center"/>
    </xf>
    <xf numFmtId="0" fontId="2" fillId="0" borderId="47" xfId="3" applyBorder="1" applyAlignment="1">
      <alignment horizontal="center"/>
    </xf>
    <xf numFmtId="0" fontId="3" fillId="0" borderId="83" xfId="0" applyFont="1" applyBorder="1" applyAlignment="1">
      <alignment horizontal="center"/>
    </xf>
    <xf numFmtId="0" fontId="3" fillId="0" borderId="8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165" fontId="0" fillId="0" borderId="48" xfId="0" applyNumberFormat="1" applyBorder="1" applyAlignment="1">
      <alignment horizontal="center"/>
    </xf>
    <xf numFmtId="0" fontId="14" fillId="0" borderId="0" xfId="0" applyFont="1" applyAlignment="1">
      <alignment vertical="center"/>
    </xf>
    <xf numFmtId="0" fontId="15" fillId="0" borderId="79" xfId="0" applyFont="1" applyBorder="1" applyAlignment="1">
      <alignment horizontal="center" vertical="center"/>
    </xf>
    <xf numFmtId="0" fontId="15" fillId="3" borderId="79" xfId="0" applyFont="1" applyFill="1" applyBorder="1" applyAlignment="1">
      <alignment horizontal="center" vertical="center" wrapText="1"/>
    </xf>
    <xf numFmtId="165" fontId="15" fillId="3" borderId="79" xfId="0" applyNumberFormat="1" applyFont="1" applyFill="1" applyBorder="1" applyAlignment="1">
      <alignment horizontal="center" vertical="center" wrapText="1"/>
    </xf>
    <xf numFmtId="0" fontId="0" fillId="0" borderId="79" xfId="0" applyBorder="1" applyAlignment="1">
      <alignment horizontal="center"/>
    </xf>
    <xf numFmtId="0" fontId="0" fillId="0" borderId="54" xfId="0" applyBorder="1"/>
    <xf numFmtId="0" fontId="49" fillId="0" borderId="88" xfId="0" applyFont="1" applyBorder="1"/>
    <xf numFmtId="0" fontId="49" fillId="0" borderId="0" xfId="0" applyFont="1"/>
    <xf numFmtId="0" fontId="49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1" fontId="43" fillId="0" borderId="0" xfId="0" applyNumberFormat="1" applyFont="1" applyAlignment="1">
      <alignment horizontal="center"/>
    </xf>
    <xf numFmtId="165" fontId="43" fillId="0" borderId="0" xfId="0" applyNumberFormat="1" applyFont="1" applyAlignment="1">
      <alignment horizontal="center"/>
    </xf>
    <xf numFmtId="165" fontId="57" fillId="0" borderId="0" xfId="0" applyNumberFormat="1" applyFont="1" applyAlignment="1">
      <alignment horizontal="center"/>
    </xf>
    <xf numFmtId="1" fontId="57" fillId="0" borderId="0" xfId="0" applyNumberFormat="1" applyFont="1" applyAlignment="1">
      <alignment horizontal="center"/>
    </xf>
    <xf numFmtId="0" fontId="48" fillId="16" borderId="0" xfId="0" applyFont="1" applyFill="1" applyAlignment="1">
      <alignment horizontal="center" vertical="center"/>
    </xf>
    <xf numFmtId="0" fontId="3" fillId="0" borderId="80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164" fontId="0" fillId="0" borderId="79" xfId="0" applyNumberFormat="1" applyBorder="1" applyAlignment="1">
      <alignment horizontal="center"/>
    </xf>
    <xf numFmtId="165" fontId="0" fillId="0" borderId="79" xfId="0" applyNumberFormat="1" applyBorder="1" applyAlignment="1">
      <alignment horizontal="center"/>
    </xf>
    <xf numFmtId="164" fontId="0" fillId="0" borderId="31" xfId="0" applyNumberFormat="1" applyBorder="1" applyAlignment="1">
      <alignment horizontal="center"/>
    </xf>
    <xf numFmtId="15" fontId="2" fillId="0" borderId="79" xfId="0" applyNumberFormat="1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166" fontId="2" fillId="0" borderId="79" xfId="0" applyNumberFormat="1" applyFont="1" applyBorder="1" applyAlignment="1">
      <alignment horizontal="center" wrapText="1"/>
    </xf>
    <xf numFmtId="164" fontId="2" fillId="0" borderId="79" xfId="0" applyNumberFormat="1" applyFont="1" applyBorder="1" applyAlignment="1">
      <alignment horizontal="center" vertical="center"/>
    </xf>
    <xf numFmtId="0" fontId="44" fillId="0" borderId="79" xfId="0" applyFont="1" applyBorder="1" applyAlignment="1">
      <alignment horizontal="center" vertical="center"/>
    </xf>
    <xf numFmtId="165" fontId="44" fillId="0" borderId="0" xfId="0" applyNumberFormat="1" applyFont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wrapText="1"/>
    </xf>
    <xf numFmtId="164" fontId="2" fillId="0" borderId="79" xfId="0" applyNumberFormat="1" applyFont="1" applyBorder="1" applyAlignment="1">
      <alignment horizontal="center"/>
    </xf>
    <xf numFmtId="164" fontId="0" fillId="0" borderId="79" xfId="0" applyNumberFormat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164" fontId="19" fillId="0" borderId="79" xfId="0" applyNumberFormat="1" applyFont="1" applyBorder="1" applyAlignment="1">
      <alignment horizontal="center"/>
    </xf>
    <xf numFmtId="0" fontId="59" fillId="0" borderId="79" xfId="0" applyFont="1" applyBorder="1" applyAlignment="1">
      <alignment horizontal="center"/>
    </xf>
    <xf numFmtId="164" fontId="2" fillId="0" borderId="31" xfId="0" applyNumberFormat="1" applyFont="1" applyBorder="1" applyAlignment="1">
      <alignment horizontal="center"/>
    </xf>
    <xf numFmtId="165" fontId="2" fillId="0" borderId="31" xfId="0" applyNumberFormat="1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165" fontId="2" fillId="0" borderId="79" xfId="0" applyNumberFormat="1" applyFont="1" applyBorder="1" applyAlignment="1">
      <alignment horizontal="center"/>
    </xf>
    <xf numFmtId="0" fontId="44" fillId="0" borderId="0" xfId="0" applyFont="1" applyAlignment="1">
      <alignment horizontal="center" vertical="center"/>
    </xf>
    <xf numFmtId="2" fontId="59" fillId="0" borderId="79" xfId="0" applyNumberFormat="1" applyFont="1" applyBorder="1" applyAlignment="1">
      <alignment horizontal="center"/>
    </xf>
    <xf numFmtId="165" fontId="59" fillId="0" borderId="79" xfId="0" applyNumberFormat="1" applyFont="1" applyBorder="1" applyAlignment="1">
      <alignment horizontal="center"/>
    </xf>
    <xf numFmtId="1" fontId="59" fillId="0" borderId="79" xfId="0" applyNumberFormat="1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0" fontId="59" fillId="0" borderId="82" xfId="0" applyFont="1" applyBorder="1" applyAlignment="1">
      <alignment horizontal="center"/>
    </xf>
    <xf numFmtId="2" fontId="59" fillId="0" borderId="0" xfId="0" applyNumberFormat="1" applyFont="1" applyAlignment="1">
      <alignment horizontal="center"/>
    </xf>
    <xf numFmtId="0" fontId="59" fillId="0" borderId="47" xfId="0" applyFont="1" applyBorder="1" applyAlignment="1">
      <alignment horizontal="center"/>
    </xf>
    <xf numFmtId="165" fontId="44" fillId="0" borderId="79" xfId="0" applyNumberFormat="1" applyFont="1" applyBorder="1" applyAlignment="1">
      <alignment horizontal="center"/>
    </xf>
    <xf numFmtId="0" fontId="44" fillId="0" borderId="47" xfId="0" applyFont="1" applyBorder="1" applyAlignment="1">
      <alignment horizontal="center"/>
    </xf>
    <xf numFmtId="17" fontId="0" fillId="0" borderId="0" xfId="0" applyNumberFormat="1"/>
    <xf numFmtId="2" fontId="2" fillId="0" borderId="79" xfId="0" applyNumberFormat="1" applyFont="1" applyBorder="1" applyAlignment="1">
      <alignment horizontal="center"/>
    </xf>
    <xf numFmtId="0" fontId="51" fillId="0" borderId="79" xfId="0" applyFont="1" applyBorder="1" applyAlignment="1">
      <alignment horizontal="center" vertical="center" wrapText="1"/>
    </xf>
    <xf numFmtId="2" fontId="63" fillId="0" borderId="79" xfId="0" applyNumberFormat="1" applyFont="1" applyBorder="1" applyAlignment="1">
      <alignment horizontal="center"/>
    </xf>
    <xf numFmtId="0" fontId="63" fillId="0" borderId="79" xfId="0" applyFont="1" applyBorder="1" applyAlignment="1">
      <alignment horizontal="center"/>
    </xf>
    <xf numFmtId="0" fontId="63" fillId="0" borderId="47" xfId="0" applyFont="1" applyBorder="1" applyAlignment="1">
      <alignment horizontal="center"/>
    </xf>
    <xf numFmtId="164" fontId="18" fillId="0" borderId="79" xfId="0" applyNumberFormat="1" applyFont="1" applyBorder="1" applyAlignment="1">
      <alignment horizontal="center" vertical="center"/>
    </xf>
    <xf numFmtId="2" fontId="64" fillId="0" borderId="79" xfId="0" applyNumberFormat="1" applyFont="1" applyBorder="1" applyAlignment="1">
      <alignment horizontal="center" vertical="center"/>
    </xf>
    <xf numFmtId="1" fontId="64" fillId="0" borderId="79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100" xfId="0" applyBorder="1"/>
    <xf numFmtId="0" fontId="85" fillId="14" borderId="0" xfId="0" applyFont="1" applyFill="1"/>
    <xf numFmtId="0" fontId="85" fillId="14" borderId="0" xfId="0" applyFont="1" applyFill="1" applyAlignment="1">
      <alignment horizontal="center"/>
    </xf>
    <xf numFmtId="17" fontId="88" fillId="14" borderId="0" xfId="0" quotePrefix="1" applyNumberFormat="1" applyFont="1" applyFill="1" applyAlignment="1">
      <alignment horizontal="center" vertical="center"/>
    </xf>
    <xf numFmtId="0" fontId="89" fillId="11" borderId="62" xfId="0" applyFont="1" applyFill="1" applyBorder="1" applyAlignment="1">
      <alignment horizontal="center" vertical="center" wrapText="1"/>
    </xf>
    <xf numFmtId="0" fontId="89" fillId="11" borderId="64" xfId="0" applyFont="1" applyFill="1" applyBorder="1" applyAlignment="1">
      <alignment horizontal="center" vertical="center" wrapText="1"/>
    </xf>
    <xf numFmtId="0" fontId="89" fillId="11" borderId="60" xfId="0" applyFont="1" applyFill="1" applyBorder="1" applyAlignment="1">
      <alignment horizontal="center" vertical="center" wrapText="1"/>
    </xf>
    <xf numFmtId="0" fontId="91" fillId="14" borderId="68" xfId="0" applyFont="1" applyFill="1" applyBorder="1" applyAlignment="1">
      <alignment vertical="center"/>
    </xf>
    <xf numFmtId="0" fontId="92" fillId="14" borderId="0" xfId="0" applyFont="1" applyFill="1"/>
    <xf numFmtId="0" fontId="91" fillId="14" borderId="45" xfId="0" applyFont="1" applyFill="1" applyBorder="1" applyAlignment="1">
      <alignment vertical="center"/>
    </xf>
    <xf numFmtId="0" fontId="89" fillId="11" borderId="57" xfId="0" applyFont="1" applyFill="1" applyBorder="1" applyAlignment="1">
      <alignment horizontal="center" vertical="center" wrapText="1"/>
    </xf>
    <xf numFmtId="0" fontId="89" fillId="11" borderId="58" xfId="0" applyFont="1" applyFill="1" applyBorder="1" applyAlignment="1">
      <alignment horizontal="center" vertical="center" wrapText="1"/>
    </xf>
    <xf numFmtId="0" fontId="89" fillId="11" borderId="59" xfId="0" applyFont="1" applyFill="1" applyBorder="1" applyAlignment="1">
      <alignment horizontal="center" vertical="center" wrapText="1"/>
    </xf>
    <xf numFmtId="0" fontId="89" fillId="2" borderId="66" xfId="0" applyFont="1" applyFill="1" applyBorder="1" applyAlignment="1">
      <alignment horizontal="center" vertical="center" wrapText="1"/>
    </xf>
    <xf numFmtId="0" fontId="89" fillId="2" borderId="67" xfId="0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/>
    </xf>
    <xf numFmtId="165" fontId="0" fillId="0" borderId="61" xfId="0" applyNumberFormat="1" applyBorder="1" applyAlignment="1">
      <alignment horizontal="center" vertical="center"/>
    </xf>
    <xf numFmtId="1" fontId="0" fillId="0" borderId="61" xfId="0" applyNumberFormat="1" applyBorder="1" applyAlignment="1">
      <alignment horizontal="center" vertical="center"/>
    </xf>
    <xf numFmtId="0" fontId="89" fillId="11" borderId="63" xfId="0" applyFont="1" applyFill="1" applyBorder="1" applyAlignment="1">
      <alignment horizontal="center" vertical="center" wrapText="1"/>
    </xf>
    <xf numFmtId="0" fontId="89" fillId="11" borderId="65" xfId="0" applyFont="1" applyFill="1" applyBorder="1" applyAlignment="1">
      <alignment horizontal="center" vertical="center" wrapText="1"/>
    </xf>
    <xf numFmtId="0" fontId="89" fillId="2" borderId="70" xfId="0" applyFont="1" applyFill="1" applyBorder="1" applyAlignment="1">
      <alignment horizontal="center" vertical="center" wrapText="1"/>
    </xf>
    <xf numFmtId="164" fontId="33" fillId="0" borderId="28" xfId="3" applyNumberFormat="1" applyFont="1" applyBorder="1" applyAlignment="1">
      <alignment horizontal="center"/>
    </xf>
    <xf numFmtId="0" fontId="0" fillId="0" borderId="30" xfId="0" applyBorder="1"/>
    <xf numFmtId="0" fontId="0" fillId="0" borderId="45" xfId="0" applyBorder="1"/>
    <xf numFmtId="0" fontId="2" fillId="0" borderId="24" xfId="3" applyBorder="1" applyAlignment="1">
      <alignment horizontal="center"/>
    </xf>
    <xf numFmtId="0" fontId="45" fillId="0" borderId="47" xfId="0" applyFont="1" applyBorder="1" applyAlignment="1">
      <alignment horizontal="center"/>
    </xf>
    <xf numFmtId="165" fontId="93" fillId="0" borderId="79" xfId="0" applyNumberFormat="1" applyFont="1" applyBorder="1" applyAlignment="1">
      <alignment horizontal="center"/>
    </xf>
    <xf numFmtId="1" fontId="93" fillId="0" borderId="79" xfId="0" applyNumberFormat="1" applyFont="1" applyBorder="1" applyAlignment="1">
      <alignment horizontal="center"/>
    </xf>
    <xf numFmtId="165" fontId="2" fillId="0" borderId="103" xfId="3" applyNumberFormat="1" applyBorder="1" applyAlignment="1">
      <alignment horizontal="center" vertical="center"/>
    </xf>
    <xf numFmtId="0" fontId="38" fillId="14" borderId="0" xfId="0" applyFont="1" applyFill="1" applyAlignment="1">
      <alignment horizontal="left"/>
    </xf>
    <xf numFmtId="0" fontId="0" fillId="0" borderId="77" xfId="0" applyBorder="1" applyAlignment="1">
      <alignment horizontal="center"/>
    </xf>
    <xf numFmtId="0" fontId="0" fillId="0" borderId="14" xfId="0" applyBorder="1"/>
    <xf numFmtId="164" fontId="0" fillId="0" borderId="0" xfId="0" applyNumberFormat="1" applyAlignment="1">
      <alignment horizontal="center"/>
    </xf>
    <xf numFmtId="17" fontId="2" fillId="0" borderId="27" xfId="3" applyNumberFormat="1" applyBorder="1" applyAlignment="1">
      <alignment horizontal="center"/>
    </xf>
    <xf numFmtId="17" fontId="2" fillId="0" borderId="56" xfId="3" applyNumberFormat="1" applyBorder="1" applyAlignment="1">
      <alignment horizontal="center"/>
    </xf>
    <xf numFmtId="0" fontId="2" fillId="0" borderId="79" xfId="3" applyBorder="1" applyAlignment="1">
      <alignment horizontal="center" wrapText="1"/>
    </xf>
    <xf numFmtId="17" fontId="37" fillId="0" borderId="79" xfId="0" applyNumberFormat="1" applyFont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10" borderId="6" xfId="0" applyFill="1" applyBorder="1" applyAlignment="1">
      <alignment horizontal="center"/>
    </xf>
    <xf numFmtId="1" fontId="18" fillId="0" borderId="0" xfId="3" applyNumberFormat="1" applyFont="1" applyAlignment="1">
      <alignment horizontal="center" vertical="center"/>
    </xf>
    <xf numFmtId="15" fontId="19" fillId="0" borderId="25" xfId="0" applyNumberFormat="1" applyFont="1" applyBorder="1" applyAlignment="1">
      <alignment horizontal="center"/>
    </xf>
    <xf numFmtId="15" fontId="6" fillId="0" borderId="2" xfId="0" applyNumberFormat="1" applyFont="1" applyBorder="1" applyAlignment="1">
      <alignment horizontal="center" wrapText="1"/>
    </xf>
    <xf numFmtId="2" fontId="6" fillId="0" borderId="2" xfId="0" applyNumberFormat="1" applyFont="1" applyBorder="1" applyAlignment="1">
      <alignment horizontal="center" wrapText="1"/>
    </xf>
    <xf numFmtId="165" fontId="0" fillId="0" borderId="90" xfId="0" applyNumberFormat="1" applyBorder="1" applyAlignment="1">
      <alignment horizontal="center"/>
    </xf>
    <xf numFmtId="1" fontId="6" fillId="0" borderId="3" xfId="0" applyNumberFormat="1" applyFont="1" applyBorder="1" applyAlignment="1">
      <alignment horizontal="center" wrapText="1"/>
    </xf>
    <xf numFmtId="2" fontId="6" fillId="0" borderId="90" xfId="0" applyNumberFormat="1" applyFont="1" applyBorder="1" applyAlignment="1">
      <alignment horizontal="center" wrapText="1"/>
    </xf>
    <xf numFmtId="165" fontId="6" fillId="0" borderId="90" xfId="0" applyNumberFormat="1" applyFont="1" applyBorder="1" applyAlignment="1">
      <alignment horizontal="center" wrapText="1"/>
    </xf>
    <xf numFmtId="1" fontId="6" fillId="0" borderId="90" xfId="0" applyNumberFormat="1" applyFont="1" applyBorder="1" applyAlignment="1">
      <alignment horizontal="center" wrapText="1"/>
    </xf>
    <xf numFmtId="15" fontId="6" fillId="0" borderId="5" xfId="0" applyNumberFormat="1" applyFont="1" applyBorder="1" applyAlignment="1">
      <alignment horizontal="center" wrapText="1"/>
    </xf>
    <xf numFmtId="2" fontId="6" fillId="0" borderId="5" xfId="0" applyNumberFormat="1" applyFont="1" applyBorder="1" applyAlignment="1">
      <alignment horizontal="center" wrapText="1"/>
    </xf>
    <xf numFmtId="1" fontId="6" fillId="0" borderId="6" xfId="0" applyNumberFormat="1" applyFont="1" applyBorder="1" applyAlignment="1">
      <alignment horizontal="center" wrapText="1"/>
    </xf>
    <xf numFmtId="2" fontId="6" fillId="0" borderId="0" xfId="0" applyNumberFormat="1" applyFont="1" applyAlignment="1">
      <alignment horizontal="center" wrapText="1"/>
    </xf>
    <xf numFmtId="165" fontId="6" fillId="0" borderId="0" xfId="0" applyNumberFormat="1" applyFont="1" applyAlignment="1">
      <alignment horizontal="center" wrapText="1"/>
    </xf>
    <xf numFmtId="1" fontId="6" fillId="0" borderId="0" xfId="0" applyNumberFormat="1" applyFont="1" applyAlignment="1">
      <alignment horizontal="center" wrapText="1"/>
    </xf>
    <xf numFmtId="15" fontId="2" fillId="0" borderId="5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1" fontId="2" fillId="0" borderId="6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0" borderId="5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15" fontId="19" fillId="0" borderId="8" xfId="0" applyNumberFormat="1" applyFon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165" fontId="0" fillId="0" borderId="100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2" fontId="0" fillId="0" borderId="100" xfId="0" applyNumberFormat="1" applyBorder="1" applyAlignment="1">
      <alignment horizontal="center"/>
    </xf>
    <xf numFmtId="1" fontId="0" fillId="0" borderId="100" xfId="0" applyNumberFormat="1" applyBorder="1" applyAlignment="1">
      <alignment horizontal="center"/>
    </xf>
    <xf numFmtId="2" fontId="6" fillId="0" borderId="8" xfId="0" applyNumberFormat="1" applyFont="1" applyBorder="1" applyAlignment="1">
      <alignment horizontal="center" wrapText="1"/>
    </xf>
    <xf numFmtId="165" fontId="6" fillId="48" borderId="100" xfId="0" applyNumberFormat="1" applyFont="1" applyFill="1" applyBorder="1" applyAlignment="1">
      <alignment horizontal="center" wrapText="1"/>
    </xf>
    <xf numFmtId="1" fontId="0" fillId="48" borderId="9" xfId="0" applyNumberFormat="1" applyFill="1" applyBorder="1" applyAlignment="1">
      <alignment horizontal="center"/>
    </xf>
    <xf numFmtId="2" fontId="19" fillId="0" borderId="8" xfId="0" applyNumberFormat="1" applyFont="1" applyBorder="1" applyAlignment="1">
      <alignment horizontal="center"/>
    </xf>
    <xf numFmtId="15" fontId="19" fillId="0" borderId="1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2" fontId="0" fillId="0" borderId="90" xfId="0" applyNumberFormat="1" applyBorder="1" applyAlignment="1">
      <alignment horizontal="center"/>
    </xf>
    <xf numFmtId="1" fontId="0" fillId="0" borderId="90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65" fontId="0" fillId="48" borderId="90" xfId="0" applyNumberFormat="1" applyFill="1" applyBorder="1" applyAlignment="1">
      <alignment horizontal="center"/>
    </xf>
    <xf numFmtId="1" fontId="0" fillId="48" borderId="3" xfId="0" applyNumberFormat="1" applyFill="1" applyBorder="1" applyAlignment="1">
      <alignment horizontal="center"/>
    </xf>
    <xf numFmtId="15" fontId="19" fillId="0" borderId="4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5" xfId="0" applyNumberFormat="1" applyBorder="1" applyAlignment="1">
      <alignment horizontal="center"/>
    </xf>
    <xf numFmtId="165" fontId="0" fillId="48" borderId="0" xfId="0" applyNumberFormat="1" applyFill="1" applyAlignment="1">
      <alignment horizontal="center"/>
    </xf>
    <xf numFmtId="1" fontId="0" fillId="48" borderId="6" xfId="0" applyNumberFormat="1" applyFill="1" applyBorder="1" applyAlignment="1">
      <alignment horizontal="center"/>
    </xf>
    <xf numFmtId="15" fontId="19" fillId="0" borderId="7" xfId="0" applyNumberFormat="1" applyFont="1" applyBorder="1" applyAlignment="1">
      <alignment horizontal="center"/>
    </xf>
    <xf numFmtId="165" fontId="0" fillId="48" borderId="100" xfId="0" applyNumberForma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2" fontId="0" fillId="2" borderId="5" xfId="0" applyNumberForma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15" fontId="19" fillId="0" borderId="5" xfId="0" applyNumberFormat="1" applyFont="1" applyBorder="1" applyAlignment="1">
      <alignment horizontal="center"/>
    </xf>
    <xf numFmtId="15" fontId="19" fillId="0" borderId="2" xfId="0" applyNumberFormat="1" applyFont="1" applyBorder="1" applyAlignment="1">
      <alignment horizontal="center"/>
    </xf>
    <xf numFmtId="1" fontId="0" fillId="48" borderId="90" xfId="0" applyNumberFormat="1" applyFill="1" applyBorder="1" applyAlignment="1">
      <alignment horizontal="center"/>
    </xf>
    <xf numFmtId="1" fontId="0" fillId="48" borderId="0" xfId="0" applyNumberFormat="1" applyFill="1" applyAlignment="1">
      <alignment horizontal="center"/>
    </xf>
    <xf numFmtId="17" fontId="0" fillId="0" borderId="0" xfId="0" applyNumberFormat="1" applyAlignment="1">
      <alignment horizontal="center"/>
    </xf>
    <xf numFmtId="15" fontId="19" fillId="0" borderId="0" xfId="0" applyNumberFormat="1" applyFont="1" applyAlignment="1">
      <alignment horizontal="center"/>
    </xf>
    <xf numFmtId="0" fontId="19" fillId="0" borderId="0" xfId="0" applyFont="1"/>
    <xf numFmtId="0" fontId="3" fillId="0" borderId="103" xfId="3" applyFont="1" applyBorder="1" applyAlignment="1">
      <alignment horizontal="center"/>
    </xf>
    <xf numFmtId="0" fontId="2" fillId="0" borderId="103" xfId="3" applyBorder="1" applyAlignment="1">
      <alignment horizontal="center" wrapText="1"/>
    </xf>
    <xf numFmtId="165" fontId="2" fillId="0" borderId="82" xfId="3" applyNumberFormat="1" applyBorder="1" applyAlignment="1">
      <alignment horizontal="center"/>
    </xf>
    <xf numFmtId="3" fontId="2" fillId="0" borderId="82" xfId="3" applyNumberFormat="1" applyBorder="1" applyAlignment="1">
      <alignment horizontal="center"/>
    </xf>
    <xf numFmtId="0" fontId="0" fillId="0" borderId="103" xfId="0" applyBorder="1" applyAlignment="1">
      <alignment horizontal="center"/>
    </xf>
    <xf numFmtId="0" fontId="2" fillId="0" borderId="86" xfId="3" applyBorder="1"/>
    <xf numFmtId="0" fontId="0" fillId="49" borderId="55" xfId="0" applyFill="1" applyBorder="1"/>
    <xf numFmtId="0" fontId="0" fillId="49" borderId="13" xfId="0" applyFill="1" applyBorder="1"/>
    <xf numFmtId="0" fontId="0" fillId="49" borderId="108" xfId="0" applyFill="1" applyBorder="1"/>
    <xf numFmtId="0" fontId="2" fillId="0" borderId="86" xfId="3" applyBorder="1" applyAlignment="1">
      <alignment vertical="center" wrapText="1"/>
    </xf>
    <xf numFmtId="0" fontId="0" fillId="0" borderId="103" xfId="0" applyBorder="1" applyAlignment="1">
      <alignment horizontal="right"/>
    </xf>
    <xf numFmtId="0" fontId="0" fillId="0" borderId="86" xfId="0" applyBorder="1"/>
    <xf numFmtId="0" fontId="0" fillId="0" borderId="0" xfId="0" applyAlignment="1">
      <alignment vertical="center"/>
    </xf>
    <xf numFmtId="2" fontId="0" fillId="0" borderId="103" xfId="0" applyNumberFormat="1" applyBorder="1" applyAlignment="1">
      <alignment horizontal="center" vertical="center"/>
    </xf>
    <xf numFmtId="165" fontId="0" fillId="0" borderId="103" xfId="0" applyNumberFormat="1" applyBorder="1" applyAlignment="1">
      <alignment horizontal="center" vertical="center"/>
    </xf>
    <xf numFmtId="1" fontId="0" fillId="0" borderId="103" xfId="0" applyNumberFormat="1" applyBorder="1" applyAlignment="1">
      <alignment horizontal="center" vertical="center"/>
    </xf>
    <xf numFmtId="0" fontId="0" fillId="0" borderId="103" xfId="0" applyBorder="1"/>
    <xf numFmtId="0" fontId="0" fillId="0" borderId="82" xfId="0" applyBorder="1"/>
    <xf numFmtId="15" fontId="12" fillId="0" borderId="8" xfId="3" applyNumberFormat="1" applyFont="1" applyBorder="1" applyAlignment="1">
      <alignment horizontal="center"/>
    </xf>
    <xf numFmtId="15" fontId="12" fillId="0" borderId="100" xfId="3" applyNumberFormat="1" applyFont="1" applyBorder="1" applyAlignment="1">
      <alignment horizontal="center"/>
    </xf>
    <xf numFmtId="2" fontId="31" fillId="4" borderId="107" xfId="3" applyNumberFormat="1" applyFont="1" applyFill="1" applyBorder="1" applyAlignment="1">
      <alignment horizontal="center" wrapText="1"/>
    </xf>
    <xf numFmtId="2" fontId="31" fillId="4" borderId="107" xfId="3" applyNumberFormat="1" applyFont="1" applyFill="1" applyBorder="1" applyAlignment="1">
      <alignment horizontal="center"/>
    </xf>
    <xf numFmtId="2" fontId="2" fillId="4" borderId="107" xfId="3" applyNumberFormat="1" applyFill="1" applyBorder="1" applyAlignment="1">
      <alignment horizontal="center"/>
    </xf>
    <xf numFmtId="2" fontId="2" fillId="4" borderId="107" xfId="3" applyNumberFormat="1" applyFill="1" applyBorder="1"/>
    <xf numFmtId="0" fontId="2" fillId="0" borderId="90" xfId="3" applyBorder="1"/>
    <xf numFmtId="0" fontId="0" fillId="0" borderId="85" xfId="0" applyBorder="1"/>
    <xf numFmtId="0" fontId="0" fillId="0" borderId="17" xfId="0" applyBorder="1"/>
    <xf numFmtId="0" fontId="0" fillId="0" borderId="105" xfId="0" applyBorder="1"/>
    <xf numFmtId="0" fontId="0" fillId="0" borderId="104" xfId="0" applyBorder="1"/>
    <xf numFmtId="0" fontId="0" fillId="0" borderId="102" xfId="0" applyBorder="1"/>
    <xf numFmtId="0" fontId="0" fillId="0" borderId="10" xfId="0" applyBorder="1"/>
    <xf numFmtId="0" fontId="0" fillId="0" borderId="11" xfId="0" applyBorder="1"/>
    <xf numFmtId="0" fontId="42" fillId="0" borderId="12" xfId="0" applyFont="1" applyBorder="1"/>
    <xf numFmtId="0" fontId="41" fillId="13" borderId="100" xfId="0" applyFont="1" applyFill="1" applyBorder="1" applyAlignment="1">
      <alignment horizontal="center"/>
    </xf>
    <xf numFmtId="0" fontId="0" fillId="0" borderId="101" xfId="0" applyBorder="1"/>
    <xf numFmtId="0" fontId="0" fillId="0" borderId="106" xfId="0" applyBorder="1"/>
    <xf numFmtId="0" fontId="3" fillId="0" borderId="109" xfId="3" applyFont="1" applyBorder="1" applyAlignment="1">
      <alignment horizontal="center" vertical="center" wrapText="1"/>
    </xf>
    <xf numFmtId="165" fontId="3" fillId="0" borderId="110" xfId="3" applyNumberFormat="1" applyFont="1" applyBorder="1" applyAlignment="1">
      <alignment horizontal="center" vertical="center"/>
    </xf>
    <xf numFmtId="0" fontId="0" fillId="49" borderId="111" xfId="0" applyFill="1" applyBorder="1"/>
    <xf numFmtId="0" fontId="0" fillId="49" borderId="12" xfId="0" applyFill="1" applyBorder="1"/>
    <xf numFmtId="17" fontId="37" fillId="0" borderId="103" xfId="0" applyNumberFormat="1" applyFont="1" applyBorder="1" applyAlignment="1">
      <alignment horizontal="center"/>
    </xf>
    <xf numFmtId="2" fontId="63" fillId="0" borderId="103" xfId="0" applyNumberFormat="1" applyFont="1" applyBorder="1" applyAlignment="1">
      <alignment horizontal="center"/>
    </xf>
    <xf numFmtId="164" fontId="33" fillId="0" borderId="5" xfId="3" applyNumberFormat="1" applyFont="1" applyBorder="1" applyAlignment="1">
      <alignment horizontal="center"/>
    </xf>
    <xf numFmtId="0" fontId="0" fillId="0" borderId="52" xfId="0" applyBorder="1"/>
    <xf numFmtId="0" fontId="0" fillId="0" borderId="51" xfId="0" applyBorder="1"/>
    <xf numFmtId="1" fontId="0" fillId="48" borderId="100" xfId="0" applyNumberFormat="1" applyFill="1" applyBorder="1" applyAlignment="1">
      <alignment horizontal="center"/>
    </xf>
    <xf numFmtId="0" fontId="0" fillId="0" borderId="73" xfId="0" applyBorder="1" applyAlignment="1">
      <alignment horizontal="right"/>
    </xf>
    <xf numFmtId="165" fontId="2" fillId="12" borderId="82" xfId="3" applyNumberFormat="1" applyFill="1" applyBorder="1" applyAlignment="1">
      <alignment horizontal="center"/>
    </xf>
    <xf numFmtId="3" fontId="2" fillId="12" borderId="82" xfId="3" applyNumberFormat="1" applyFill="1" applyBorder="1" applyAlignment="1">
      <alignment horizontal="center"/>
    </xf>
    <xf numFmtId="0" fontId="2" fillId="0" borderId="0" xfId="3" applyAlignment="1">
      <alignment horizontal="right"/>
    </xf>
    <xf numFmtId="165" fontId="3" fillId="4" borderId="103" xfId="3" applyNumberFormat="1" applyFont="1" applyFill="1" applyBorder="1" applyAlignment="1">
      <alignment horizontal="center" vertical="center" wrapText="1"/>
    </xf>
    <xf numFmtId="165" fontId="3" fillId="4" borderId="103" xfId="3" applyNumberFormat="1" applyFont="1" applyFill="1" applyBorder="1" applyAlignment="1">
      <alignment horizontal="center" vertical="center"/>
    </xf>
    <xf numFmtId="165" fontId="99" fillId="0" borderId="79" xfId="0" applyNumberFormat="1" applyFont="1" applyBorder="1" applyAlignment="1">
      <alignment horizontal="center"/>
    </xf>
    <xf numFmtId="1" fontId="99" fillId="0" borderId="79" xfId="0" applyNumberFormat="1" applyFont="1" applyBorder="1" applyAlignment="1">
      <alignment horizontal="center"/>
    </xf>
    <xf numFmtId="0" fontId="2" fillId="0" borderId="20" xfId="1" applyBorder="1" applyAlignment="1">
      <alignment vertical="center" wrapText="1"/>
    </xf>
    <xf numFmtId="2" fontId="0" fillId="0" borderId="103" xfId="0" applyNumberFormat="1" applyBorder="1"/>
    <xf numFmtId="17" fontId="2" fillId="0" borderId="5" xfId="3" applyNumberFormat="1" applyBorder="1" applyAlignment="1">
      <alignment horizontal="center"/>
    </xf>
    <xf numFmtId="167" fontId="0" fillId="0" borderId="103" xfId="0" applyNumberFormat="1" applyBorder="1" applyAlignment="1">
      <alignment horizontal="center" vertical="center"/>
    </xf>
    <xf numFmtId="2" fontId="2" fillId="0" borderId="51" xfId="3" applyNumberFormat="1" applyBorder="1" applyAlignment="1">
      <alignment horizontal="center" vertical="center"/>
    </xf>
    <xf numFmtId="2" fontId="2" fillId="0" borderId="14" xfId="3" applyNumberFormat="1" applyBorder="1" applyAlignment="1">
      <alignment horizontal="center" vertical="center"/>
    </xf>
    <xf numFmtId="1" fontId="3" fillId="0" borderId="110" xfId="3" applyNumberFormat="1" applyFont="1" applyBorder="1" applyAlignment="1">
      <alignment horizontal="center" vertical="center"/>
    </xf>
    <xf numFmtId="1" fontId="3" fillId="0" borderId="84" xfId="3" applyNumberFormat="1" applyFont="1" applyBorder="1" applyAlignment="1">
      <alignment horizontal="center" vertical="center"/>
    </xf>
    <xf numFmtId="1" fontId="16" fillId="0" borderId="0" xfId="3" applyNumberFormat="1" applyFont="1" applyAlignment="1">
      <alignment horizontal="center" vertical="center"/>
    </xf>
    <xf numFmtId="0" fontId="2" fillId="0" borderId="51" xfId="3" applyBorder="1"/>
    <xf numFmtId="0" fontId="2" fillId="0" borderId="14" xfId="3" applyBorder="1" applyAlignment="1">
      <alignment horizontal="center"/>
    </xf>
    <xf numFmtId="1" fontId="18" fillId="8" borderId="25" xfId="3" applyNumberFormat="1" applyFont="1" applyFill="1" applyBorder="1" applyAlignment="1">
      <alignment horizontal="center" vertical="center"/>
    </xf>
    <xf numFmtId="0" fontId="2" fillId="0" borderId="51" xfId="3" applyBorder="1" applyAlignment="1">
      <alignment horizontal="center"/>
    </xf>
    <xf numFmtId="15" fontId="2" fillId="0" borderId="26" xfId="3" applyNumberFormat="1" applyBorder="1" applyAlignment="1">
      <alignment horizontal="center" vertical="center"/>
    </xf>
    <xf numFmtId="1" fontId="2" fillId="0" borderId="14" xfId="3" applyNumberFormat="1" applyBorder="1" applyAlignment="1">
      <alignment horizontal="center"/>
    </xf>
    <xf numFmtId="0" fontId="2" fillId="0" borderId="5" xfId="3" applyBorder="1" applyAlignment="1">
      <alignment horizontal="center"/>
    </xf>
    <xf numFmtId="15" fontId="2" fillId="0" borderId="4" xfId="3" applyNumberFormat="1" applyBorder="1" applyAlignment="1">
      <alignment horizontal="center"/>
    </xf>
    <xf numFmtId="2" fontId="2" fillId="0" borderId="14" xfId="3" applyNumberFormat="1" applyBorder="1" applyAlignment="1">
      <alignment horizontal="center"/>
    </xf>
    <xf numFmtId="2" fontId="6" fillId="0" borderId="100" xfId="0" applyNumberFormat="1" applyFont="1" applyBorder="1" applyAlignment="1">
      <alignment horizontal="center" wrapText="1"/>
    </xf>
    <xf numFmtId="0" fontId="0" fillId="2" borderId="0" xfId="0" applyFill="1" applyAlignment="1">
      <alignment horizontal="center"/>
    </xf>
    <xf numFmtId="2" fontId="19" fillId="0" borderId="100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5" xfId="0" applyBorder="1" applyAlignment="1">
      <alignment wrapText="1"/>
    </xf>
    <xf numFmtId="0" fontId="0" fillId="0" borderId="25" xfId="0" applyBorder="1" applyAlignment="1">
      <alignment horizontal="center"/>
    </xf>
    <xf numFmtId="0" fontId="38" fillId="0" borderId="25" xfId="0" applyFont="1" applyBorder="1" applyAlignment="1">
      <alignment vertical="top" wrapText="1"/>
    </xf>
    <xf numFmtId="1" fontId="2" fillId="0" borderId="52" xfId="3" applyNumberFormat="1" applyBorder="1" applyAlignment="1">
      <alignment horizontal="center"/>
    </xf>
    <xf numFmtId="164" fontId="0" fillId="0" borderId="103" xfId="0" applyNumberFormat="1" applyBorder="1" applyAlignment="1">
      <alignment horizontal="center"/>
    </xf>
    <xf numFmtId="2" fontId="2" fillId="0" borderId="103" xfId="0" applyNumberFormat="1" applyFont="1" applyBorder="1" applyAlignment="1">
      <alignment horizontal="center"/>
    </xf>
    <xf numFmtId="0" fontId="44" fillId="0" borderId="103" xfId="0" applyFont="1" applyBorder="1" applyAlignment="1">
      <alignment horizontal="center" vertical="center"/>
    </xf>
    <xf numFmtId="17" fontId="0" fillId="0" borderId="90" xfId="0" applyNumberFormat="1" applyBorder="1" applyAlignment="1">
      <alignment horizontal="center"/>
    </xf>
    <xf numFmtId="165" fontId="6" fillId="0" borderId="103" xfId="3" applyNumberFormat="1" applyFont="1" applyBorder="1" applyAlignment="1">
      <alignment horizontal="center" vertical="center" wrapText="1"/>
    </xf>
    <xf numFmtId="3" fontId="6" fillId="0" borderId="103" xfId="3" applyNumberFormat="1" applyFont="1" applyBorder="1" applyAlignment="1">
      <alignment horizontal="center" vertical="center" wrapText="1"/>
    </xf>
    <xf numFmtId="1" fontId="6" fillId="0" borderId="103" xfId="3" applyNumberFormat="1" applyFont="1" applyBorder="1" applyAlignment="1">
      <alignment horizontal="center" vertical="center" wrapText="1"/>
    </xf>
    <xf numFmtId="0" fontId="2" fillId="0" borderId="103" xfId="1" applyBorder="1"/>
    <xf numFmtId="0" fontId="2" fillId="0" borderId="103" xfId="1" applyBorder="1" applyAlignment="1">
      <alignment vertical="center" wrapText="1"/>
    </xf>
    <xf numFmtId="0" fontId="2" fillId="0" borderId="103" xfId="1" applyBorder="1" applyAlignment="1">
      <alignment horizontal="center" vertical="center" wrapText="1"/>
    </xf>
    <xf numFmtId="0" fontId="19" fillId="0" borderId="103" xfId="0" applyFont="1" applyBorder="1" applyAlignment="1">
      <alignment horizontal="center" vertical="center"/>
    </xf>
    <xf numFmtId="166" fontId="0" fillId="0" borderId="79" xfId="0" applyNumberFormat="1" applyBorder="1" applyAlignment="1">
      <alignment horizontal="center" vertical="center"/>
    </xf>
    <xf numFmtId="166" fontId="0" fillId="0" borderId="103" xfId="0" applyNumberFormat="1" applyBorder="1" applyAlignment="1">
      <alignment horizontal="center" vertical="center"/>
    </xf>
    <xf numFmtId="0" fontId="3" fillId="2" borderId="25" xfId="3" applyFont="1" applyFill="1" applyBorder="1" applyAlignment="1">
      <alignment horizontal="center" vertical="center" wrapText="1"/>
    </xf>
    <xf numFmtId="2" fontId="2" fillId="0" borderId="51" xfId="3" applyNumberFormat="1" applyBorder="1" applyAlignment="1">
      <alignment horizontal="center"/>
    </xf>
    <xf numFmtId="2" fontId="2" fillId="0" borderId="52" xfId="3" applyNumberFormat="1" applyBorder="1" applyAlignment="1">
      <alignment horizontal="center"/>
    </xf>
    <xf numFmtId="15" fontId="19" fillId="0" borderId="25" xfId="0" applyNumberFormat="1" applyFont="1" applyBorder="1" applyAlignment="1">
      <alignment horizontal="center" vertical="center"/>
    </xf>
    <xf numFmtId="2" fontId="19" fillId="0" borderId="25" xfId="0" applyNumberFormat="1" applyFont="1" applyBorder="1" applyAlignment="1">
      <alignment horizontal="center" vertical="center" wrapText="1"/>
    </xf>
    <xf numFmtId="165" fontId="19" fillId="0" borderId="25" xfId="0" applyNumberFormat="1" applyFont="1" applyBorder="1" applyAlignment="1">
      <alignment horizontal="center" vertical="center" wrapText="1"/>
    </xf>
    <xf numFmtId="1" fontId="19" fillId="0" borderId="25" xfId="0" applyNumberFormat="1" applyFont="1" applyBorder="1" applyAlignment="1">
      <alignment horizontal="center" vertical="center" wrapText="1"/>
    </xf>
    <xf numFmtId="1" fontId="19" fillId="0" borderId="25" xfId="0" applyNumberFormat="1" applyFont="1" applyBorder="1" applyAlignment="1">
      <alignment horizontal="center" vertical="center"/>
    </xf>
    <xf numFmtId="165" fontId="19" fillId="0" borderId="25" xfId="0" applyNumberFormat="1" applyFont="1" applyBorder="1" applyAlignment="1">
      <alignment horizontal="center" vertical="center"/>
    </xf>
    <xf numFmtId="1" fontId="2" fillId="0" borderId="52" xfId="3" applyNumberForma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8" fillId="49" borderId="103" xfId="3" applyFont="1" applyFill="1" applyBorder="1" applyAlignment="1">
      <alignment horizontal="center"/>
    </xf>
    <xf numFmtId="0" fontId="18" fillId="2" borderId="79" xfId="3" applyFont="1" applyFill="1" applyBorder="1" applyAlignment="1">
      <alignment horizontal="center"/>
    </xf>
    <xf numFmtId="0" fontId="18" fillId="2" borderId="103" xfId="3" applyFont="1" applyFill="1" applyBorder="1" applyAlignment="1">
      <alignment horizontal="center"/>
    </xf>
    <xf numFmtId="165" fontId="2" fillId="2" borderId="79" xfId="3" applyNumberFormat="1" applyFill="1" applyBorder="1" applyAlignment="1">
      <alignment horizontal="center" vertical="center"/>
    </xf>
    <xf numFmtId="165" fontId="6" fillId="2" borderId="79" xfId="3" applyNumberFormat="1" applyFont="1" applyFill="1" applyBorder="1" applyAlignment="1">
      <alignment horizontal="center" vertical="center" wrapText="1"/>
    </xf>
    <xf numFmtId="165" fontId="6" fillId="2" borderId="103" xfId="3" applyNumberFormat="1" applyFont="1" applyFill="1" applyBorder="1" applyAlignment="1">
      <alignment horizontal="center" vertical="center" wrapText="1"/>
    </xf>
    <xf numFmtId="165" fontId="2" fillId="2" borderId="103" xfId="3" applyNumberFormat="1" applyFill="1" applyBorder="1" applyAlignment="1">
      <alignment horizontal="center" vertical="center"/>
    </xf>
    <xf numFmtId="3" fontId="2" fillId="2" borderId="79" xfId="3" applyNumberFormat="1" applyFill="1" applyBorder="1" applyAlignment="1">
      <alignment horizontal="center" vertical="center"/>
    </xf>
    <xf numFmtId="3" fontId="5" fillId="2" borderId="79" xfId="3" applyNumberFormat="1" applyFont="1" applyFill="1" applyBorder="1" applyAlignment="1">
      <alignment horizontal="center" vertical="center" wrapText="1"/>
    </xf>
    <xf numFmtId="3" fontId="6" fillId="2" borderId="79" xfId="3" applyNumberFormat="1" applyFont="1" applyFill="1" applyBorder="1" applyAlignment="1">
      <alignment horizontal="center" vertical="center" wrapText="1"/>
    </xf>
    <xf numFmtId="3" fontId="6" fillId="2" borderId="103" xfId="3" applyNumberFormat="1" applyFont="1" applyFill="1" applyBorder="1" applyAlignment="1">
      <alignment horizontal="center" vertical="center" wrapText="1"/>
    </xf>
    <xf numFmtId="3" fontId="2" fillId="2" borderId="103" xfId="3" applyNumberFormat="1" applyFill="1" applyBorder="1" applyAlignment="1">
      <alignment horizontal="center" vertical="center"/>
    </xf>
    <xf numFmtId="1" fontId="2" fillId="2" borderId="79" xfId="3" applyNumberFormat="1" applyFill="1" applyBorder="1" applyAlignment="1">
      <alignment horizontal="center" vertical="center"/>
    </xf>
    <xf numFmtId="1" fontId="6" fillId="2" borderId="79" xfId="3" applyNumberFormat="1" applyFont="1" applyFill="1" applyBorder="1" applyAlignment="1">
      <alignment horizontal="center" vertical="center" wrapText="1"/>
    </xf>
    <xf numFmtId="1" fontId="6" fillId="2" borderId="103" xfId="3" applyNumberFormat="1" applyFont="1" applyFill="1" applyBorder="1" applyAlignment="1">
      <alignment horizontal="center" vertical="center" wrapText="1"/>
    </xf>
    <xf numFmtId="1" fontId="2" fillId="2" borderId="103" xfId="3" applyNumberFormat="1" applyFill="1" applyBorder="1" applyAlignment="1">
      <alignment horizontal="center" vertical="center"/>
    </xf>
    <xf numFmtId="0" fontId="2" fillId="0" borderId="83" xfId="3" applyBorder="1" applyAlignment="1">
      <alignment horizontal="center"/>
    </xf>
    <xf numFmtId="1" fontId="2" fillId="0" borderId="83" xfId="3" applyNumberFormat="1" applyBorder="1" applyAlignment="1">
      <alignment horizontal="center"/>
    </xf>
    <xf numFmtId="1" fontId="6" fillId="0" borderId="83" xfId="3" applyNumberFormat="1" applyFont="1" applyBorder="1" applyAlignment="1">
      <alignment horizontal="center" wrapText="1"/>
    </xf>
    <xf numFmtId="0" fontId="2" fillId="0" borderId="48" xfId="3" applyBorder="1"/>
    <xf numFmtId="0" fontId="24" fillId="0" borderId="48" xfId="3" applyFont="1" applyBorder="1" applyAlignment="1">
      <alignment horizontal="center"/>
    </xf>
    <xf numFmtId="165" fontId="2" fillId="0" borderId="83" xfId="3" applyNumberFormat="1" applyBorder="1" applyAlignment="1">
      <alignment horizontal="center"/>
    </xf>
    <xf numFmtId="0" fontId="2" fillId="0" borderId="108" xfId="3" applyBorder="1" applyAlignment="1">
      <alignment horizontal="center"/>
    </xf>
    <xf numFmtId="0" fontId="2" fillId="0" borderId="52" xfId="3" applyBorder="1" applyAlignment="1">
      <alignment horizontal="center"/>
    </xf>
    <xf numFmtId="1" fontId="101" fillId="52" borderId="103" xfId="3" applyNumberFormat="1" applyFont="1" applyFill="1" applyBorder="1" applyAlignment="1">
      <alignment horizontal="center" vertical="center"/>
    </xf>
    <xf numFmtId="0" fontId="18" fillId="0" borderId="25" xfId="3" applyFont="1" applyBorder="1" applyAlignment="1">
      <alignment horizontal="center" vertical="center"/>
    </xf>
    <xf numFmtId="2" fontId="18" fillId="5" borderId="112" xfId="3" applyNumberFormat="1" applyFont="1" applyFill="1" applyBorder="1" applyAlignment="1">
      <alignment horizontal="center" vertical="center"/>
    </xf>
    <xf numFmtId="1" fontId="18" fillId="7" borderId="10" xfId="3" applyNumberFormat="1" applyFont="1" applyFill="1" applyBorder="1" applyAlignment="1">
      <alignment horizontal="center" vertical="center"/>
    </xf>
    <xf numFmtId="1" fontId="18" fillId="7" borderId="25" xfId="3" applyNumberFormat="1" applyFont="1" applyFill="1" applyBorder="1" applyAlignment="1">
      <alignment horizontal="center" vertical="center"/>
    </xf>
    <xf numFmtId="1" fontId="18" fillId="52" borderId="25" xfId="3" applyNumberFormat="1" applyFont="1" applyFill="1" applyBorder="1" applyAlignment="1">
      <alignment horizontal="center" vertical="center"/>
    </xf>
    <xf numFmtId="1" fontId="2" fillId="0" borderId="51" xfId="3" applyNumberFormat="1" applyBorder="1" applyAlignment="1">
      <alignment horizontal="center" vertical="center"/>
    </xf>
    <xf numFmtId="1" fontId="2" fillId="0" borderId="14" xfId="3" applyNumberFormat="1" applyBorder="1" applyAlignment="1">
      <alignment horizontal="center" vertical="center"/>
    </xf>
    <xf numFmtId="0" fontId="2" fillId="0" borderId="103" xfId="1" applyBorder="1" applyAlignment="1">
      <alignment horizontal="left" vertical="center" wrapText="1"/>
    </xf>
    <xf numFmtId="0" fontId="2" fillId="0" borderId="82" xfId="1" applyBorder="1" applyAlignment="1">
      <alignment horizontal="center" vertical="center" wrapText="1"/>
    </xf>
    <xf numFmtId="0" fontId="2" fillId="0" borderId="102" xfId="1" applyBorder="1" applyAlignment="1">
      <alignment vertical="center" wrapText="1"/>
    </xf>
    <xf numFmtId="0" fontId="2" fillId="0" borderId="114" xfId="1" applyBorder="1" applyAlignment="1">
      <alignment vertical="center" wrapText="1"/>
    </xf>
    <xf numFmtId="0" fontId="2" fillId="0" borderId="116" xfId="1" applyBorder="1" applyAlignment="1">
      <alignment vertical="center" wrapText="1"/>
    </xf>
    <xf numFmtId="0" fontId="2" fillId="0" borderId="118" xfId="1" applyBorder="1" applyAlignment="1">
      <alignment vertical="center" wrapText="1"/>
    </xf>
    <xf numFmtId="0" fontId="2" fillId="0" borderId="114" xfId="1" applyBorder="1" applyAlignment="1">
      <alignment horizontal="center" vertical="center" wrapText="1"/>
    </xf>
    <xf numFmtId="0" fontId="2" fillId="0" borderId="116" xfId="1" applyBorder="1" applyAlignment="1">
      <alignment horizontal="center" vertical="center" wrapText="1"/>
    </xf>
    <xf numFmtId="0" fontId="2" fillId="0" borderId="118" xfId="1" applyBorder="1" applyAlignment="1">
      <alignment horizontal="center" vertical="center" wrapText="1"/>
    </xf>
    <xf numFmtId="0" fontId="2" fillId="0" borderId="14" xfId="1" applyBorder="1" applyAlignment="1">
      <alignment vertical="center" wrapText="1"/>
    </xf>
    <xf numFmtId="0" fontId="0" fillId="0" borderId="120" xfId="0" applyBorder="1"/>
    <xf numFmtId="0" fontId="0" fillId="0" borderId="122" xfId="0" applyBorder="1"/>
    <xf numFmtId="0" fontId="0" fillId="0" borderId="124" xfId="0" applyBorder="1"/>
    <xf numFmtId="0" fontId="0" fillId="0" borderId="126" xfId="0" applyBorder="1"/>
    <xf numFmtId="0" fontId="0" fillId="0" borderId="128" xfId="0" applyBorder="1"/>
    <xf numFmtId="0" fontId="0" fillId="0" borderId="130" xfId="0" applyBorder="1"/>
    <xf numFmtId="0" fontId="0" fillId="0" borderId="10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26" xfId="0" applyBorder="1" applyAlignment="1">
      <alignment horizontal="center"/>
    </xf>
    <xf numFmtId="0" fontId="0" fillId="0" borderId="124" xfId="0" applyBorder="1" applyAlignment="1">
      <alignment horizontal="center"/>
    </xf>
    <xf numFmtId="0" fontId="0" fillId="0" borderId="122" xfId="0" applyBorder="1" applyAlignment="1">
      <alignment horizontal="center"/>
    </xf>
    <xf numFmtId="0" fontId="0" fillId="0" borderId="120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86" xfId="0" applyBorder="1" applyAlignment="1">
      <alignment vertical="center"/>
    </xf>
    <xf numFmtId="0" fontId="19" fillId="0" borderId="103" xfId="0" applyFont="1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54" xfId="0" applyNumberFormat="1" applyBorder="1" applyAlignment="1">
      <alignment horizontal="center" vertical="center"/>
    </xf>
    <xf numFmtId="0" fontId="2" fillId="0" borderId="86" xfId="3" applyBorder="1" applyAlignment="1">
      <alignment horizontal="center" vertical="center" wrapText="1"/>
    </xf>
    <xf numFmtId="0" fontId="0" fillId="0" borderId="105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2" fillId="0" borderId="103" xfId="3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0" fillId="0" borderId="86" xfId="0" applyBorder="1" applyAlignment="1">
      <alignment horizontal="center" vertical="center" wrapText="1"/>
    </xf>
    <xf numFmtId="0" fontId="2" fillId="0" borderId="101" xfId="3" applyBorder="1" applyAlignment="1">
      <alignment horizontal="center" vertical="center" wrapText="1"/>
    </xf>
    <xf numFmtId="0" fontId="0" fillId="0" borderId="102" xfId="0" applyBorder="1" applyAlignment="1">
      <alignment horizontal="center" vertical="center"/>
    </xf>
    <xf numFmtId="0" fontId="2" fillId="0" borderId="83" xfId="3" applyBorder="1" applyAlignment="1">
      <alignment horizontal="center" vertical="center" wrapText="1"/>
    </xf>
    <xf numFmtId="0" fontId="2" fillId="0" borderId="22" xfId="3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" fillId="0" borderId="38" xfId="3" applyBorder="1" applyAlignment="1">
      <alignment horizontal="center" vertical="center" wrapText="1"/>
    </xf>
    <xf numFmtId="0" fontId="2" fillId="0" borderId="21" xfId="3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49" borderId="132" xfId="0" applyFill="1" applyBorder="1"/>
    <xf numFmtId="0" fontId="0" fillId="49" borderId="133" xfId="0" applyFill="1" applyBorder="1"/>
    <xf numFmtId="0" fontId="0" fillId="49" borderId="134" xfId="0" applyFill="1" applyBorder="1"/>
    <xf numFmtId="0" fontId="0" fillId="49" borderId="54" xfId="0" applyFill="1" applyBorder="1"/>
    <xf numFmtId="0" fontId="2" fillId="0" borderId="135" xfId="1" applyBorder="1" applyAlignment="1">
      <alignment horizontal="center" vertical="center" wrapText="1"/>
    </xf>
    <xf numFmtId="0" fontId="0" fillId="0" borderId="135" xfId="0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2" fillId="0" borderId="136" xfId="1" applyBorder="1" applyAlignment="1">
      <alignment horizontal="center" vertical="center" wrapText="1"/>
    </xf>
    <xf numFmtId="0" fontId="0" fillId="0" borderId="136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2" fillId="0" borderId="14" xfId="3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0" fontId="0" fillId="0" borderId="137" xfId="0" applyBorder="1" applyAlignment="1">
      <alignment horizontal="center"/>
    </xf>
    <xf numFmtId="0" fontId="0" fillId="0" borderId="137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138" xfId="0" applyBorder="1" applyAlignment="1">
      <alignment horizontal="center"/>
    </xf>
    <xf numFmtId="0" fontId="0" fillId="0" borderId="138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104" fillId="0" borderId="0" xfId="0" applyFont="1" applyAlignment="1">
      <alignment vertical="center" textRotation="90" wrapText="1"/>
    </xf>
    <xf numFmtId="0" fontId="106" fillId="0" borderId="0" xfId="0" applyFont="1" applyAlignment="1">
      <alignment vertical="center" textRotation="90" wrapText="1"/>
    </xf>
    <xf numFmtId="0" fontId="2" fillId="0" borderId="34" xfId="3" applyBorder="1" applyAlignment="1">
      <alignment vertical="center" wrapText="1"/>
    </xf>
    <xf numFmtId="0" fontId="0" fillId="0" borderId="139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5" xfId="0" applyBorder="1"/>
    <xf numFmtId="0" fontId="0" fillId="0" borderId="35" xfId="0" applyBorder="1" applyAlignment="1">
      <alignment horizontal="center" vertical="center"/>
    </xf>
    <xf numFmtId="0" fontId="2" fillId="0" borderId="5" xfId="1" applyBorder="1" applyAlignment="1">
      <alignment horizontal="center" vertical="center" wrapText="1"/>
    </xf>
    <xf numFmtId="0" fontId="0" fillId="0" borderId="52" xfId="0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40" xfId="0" applyBorder="1" applyAlignment="1">
      <alignment horizontal="center"/>
    </xf>
    <xf numFmtId="0" fontId="0" fillId="0" borderId="140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0" fillId="0" borderId="136" xfId="0" applyBorder="1" applyAlignment="1">
      <alignment horizontal="center"/>
    </xf>
    <xf numFmtId="17" fontId="0" fillId="0" borderId="48" xfId="0" applyNumberFormat="1" applyBorder="1" applyAlignment="1">
      <alignment horizontal="center"/>
    </xf>
    <xf numFmtId="15" fontId="19" fillId="0" borderId="28" xfId="0" applyNumberFormat="1" applyFont="1" applyBorder="1" applyAlignment="1">
      <alignment horizontal="center"/>
    </xf>
    <xf numFmtId="2" fontId="0" fillId="0" borderId="48" xfId="0" applyNumberFormat="1" applyBorder="1" applyAlignment="1">
      <alignment horizontal="center"/>
    </xf>
    <xf numFmtId="1" fontId="0" fillId="0" borderId="48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165" fontId="0" fillId="48" borderId="48" xfId="0" applyNumberFormat="1" applyFill="1" applyBorder="1" applyAlignment="1">
      <alignment horizontal="center"/>
    </xf>
    <xf numFmtId="1" fontId="0" fillId="48" borderId="48" xfId="0" applyNumberFormat="1" applyFill="1" applyBorder="1" applyAlignment="1">
      <alignment horizontal="center"/>
    </xf>
    <xf numFmtId="1" fontId="0" fillId="48" borderId="44" xfId="0" applyNumberFormat="1" applyFill="1" applyBorder="1" applyAlignment="1">
      <alignment horizontal="center"/>
    </xf>
    <xf numFmtId="17" fontId="7" fillId="0" borderId="0" xfId="0" applyNumberFormat="1" applyFont="1" applyAlignment="1">
      <alignment horizontal="center"/>
    </xf>
    <xf numFmtId="0" fontId="108" fillId="0" borderId="47" xfId="0" applyFont="1" applyBorder="1" applyAlignment="1">
      <alignment horizontal="center"/>
    </xf>
    <xf numFmtId="1" fontId="109" fillId="0" borderId="79" xfId="0" applyNumberFormat="1" applyFont="1" applyBorder="1" applyAlignment="1">
      <alignment horizontal="center"/>
    </xf>
    <xf numFmtId="0" fontId="0" fillId="0" borderId="83" xfId="0" applyBorder="1"/>
    <xf numFmtId="0" fontId="0" fillId="0" borderId="83" xfId="0" applyBorder="1" applyAlignment="1">
      <alignment horizontal="center"/>
    </xf>
    <xf numFmtId="0" fontId="19" fillId="0" borderId="83" xfId="0" applyFont="1" applyBorder="1" applyAlignment="1">
      <alignment horizontal="center" vertical="center"/>
    </xf>
    <xf numFmtId="165" fontId="2" fillId="0" borderId="14" xfId="3" applyNumberFormat="1" applyBorder="1" applyAlignment="1">
      <alignment horizontal="center"/>
    </xf>
    <xf numFmtId="0" fontId="2" fillId="4" borderId="104" xfId="3" applyFill="1" applyBorder="1"/>
    <xf numFmtId="0" fontId="2" fillId="4" borderId="102" xfId="3" applyFill="1" applyBorder="1"/>
    <xf numFmtId="0" fontId="2" fillId="0" borderId="14" xfId="3" quotePrefix="1" applyBorder="1" applyAlignment="1">
      <alignment horizontal="center"/>
    </xf>
    <xf numFmtId="0" fontId="2" fillId="4" borderId="51" xfId="3" applyFill="1" applyBorder="1"/>
    <xf numFmtId="0" fontId="2" fillId="4" borderId="14" xfId="3" applyFill="1" applyBorder="1"/>
    <xf numFmtId="1" fontId="2" fillId="0" borderId="5" xfId="3" applyNumberFormat="1" applyBorder="1" applyAlignment="1">
      <alignment horizontal="center"/>
    </xf>
    <xf numFmtId="0" fontId="2" fillId="0" borderId="141" xfId="3" applyBorder="1" applyAlignment="1">
      <alignment horizontal="center"/>
    </xf>
    <xf numFmtId="1" fontId="2" fillId="0" borderId="141" xfId="3" applyNumberFormat="1" applyBorder="1" applyAlignment="1">
      <alignment horizontal="center"/>
    </xf>
    <xf numFmtId="17" fontId="2" fillId="0" borderId="1" xfId="3" applyNumberFormat="1" applyBorder="1" applyAlignment="1">
      <alignment horizontal="center"/>
    </xf>
    <xf numFmtId="15" fontId="2" fillId="0" borderId="3" xfId="3" applyNumberFormat="1" applyBorder="1" applyAlignment="1">
      <alignment horizontal="center"/>
    </xf>
    <xf numFmtId="0" fontId="2" fillId="0" borderId="55" xfId="3" applyBorder="1" applyAlignment="1">
      <alignment horizontal="center"/>
    </xf>
    <xf numFmtId="165" fontId="2" fillId="0" borderId="13" xfId="3" applyNumberFormat="1" applyBorder="1" applyAlignment="1">
      <alignment horizontal="center"/>
    </xf>
    <xf numFmtId="0" fontId="2" fillId="0" borderId="13" xfId="3" applyBorder="1" applyAlignment="1">
      <alignment horizontal="center"/>
    </xf>
    <xf numFmtId="1" fontId="2" fillId="0" borderId="13" xfId="3" applyNumberFormat="1" applyBorder="1" applyAlignment="1">
      <alignment horizontal="center"/>
    </xf>
    <xf numFmtId="0" fontId="2" fillId="0" borderId="2" xfId="3" applyBorder="1" applyAlignment="1">
      <alignment horizontal="center"/>
    </xf>
    <xf numFmtId="17" fontId="2" fillId="0" borderId="4" xfId="3" applyNumberFormat="1" applyBorder="1" applyAlignment="1">
      <alignment horizontal="center"/>
    </xf>
    <xf numFmtId="15" fontId="2" fillId="0" borderId="6" xfId="3" applyNumberFormat="1" applyBorder="1" applyAlignment="1">
      <alignment horizontal="center"/>
    </xf>
    <xf numFmtId="17" fontId="2" fillId="0" borderId="7" xfId="3" applyNumberFormat="1" applyBorder="1" applyAlignment="1">
      <alignment horizontal="center"/>
    </xf>
    <xf numFmtId="15" fontId="2" fillId="0" borderId="9" xfId="3" applyNumberFormat="1" applyBorder="1" applyAlignment="1">
      <alignment horizontal="center"/>
    </xf>
    <xf numFmtId="0" fontId="2" fillId="0" borderId="142" xfId="3" applyBorder="1" applyAlignment="1">
      <alignment horizontal="center"/>
    </xf>
    <xf numFmtId="165" fontId="2" fillId="0" borderId="141" xfId="3" applyNumberFormat="1" applyBorder="1" applyAlignment="1">
      <alignment horizontal="center"/>
    </xf>
    <xf numFmtId="0" fontId="2" fillId="0" borderId="8" xfId="3" applyBorder="1" applyAlignment="1">
      <alignment horizontal="center"/>
    </xf>
    <xf numFmtId="2" fontId="2" fillId="0" borderId="13" xfId="3" applyNumberFormat="1" applyBorder="1" applyAlignment="1">
      <alignment horizontal="center"/>
    </xf>
    <xf numFmtId="2" fontId="2" fillId="0" borderId="141" xfId="3" applyNumberFormat="1" applyBorder="1" applyAlignment="1">
      <alignment horizontal="center"/>
    </xf>
    <xf numFmtId="17" fontId="2" fillId="0" borderId="8" xfId="3" applyNumberFormat="1" applyBorder="1" applyAlignment="1">
      <alignment horizontal="center"/>
    </xf>
    <xf numFmtId="15" fontId="2" fillId="0" borderId="7" xfId="3" applyNumberFormat="1" applyBorder="1" applyAlignment="1">
      <alignment horizontal="center"/>
    </xf>
    <xf numFmtId="0" fontId="2" fillId="0" borderId="56" xfId="3" applyBorder="1" applyAlignment="1">
      <alignment horizontal="center"/>
    </xf>
    <xf numFmtId="1" fontId="2" fillId="4" borderId="14" xfId="3" applyNumberFormat="1" applyFill="1" applyBorder="1" applyAlignment="1">
      <alignment horizontal="center"/>
    </xf>
    <xf numFmtId="0" fontId="2" fillId="4" borderId="14" xfId="3" applyFill="1" applyBorder="1" applyAlignment="1">
      <alignment horizontal="center"/>
    </xf>
    <xf numFmtId="0" fontId="2" fillId="4" borderId="142" xfId="3" applyFill="1" applyBorder="1"/>
    <xf numFmtId="0" fontId="2" fillId="4" borderId="141" xfId="3" applyFill="1" applyBorder="1"/>
    <xf numFmtId="1" fontId="2" fillId="4" borderId="141" xfId="3" applyNumberFormat="1" applyFill="1" applyBorder="1" applyAlignment="1">
      <alignment horizontal="center"/>
    </xf>
    <xf numFmtId="0" fontId="2" fillId="0" borderId="55" xfId="3" applyBorder="1"/>
    <xf numFmtId="2" fontId="2" fillId="0" borderId="142" xfId="3" applyNumberFormat="1" applyBorder="1" applyAlignment="1">
      <alignment horizontal="center"/>
    </xf>
    <xf numFmtId="2" fontId="2" fillId="0" borderId="143" xfId="3" applyNumberFormat="1" applyBorder="1" applyAlignment="1">
      <alignment horizontal="center"/>
    </xf>
    <xf numFmtId="0" fontId="2" fillId="0" borderId="142" xfId="3" applyBorder="1"/>
    <xf numFmtId="0" fontId="2" fillId="0" borderId="7" xfId="3" applyBorder="1"/>
    <xf numFmtId="2" fontId="2" fillId="0" borderId="55" xfId="3" applyNumberFormat="1" applyBorder="1" applyAlignment="1">
      <alignment horizontal="center"/>
    </xf>
    <xf numFmtId="2" fontId="2" fillId="0" borderId="108" xfId="3" applyNumberFormat="1" applyBorder="1" applyAlignment="1">
      <alignment horizontal="center"/>
    </xf>
    <xf numFmtId="1" fontId="2" fillId="0" borderId="108" xfId="3" applyNumberFormat="1" applyBorder="1" applyAlignment="1">
      <alignment horizontal="center"/>
    </xf>
    <xf numFmtId="1" fontId="2" fillId="0" borderId="143" xfId="3" applyNumberFormat="1" applyBorder="1" applyAlignment="1">
      <alignment horizontal="center"/>
    </xf>
    <xf numFmtId="15" fontId="2" fillId="0" borderId="1" xfId="3" applyNumberFormat="1" applyBorder="1" applyAlignment="1">
      <alignment horizontal="center"/>
    </xf>
    <xf numFmtId="17" fontId="3" fillId="0" borderId="5" xfId="3" applyNumberFormat="1" applyFont="1" applyBorder="1" applyAlignment="1">
      <alignment horizontal="center"/>
    </xf>
    <xf numFmtId="15" fontId="2" fillId="0" borderId="102" xfId="3" applyNumberFormat="1" applyBorder="1" applyAlignment="1">
      <alignment horizontal="center" vertical="center"/>
    </xf>
    <xf numFmtId="0" fontId="2" fillId="0" borderId="51" xfId="3" applyBorder="1" applyAlignment="1">
      <alignment horizontal="center" vertical="center"/>
    </xf>
    <xf numFmtId="0" fontId="2" fillId="0" borderId="14" xfId="3" applyBorder="1" applyAlignment="1">
      <alignment horizontal="center" vertical="center"/>
    </xf>
    <xf numFmtId="165" fontId="2" fillId="0" borderId="14" xfId="3" applyNumberFormat="1" applyBorder="1" applyAlignment="1">
      <alignment horizontal="center" vertical="center"/>
    </xf>
    <xf numFmtId="0" fontId="2" fillId="0" borderId="52" xfId="3" applyBorder="1" applyAlignment="1">
      <alignment horizontal="center" vertical="center"/>
    </xf>
    <xf numFmtId="0" fontId="2" fillId="2" borderId="51" xfId="3" applyFill="1" applyBorder="1" applyAlignment="1">
      <alignment horizontal="center" vertical="center"/>
    </xf>
    <xf numFmtId="0" fontId="2" fillId="2" borderId="14" xfId="3" applyFill="1" applyBorder="1" applyAlignment="1">
      <alignment horizontal="center" vertical="center"/>
    </xf>
    <xf numFmtId="15" fontId="2" fillId="0" borderId="14" xfId="3" applyNumberFormat="1" applyBorder="1" applyAlignment="1">
      <alignment horizontal="center" vertical="center"/>
    </xf>
    <xf numFmtId="0" fontId="2" fillId="0" borderId="6" xfId="3" applyBorder="1" applyAlignment="1">
      <alignment horizontal="center" vertical="center"/>
    </xf>
    <xf numFmtId="0" fontId="2" fillId="2" borderId="6" xfId="3" applyFill="1" applyBorder="1" applyAlignment="1">
      <alignment horizontal="center" vertical="center"/>
    </xf>
    <xf numFmtId="0" fontId="2" fillId="0" borderId="104" xfId="3" applyBorder="1" applyAlignment="1">
      <alignment horizontal="center" vertical="center"/>
    </xf>
    <xf numFmtId="0" fontId="2" fillId="0" borderId="102" xfId="3" applyBorder="1" applyAlignment="1">
      <alignment horizontal="center" vertical="center"/>
    </xf>
    <xf numFmtId="165" fontId="2" fillId="0" borderId="102" xfId="3" applyNumberFormat="1" applyBorder="1" applyAlignment="1">
      <alignment horizontal="center" vertical="center"/>
    </xf>
    <xf numFmtId="0" fontId="2" fillId="0" borderId="144" xfId="3" applyBorder="1" applyAlignment="1">
      <alignment horizontal="center" vertical="center"/>
    </xf>
    <xf numFmtId="0" fontId="2" fillId="2" borderId="104" xfId="3" applyFill="1" applyBorder="1" applyAlignment="1">
      <alignment horizontal="center" vertical="center"/>
    </xf>
    <xf numFmtId="0" fontId="2" fillId="2" borderId="102" xfId="3" applyFill="1" applyBorder="1" applyAlignment="1">
      <alignment horizontal="center" vertical="center"/>
    </xf>
    <xf numFmtId="15" fontId="2" fillId="0" borderId="31" xfId="3" applyNumberFormat="1" applyBorder="1" applyAlignment="1">
      <alignment horizontal="center" vertical="center"/>
    </xf>
    <xf numFmtId="0" fontId="2" fillId="0" borderId="30" xfId="3" applyBorder="1" applyAlignment="1">
      <alignment horizontal="center" vertical="center"/>
    </xf>
    <xf numFmtId="0" fontId="2" fillId="0" borderId="31" xfId="3" applyBorder="1" applyAlignment="1">
      <alignment horizontal="center" vertical="center"/>
    </xf>
    <xf numFmtId="165" fontId="2" fillId="0" borderId="31" xfId="3" applyNumberFormat="1" applyBorder="1" applyAlignment="1">
      <alignment horizontal="center" vertical="center"/>
    </xf>
    <xf numFmtId="0" fontId="2" fillId="0" borderId="35" xfId="3" applyBorder="1" applyAlignment="1">
      <alignment horizontal="center" vertical="center"/>
    </xf>
    <xf numFmtId="0" fontId="2" fillId="0" borderId="48" xfId="3" applyBorder="1" applyAlignment="1">
      <alignment horizontal="center" vertical="center"/>
    </xf>
    <xf numFmtId="0" fontId="2" fillId="2" borderId="30" xfId="3" applyFill="1" applyBorder="1" applyAlignment="1">
      <alignment horizontal="center" vertical="center"/>
    </xf>
    <xf numFmtId="0" fontId="2" fillId="2" borderId="31" xfId="3" applyFill="1" applyBorder="1" applyAlignment="1">
      <alignment horizontal="center" vertical="center"/>
    </xf>
    <xf numFmtId="0" fontId="2" fillId="0" borderId="105" xfId="3" applyBorder="1" applyAlignment="1">
      <alignment horizontal="center" vertical="center"/>
    </xf>
    <xf numFmtId="0" fontId="2" fillId="0" borderId="103" xfId="3" applyBorder="1" applyAlignment="1">
      <alignment horizontal="center" vertical="center"/>
    </xf>
    <xf numFmtId="0" fontId="2" fillId="0" borderId="106" xfId="3" applyBorder="1" applyAlignment="1">
      <alignment horizontal="center" vertical="center"/>
    </xf>
    <xf numFmtId="0" fontId="2" fillId="2" borderId="105" xfId="3" applyFill="1" applyBorder="1" applyAlignment="1">
      <alignment horizontal="center" vertical="center"/>
    </xf>
    <xf numFmtId="0" fontId="2" fillId="2" borderId="103" xfId="3" applyFill="1" applyBorder="1" applyAlignment="1">
      <alignment horizontal="center" vertical="center"/>
    </xf>
    <xf numFmtId="15" fontId="2" fillId="0" borderId="103" xfId="3" applyNumberFormat="1" applyBorder="1" applyAlignment="1">
      <alignment horizontal="center" vertical="center"/>
    </xf>
    <xf numFmtId="15" fontId="2" fillId="0" borderId="141" xfId="3" applyNumberFormat="1" applyBorder="1" applyAlignment="1">
      <alignment horizontal="center" vertical="center"/>
    </xf>
    <xf numFmtId="2" fontId="2" fillId="0" borderId="104" xfId="3" applyNumberFormat="1" applyBorder="1" applyAlignment="1">
      <alignment horizontal="center" vertical="center"/>
    </xf>
    <xf numFmtId="2" fontId="2" fillId="0" borderId="102" xfId="3" applyNumberFormat="1" applyBorder="1" applyAlignment="1">
      <alignment horizontal="center" vertical="center"/>
    </xf>
    <xf numFmtId="2" fontId="2" fillId="0" borderId="17" xfId="3" applyNumberFormat="1" applyBorder="1" applyAlignment="1">
      <alignment horizontal="center" vertical="center"/>
    </xf>
    <xf numFmtId="2" fontId="2" fillId="0" borderId="54" xfId="3" applyNumberFormat="1" applyBorder="1" applyAlignment="1">
      <alignment horizontal="center" vertical="center"/>
    </xf>
    <xf numFmtId="2" fontId="2" fillId="0" borderId="32" xfId="3" applyNumberFormat="1" applyBorder="1" applyAlignment="1">
      <alignment horizontal="center" vertical="center"/>
    </xf>
    <xf numFmtId="0" fontId="2" fillId="0" borderId="17" xfId="3" applyBorder="1" applyAlignment="1">
      <alignment horizontal="center" vertical="center"/>
    </xf>
    <xf numFmtId="0" fontId="2" fillId="0" borderId="54" xfId="3" applyBorder="1" applyAlignment="1">
      <alignment horizontal="center" vertical="center"/>
    </xf>
    <xf numFmtId="0" fontId="2" fillId="0" borderId="32" xfId="3" applyBorder="1" applyAlignment="1">
      <alignment horizontal="center" vertical="center"/>
    </xf>
    <xf numFmtId="0" fontId="2" fillId="2" borderId="17" xfId="3" applyFill="1" applyBorder="1" applyAlignment="1">
      <alignment horizontal="center" vertical="center"/>
    </xf>
    <xf numFmtId="0" fontId="2" fillId="2" borderId="54" xfId="3" applyFill="1" applyBorder="1" applyAlignment="1">
      <alignment horizontal="center" vertical="center"/>
    </xf>
    <xf numFmtId="2" fontId="2" fillId="0" borderId="105" xfId="3" applyNumberFormat="1" applyBorder="1" applyAlignment="1">
      <alignment horizontal="center" vertical="center"/>
    </xf>
    <xf numFmtId="2" fontId="2" fillId="0" borderId="103" xfId="3" applyNumberFormat="1" applyBorder="1" applyAlignment="1">
      <alignment horizontal="center" vertical="center"/>
    </xf>
    <xf numFmtId="2" fontId="2" fillId="0" borderId="21" xfId="3" applyNumberFormat="1" applyBorder="1" applyAlignment="1">
      <alignment horizontal="center" vertical="center"/>
    </xf>
    <xf numFmtId="2" fontId="2" fillId="0" borderId="22" xfId="3" applyNumberFormat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22" xfId="3" applyBorder="1" applyAlignment="1">
      <alignment horizontal="center" vertical="center"/>
    </xf>
    <xf numFmtId="0" fontId="2" fillId="0" borderId="34" xfId="3" applyBorder="1" applyAlignment="1">
      <alignment horizontal="center" vertical="center"/>
    </xf>
    <xf numFmtId="0" fontId="2" fillId="2" borderId="21" xfId="3" applyFill="1" applyBorder="1" applyAlignment="1">
      <alignment horizontal="center" vertical="center"/>
    </xf>
    <xf numFmtId="0" fontId="2" fillId="2" borderId="22" xfId="3" applyFill="1" applyBorder="1" applyAlignment="1">
      <alignment horizontal="center" vertical="center"/>
    </xf>
    <xf numFmtId="15" fontId="2" fillId="0" borderId="13" xfId="3" applyNumberFormat="1" applyBorder="1" applyAlignment="1">
      <alignment horizontal="center" vertical="center"/>
    </xf>
    <xf numFmtId="15" fontId="2" fillId="0" borderId="22" xfId="3" applyNumberFormat="1" applyBorder="1" applyAlignment="1">
      <alignment horizontal="center" vertical="center"/>
    </xf>
    <xf numFmtId="2" fontId="2" fillId="0" borderId="30" xfId="3" applyNumberFormat="1" applyBorder="1" applyAlignment="1">
      <alignment horizontal="center" vertical="center"/>
    </xf>
    <xf numFmtId="2" fontId="2" fillId="0" borderId="31" xfId="3" applyNumberFormat="1" applyBorder="1" applyAlignment="1">
      <alignment horizontal="center" vertical="center"/>
    </xf>
    <xf numFmtId="15" fontId="2" fillId="0" borderId="108" xfId="3" applyNumberFormat="1" applyBorder="1" applyAlignment="1">
      <alignment horizontal="center" vertical="center"/>
    </xf>
    <xf numFmtId="2" fontId="2" fillId="12" borderId="103" xfId="3" applyNumberFormat="1" applyFill="1" applyBorder="1" applyAlignment="1">
      <alignment horizontal="center" vertical="center"/>
    </xf>
    <xf numFmtId="1" fontId="2" fillId="0" borderId="32" xfId="3" applyNumberFormat="1" applyBorder="1" applyAlignment="1">
      <alignment horizontal="center" vertical="center"/>
    </xf>
    <xf numFmtId="0" fontId="2" fillId="0" borderId="145" xfId="3" applyBorder="1" applyAlignment="1">
      <alignment horizontal="center"/>
    </xf>
    <xf numFmtId="0" fontId="2" fillId="0" borderId="111" xfId="3" applyBorder="1" applyAlignment="1">
      <alignment horizontal="center"/>
    </xf>
    <xf numFmtId="0" fontId="2" fillId="0" borderId="26" xfId="3" applyBorder="1" applyAlignment="1">
      <alignment horizontal="center"/>
    </xf>
    <xf numFmtId="17" fontId="2" fillId="0" borderId="141" xfId="3" applyNumberFormat="1" applyBorder="1" applyAlignment="1">
      <alignment horizontal="center"/>
    </xf>
    <xf numFmtId="15" fontId="2" fillId="0" borderId="146" xfId="3" applyNumberFormat="1" applyBorder="1" applyAlignment="1">
      <alignment horizontal="center" vertical="center"/>
    </xf>
    <xf numFmtId="2" fontId="2" fillId="0" borderId="7" xfId="3" applyNumberFormat="1" applyBorder="1" applyAlignment="1">
      <alignment horizontal="center" vertical="center"/>
    </xf>
    <xf numFmtId="0" fontId="2" fillId="0" borderId="38" xfId="3" applyBorder="1" applyAlignment="1">
      <alignment horizontal="center" vertical="center"/>
    </xf>
    <xf numFmtId="2" fontId="2" fillId="0" borderId="38" xfId="3" applyNumberFormat="1" applyBorder="1" applyAlignment="1">
      <alignment horizontal="center" vertical="center"/>
    </xf>
    <xf numFmtId="0" fontId="2" fillId="0" borderId="146" xfId="3" applyBorder="1" applyAlignment="1">
      <alignment horizontal="center"/>
    </xf>
    <xf numFmtId="17" fontId="2" fillId="0" borderId="145" xfId="3" applyNumberFormat="1" applyBorder="1" applyAlignment="1">
      <alignment horizontal="center"/>
    </xf>
    <xf numFmtId="15" fontId="2" fillId="0" borderId="111" xfId="3" applyNumberFormat="1" applyBorder="1" applyAlignment="1">
      <alignment horizontal="center" vertical="center"/>
    </xf>
    <xf numFmtId="2" fontId="2" fillId="0" borderId="55" xfId="3" applyNumberFormat="1" applyBorder="1" applyAlignment="1">
      <alignment horizontal="center" vertical="center"/>
    </xf>
    <xf numFmtId="2" fontId="2" fillId="0" borderId="13" xfId="3" applyNumberFormat="1" applyBorder="1" applyAlignment="1">
      <alignment horizontal="center" vertical="center"/>
    </xf>
    <xf numFmtId="1" fontId="2" fillId="0" borderId="55" xfId="3" applyNumberFormat="1" applyBorder="1" applyAlignment="1">
      <alignment horizontal="center" vertical="center"/>
    </xf>
    <xf numFmtId="1" fontId="2" fillId="0" borderId="13" xfId="3" applyNumberFormat="1" applyBorder="1" applyAlignment="1">
      <alignment horizontal="center" vertical="center"/>
    </xf>
    <xf numFmtId="1" fontId="2" fillId="0" borderId="108" xfId="3" applyNumberForma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48" borderId="5" xfId="0" applyFill="1" applyBorder="1" applyAlignment="1">
      <alignment horizontal="center"/>
    </xf>
    <xf numFmtId="0" fontId="0" fillId="48" borderId="6" xfId="0" applyFill="1" applyBorder="1" applyAlignment="1">
      <alignment horizontal="center"/>
    </xf>
    <xf numFmtId="0" fontId="2" fillId="48" borderId="4" xfId="3" applyFill="1" applyBorder="1" applyAlignment="1">
      <alignment wrapText="1"/>
    </xf>
    <xf numFmtId="0" fontId="2" fillId="0" borderId="4" xfId="3" applyBorder="1" applyAlignment="1">
      <alignment wrapText="1"/>
    </xf>
    <xf numFmtId="0" fontId="2" fillId="12" borderId="4" xfId="3" applyFill="1" applyBorder="1" applyAlignment="1">
      <alignment wrapText="1"/>
    </xf>
    <xf numFmtId="0" fontId="3" fillId="53" borderId="25" xfId="3" applyFont="1" applyFill="1" applyBorder="1" applyAlignment="1">
      <alignment horizontal="center" vertical="center" wrapText="1"/>
    </xf>
    <xf numFmtId="0" fontId="110" fillId="0" borderId="0" xfId="0" applyFont="1" applyAlignment="1">
      <alignment horizontal="left"/>
    </xf>
    <xf numFmtId="17" fontId="3" fillId="15" borderId="5" xfId="3" applyNumberFormat="1" applyFont="1" applyFill="1" applyBorder="1" applyAlignment="1">
      <alignment horizontal="center"/>
    </xf>
    <xf numFmtId="15" fontId="2" fillId="15" borderId="4" xfId="3" applyNumberFormat="1" applyFill="1" applyBorder="1" applyAlignment="1">
      <alignment horizontal="center"/>
    </xf>
    <xf numFmtId="2" fontId="2" fillId="15" borderId="51" xfId="3" applyNumberFormat="1" applyFill="1" applyBorder="1" applyAlignment="1">
      <alignment horizontal="center"/>
    </xf>
    <xf numFmtId="2" fontId="2" fillId="15" borderId="14" xfId="3" applyNumberFormat="1" applyFill="1" applyBorder="1" applyAlignment="1">
      <alignment horizontal="center"/>
    </xf>
    <xf numFmtId="2" fontId="2" fillId="15" borderId="52" xfId="3" applyNumberFormat="1" applyFill="1" applyBorder="1" applyAlignment="1">
      <alignment horizontal="center"/>
    </xf>
    <xf numFmtId="0" fontId="2" fillId="15" borderId="5" xfId="3" applyFill="1" applyBorder="1" applyAlignment="1">
      <alignment horizontal="center"/>
    </xf>
    <xf numFmtId="1" fontId="2" fillId="15" borderId="14" xfId="3" applyNumberFormat="1" applyFill="1" applyBorder="1" applyAlignment="1">
      <alignment horizontal="center"/>
    </xf>
    <xf numFmtId="1" fontId="2" fillId="15" borderId="52" xfId="3" applyNumberFormat="1" applyFill="1" applyBorder="1" applyAlignment="1">
      <alignment horizontal="center"/>
    </xf>
    <xf numFmtId="0" fontId="2" fillId="15" borderId="0" xfId="3" applyFill="1"/>
    <xf numFmtId="0" fontId="2" fillId="15" borderId="4" xfId="3" applyFill="1" applyBorder="1"/>
    <xf numFmtId="0" fontId="2" fillId="15" borderId="51" xfId="3" applyFill="1" applyBorder="1"/>
    <xf numFmtId="0" fontId="2" fillId="15" borderId="5" xfId="3" applyFill="1" applyBorder="1"/>
    <xf numFmtId="2" fontId="0" fillId="0" borderId="6" xfId="0" applyNumberFormat="1" applyBorder="1" applyAlignment="1">
      <alignment horizontal="center"/>
    </xf>
    <xf numFmtId="0" fontId="18" fillId="2" borderId="79" xfId="0" applyFont="1" applyFill="1" applyBorder="1" applyAlignment="1">
      <alignment horizontal="center"/>
    </xf>
    <xf numFmtId="0" fontId="18" fillId="2" borderId="103" xfId="0" applyFont="1" applyFill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" fontId="0" fillId="0" borderId="47" xfId="0" applyNumberFormat="1" applyBorder="1" applyAlignment="1">
      <alignment horizontal="center"/>
    </xf>
    <xf numFmtId="17" fontId="0" fillId="54" borderId="0" xfId="0" applyNumberFormat="1" applyFill="1" applyAlignment="1">
      <alignment horizontal="center"/>
    </xf>
    <xf numFmtId="15" fontId="19" fillId="54" borderId="5" xfId="0" applyNumberFormat="1" applyFont="1" applyFill="1" applyBorder="1" applyAlignment="1">
      <alignment horizontal="center"/>
    </xf>
    <xf numFmtId="2" fontId="0" fillId="54" borderId="0" xfId="0" applyNumberFormat="1" applyFill="1" applyAlignment="1">
      <alignment horizontal="center"/>
    </xf>
    <xf numFmtId="165" fontId="0" fillId="54" borderId="0" xfId="0" applyNumberFormat="1" applyFill="1" applyAlignment="1">
      <alignment horizontal="center"/>
    </xf>
    <xf numFmtId="1" fontId="0" fillId="54" borderId="0" xfId="0" applyNumberFormat="1" applyFill="1" applyAlignment="1">
      <alignment horizontal="center"/>
    </xf>
    <xf numFmtId="1" fontId="0" fillId="54" borderId="6" xfId="0" applyNumberFormat="1" applyFill="1" applyBorder="1" applyAlignment="1">
      <alignment horizontal="center"/>
    </xf>
    <xf numFmtId="2" fontId="0" fillId="54" borderId="5" xfId="0" applyNumberFormat="1" applyFill="1" applyBorder="1" applyAlignment="1">
      <alignment horizontal="center"/>
    </xf>
    <xf numFmtId="0" fontId="0" fillId="54" borderId="8" xfId="0" applyFill="1" applyBorder="1" applyAlignment="1">
      <alignment horizontal="center"/>
    </xf>
    <xf numFmtId="0" fontId="0" fillId="54" borderId="9" xfId="0" applyFill="1" applyBorder="1" applyAlignment="1">
      <alignment horizontal="center"/>
    </xf>
    <xf numFmtId="0" fontId="0" fillId="54" borderId="0" xfId="0" applyFill="1" applyAlignment="1">
      <alignment horizontal="center"/>
    </xf>
    <xf numFmtId="0" fontId="112" fillId="0" borderId="47" xfId="0" applyFont="1" applyBorder="1" applyAlignment="1">
      <alignment horizontal="center"/>
    </xf>
    <xf numFmtId="0" fontId="113" fillId="0" borderId="0" xfId="0" applyFont="1"/>
    <xf numFmtId="0" fontId="38" fillId="14" borderId="0" xfId="0" applyFont="1" applyFill="1"/>
    <xf numFmtId="1" fontId="101" fillId="0" borderId="103" xfId="3" applyNumberFormat="1" applyFont="1" applyBorder="1" applyAlignment="1">
      <alignment horizontal="center" vertical="center"/>
    </xf>
    <xf numFmtId="0" fontId="101" fillId="53" borderId="103" xfId="3" applyFont="1" applyFill="1" applyBorder="1" applyAlignment="1">
      <alignment horizontal="center" vertical="center"/>
    </xf>
    <xf numFmtId="165" fontId="114" fillId="0" borderId="79" xfId="0" applyNumberFormat="1" applyFont="1" applyBorder="1" applyAlignment="1">
      <alignment horizontal="center"/>
    </xf>
    <xf numFmtId="1" fontId="114" fillId="0" borderId="79" xfId="0" applyNumberFormat="1" applyFon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102" fillId="0" borderId="0" xfId="3" applyFont="1" applyAlignment="1">
      <alignment horizontal="center"/>
    </xf>
    <xf numFmtId="0" fontId="40" fillId="9" borderId="147" xfId="3" applyFont="1" applyFill="1" applyBorder="1" applyAlignment="1">
      <alignment horizontal="center" vertical="center" wrapText="1"/>
    </xf>
    <xf numFmtId="0" fontId="0" fillId="2" borderId="86" xfId="0" applyFill="1" applyBorder="1"/>
    <xf numFmtId="0" fontId="0" fillId="2" borderId="40" xfId="0" applyFill="1" applyBorder="1"/>
    <xf numFmtId="0" fontId="0" fillId="2" borderId="45" xfId="0" applyFill="1" applyBorder="1"/>
    <xf numFmtId="0" fontId="0" fillId="2" borderId="78" xfId="0" applyFill="1" applyBorder="1"/>
    <xf numFmtId="0" fontId="0" fillId="2" borderId="26" xfId="0" applyFill="1" applyBorder="1"/>
    <xf numFmtId="0" fontId="0" fillId="2" borderId="106" xfId="0" applyFill="1" applyBorder="1"/>
    <xf numFmtId="0" fontId="0" fillId="2" borderId="33" xfId="0" applyFill="1" applyBorder="1"/>
    <xf numFmtId="0" fontId="0" fillId="2" borderId="34" xfId="0" applyFill="1" applyBorder="1"/>
    <xf numFmtId="0" fontId="0" fillId="2" borderId="35" xfId="0" applyFill="1" applyBorder="1"/>
    <xf numFmtId="0" fontId="0" fillId="2" borderId="52" xfId="0" applyFill="1" applyBorder="1"/>
    <xf numFmtId="0" fontId="27" fillId="54" borderId="56" xfId="3" applyFont="1" applyFill="1" applyBorder="1" applyAlignment="1">
      <alignment horizontal="center"/>
    </xf>
    <xf numFmtId="17" fontId="2" fillId="54" borderId="56" xfId="3" applyNumberFormat="1" applyFill="1" applyBorder="1" applyAlignment="1">
      <alignment horizontal="center"/>
    </xf>
    <xf numFmtId="15" fontId="2" fillId="54" borderId="26" xfId="3" applyNumberFormat="1" applyFill="1" applyBorder="1" applyAlignment="1">
      <alignment horizontal="center" vertical="center"/>
    </xf>
    <xf numFmtId="2" fontId="2" fillId="54" borderId="51" xfId="3" applyNumberFormat="1" applyFill="1" applyBorder="1" applyAlignment="1">
      <alignment horizontal="center" vertical="center"/>
    </xf>
    <xf numFmtId="2" fontId="2" fillId="54" borderId="14" xfId="3" applyNumberFormat="1" applyFill="1" applyBorder="1" applyAlignment="1">
      <alignment horizontal="center" vertical="center"/>
    </xf>
    <xf numFmtId="0" fontId="2" fillId="54" borderId="0" xfId="3" applyFill="1" applyAlignment="1">
      <alignment horizontal="center" vertical="center"/>
    </xf>
    <xf numFmtId="1" fontId="2" fillId="54" borderId="51" xfId="3" applyNumberFormat="1" applyFill="1" applyBorder="1" applyAlignment="1">
      <alignment horizontal="center" vertical="center"/>
    </xf>
    <xf numFmtId="1" fontId="2" fillId="54" borderId="14" xfId="3" applyNumberFormat="1" applyFill="1" applyBorder="1" applyAlignment="1">
      <alignment horizontal="center" vertical="center"/>
    </xf>
    <xf numFmtId="1" fontId="2" fillId="54" borderId="52" xfId="3" applyNumberFormat="1" applyFill="1" applyBorder="1" applyAlignment="1">
      <alignment horizontal="center" vertical="center"/>
    </xf>
    <xf numFmtId="0" fontId="2" fillId="54" borderId="0" xfId="3" applyFill="1"/>
    <xf numFmtId="0" fontId="0" fillId="0" borderId="28" xfId="0" applyBorder="1" applyAlignment="1">
      <alignment horizontal="center"/>
    </xf>
    <xf numFmtId="0" fontId="0" fillId="0" borderId="44" xfId="0" applyBorder="1" applyAlignment="1">
      <alignment horizontal="center"/>
    </xf>
    <xf numFmtId="17" fontId="2" fillId="0" borderId="2" xfId="3" applyNumberFormat="1" applyBorder="1" applyAlignment="1">
      <alignment horizontal="center"/>
    </xf>
    <xf numFmtId="0" fontId="3" fillId="0" borderId="51" xfId="3" applyFont="1" applyBorder="1" applyAlignment="1">
      <alignment horizontal="center" vertical="center" wrapText="1"/>
    </xf>
    <xf numFmtId="0" fontId="3" fillId="0" borderId="14" xfId="3" applyFont="1" applyBorder="1" applyAlignment="1">
      <alignment horizontal="center" vertical="center" wrapText="1"/>
    </xf>
    <xf numFmtId="0" fontId="3" fillId="2" borderId="1" xfId="3" applyFont="1" applyFill="1" applyBorder="1" applyAlignment="1">
      <alignment horizontal="center" vertical="center" wrapText="1"/>
    </xf>
    <xf numFmtId="0" fontId="3" fillId="53" borderId="4" xfId="3" applyFont="1" applyFill="1" applyBorder="1" applyAlignment="1">
      <alignment horizontal="center" vertical="center" wrapText="1"/>
    </xf>
    <xf numFmtId="17" fontId="2" fillId="0" borderId="5" xfId="3" applyNumberFormat="1" applyBorder="1" applyAlignment="1">
      <alignment horizontal="center" vertical="center"/>
    </xf>
    <xf numFmtId="15" fontId="2" fillId="0" borderId="4" xfId="3" applyNumberFormat="1" applyBorder="1" applyAlignment="1">
      <alignment horizontal="center" vertical="center"/>
    </xf>
    <xf numFmtId="0" fontId="2" fillId="0" borderId="5" xfId="3" applyBorder="1" applyAlignment="1">
      <alignment horizontal="center" vertical="center"/>
    </xf>
    <xf numFmtId="0" fontId="2" fillId="0" borderId="14" xfId="3" quotePrefix="1" applyBorder="1" applyAlignment="1">
      <alignment horizontal="center" vertical="center"/>
    </xf>
    <xf numFmtId="0" fontId="2" fillId="0" borderId="13" xfId="3" quotePrefix="1" applyBorder="1" applyAlignment="1">
      <alignment horizontal="center"/>
    </xf>
    <xf numFmtId="0" fontId="2" fillId="0" borderId="100" xfId="3" applyBorder="1"/>
    <xf numFmtId="2" fontId="2" fillId="0" borderId="142" xfId="3" applyNumberFormat="1" applyBorder="1" applyAlignment="1">
      <alignment horizontal="center" vertical="center"/>
    </xf>
    <xf numFmtId="2" fontId="2" fillId="0" borderId="141" xfId="3" applyNumberFormat="1" applyBorder="1" applyAlignment="1">
      <alignment horizontal="center" vertical="center"/>
    </xf>
    <xf numFmtId="1" fontId="2" fillId="0" borderId="142" xfId="3" applyNumberFormat="1" applyBorder="1" applyAlignment="1">
      <alignment horizontal="center" vertical="center"/>
    </xf>
    <xf numFmtId="1" fontId="2" fillId="0" borderId="141" xfId="3" applyNumberFormat="1" applyBorder="1" applyAlignment="1">
      <alignment horizontal="center" vertical="center"/>
    </xf>
    <xf numFmtId="1" fontId="2" fillId="0" borderId="143" xfId="3" applyNumberFormat="1" applyBorder="1" applyAlignment="1">
      <alignment horizontal="center" vertical="center"/>
    </xf>
    <xf numFmtId="0" fontId="3" fillId="0" borderId="26" xfId="3" applyFont="1" applyBorder="1" applyAlignment="1">
      <alignment horizontal="center" vertical="center" wrapText="1"/>
    </xf>
    <xf numFmtId="0" fontId="3" fillId="0" borderId="26" xfId="3" applyFont="1" applyBorder="1" applyAlignment="1">
      <alignment horizontal="center" vertical="center"/>
    </xf>
    <xf numFmtId="17" fontId="2" fillId="0" borderId="31" xfId="3" applyNumberFormat="1" applyBorder="1" applyAlignment="1">
      <alignment horizontal="center"/>
    </xf>
    <xf numFmtId="17" fontId="2" fillId="0" borderId="13" xfId="3" applyNumberFormat="1" applyBorder="1" applyAlignment="1">
      <alignment horizontal="center"/>
    </xf>
    <xf numFmtId="15" fontId="2" fillId="0" borderId="52" xfId="3" applyNumberFormat="1" applyBorder="1" applyAlignment="1">
      <alignment horizontal="center" vertical="center"/>
    </xf>
    <xf numFmtId="17" fontId="2" fillId="0" borderId="47" xfId="3" applyNumberFormat="1" applyBorder="1" applyAlignment="1">
      <alignment horizontal="center"/>
    </xf>
    <xf numFmtId="15" fontId="2" fillId="0" borderId="35" xfId="3" applyNumberFormat="1" applyBorder="1" applyAlignment="1">
      <alignment horizontal="center" vertical="center"/>
    </xf>
    <xf numFmtId="0" fontId="3" fillId="0" borderId="10" xfId="3" applyFont="1" applyBorder="1" applyAlignment="1">
      <alignment horizontal="center" vertical="center" wrapText="1"/>
    </xf>
    <xf numFmtId="0" fontId="3" fillId="0" borderId="112" xfId="3" applyFont="1" applyBorder="1" applyAlignment="1">
      <alignment horizontal="center" vertical="center" wrapText="1"/>
    </xf>
    <xf numFmtId="0" fontId="3" fillId="0" borderId="148" xfId="3" applyFont="1" applyBorder="1" applyAlignment="1">
      <alignment horizontal="center" vertical="center" wrapText="1"/>
    </xf>
    <xf numFmtId="0" fontId="3" fillId="0" borderId="133" xfId="3" applyFont="1" applyBorder="1" applyAlignment="1">
      <alignment horizontal="center" vertical="center" wrapText="1"/>
    </xf>
    <xf numFmtId="0" fontId="3" fillId="0" borderId="148" xfId="3" applyFont="1" applyBorder="1" applyAlignment="1">
      <alignment horizontal="center" vertical="center"/>
    </xf>
    <xf numFmtId="0" fontId="115" fillId="0" borderId="0" xfId="3" applyFont="1" applyAlignment="1">
      <alignment horizontal="center" vertical="center" wrapText="1"/>
    </xf>
    <xf numFmtId="0" fontId="3" fillId="0" borderId="31" xfId="3" applyFont="1" applyBorder="1" applyAlignment="1">
      <alignment horizontal="center"/>
    </xf>
    <xf numFmtId="0" fontId="3" fillId="0" borderId="47" xfId="3" applyFont="1" applyBorder="1" applyAlignment="1">
      <alignment horizontal="center"/>
    </xf>
    <xf numFmtId="0" fontId="3" fillId="0" borderId="54" xfId="3" applyFont="1" applyBorder="1" applyAlignment="1">
      <alignment horizontal="center"/>
    </xf>
    <xf numFmtId="16" fontId="2" fillId="0" borderId="0" xfId="3" applyNumberFormat="1" applyAlignment="1">
      <alignment horizontal="left"/>
    </xf>
    <xf numFmtId="0" fontId="0" fillId="0" borderId="149" xfId="0" applyBorder="1"/>
    <xf numFmtId="0" fontId="0" fillId="0" borderId="150" xfId="0" applyBorder="1"/>
    <xf numFmtId="0" fontId="0" fillId="0" borderId="151" xfId="0" applyBorder="1"/>
    <xf numFmtId="0" fontId="0" fillId="0" borderId="26" xfId="0" applyBorder="1"/>
    <xf numFmtId="15" fontId="53" fillId="0" borderId="0" xfId="0" applyNumberFormat="1" applyFont="1" applyAlignment="1">
      <alignment vertical="center"/>
    </xf>
    <xf numFmtId="0" fontId="2" fillId="0" borderId="102" xfId="1" applyBorder="1" applyAlignment="1">
      <alignment horizontal="center" vertical="center" wrapText="1"/>
    </xf>
    <xf numFmtId="0" fontId="2" fillId="0" borderId="0" xfId="3" applyAlignment="1">
      <alignment horizontal="left"/>
    </xf>
    <xf numFmtId="0" fontId="7" fillId="0" borderId="20" xfId="0" applyFont="1" applyBorder="1"/>
    <xf numFmtId="15" fontId="7" fillId="0" borderId="20" xfId="0" applyNumberFormat="1" applyFont="1" applyBorder="1"/>
    <xf numFmtId="17" fontId="7" fillId="0" borderId="20" xfId="0" applyNumberFormat="1" applyFont="1" applyBorder="1"/>
    <xf numFmtId="166" fontId="7" fillId="0" borderId="20" xfId="0" applyNumberFormat="1" applyFont="1" applyBorder="1"/>
    <xf numFmtId="166" fontId="7" fillId="0" borderId="73" xfId="0" applyNumberFormat="1" applyFont="1" applyBorder="1"/>
    <xf numFmtId="166" fontId="7" fillId="0" borderId="103" xfId="0" applyNumberFormat="1" applyFont="1" applyBorder="1"/>
    <xf numFmtId="17" fontId="7" fillId="0" borderId="73" xfId="0" applyNumberFormat="1" applyFont="1" applyBorder="1"/>
    <xf numFmtId="0" fontId="118" fillId="0" borderId="74" xfId="1" applyFont="1" applyBorder="1" applyAlignment="1">
      <alignment vertical="center" wrapText="1"/>
    </xf>
    <xf numFmtId="0" fontId="13" fillId="0" borderId="20" xfId="1" applyFont="1" applyBorder="1" applyAlignment="1">
      <alignment horizontal="center" vertical="center" wrapText="1"/>
    </xf>
    <xf numFmtId="0" fontId="2" fillId="0" borderId="20" xfId="1" applyBorder="1" applyAlignment="1">
      <alignment horizontal="center" vertical="center" wrapText="1"/>
    </xf>
    <xf numFmtId="0" fontId="0" fillId="0" borderId="8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49" xfId="0" applyBorder="1" applyAlignment="1">
      <alignment horizontal="center"/>
    </xf>
    <xf numFmtId="0" fontId="0" fillId="0" borderId="150" xfId="0" applyBorder="1" applyAlignment="1">
      <alignment horizontal="center"/>
    </xf>
    <xf numFmtId="0" fontId="0" fillId="0" borderId="151" xfId="0" applyBorder="1" applyAlignment="1">
      <alignment horizontal="center"/>
    </xf>
    <xf numFmtId="0" fontId="0" fillId="0" borderId="55" xfId="0" applyBorder="1"/>
    <xf numFmtId="0" fontId="97" fillId="2" borderId="134" xfId="0" applyFont="1" applyFill="1" applyBorder="1" applyAlignment="1">
      <alignment horizontal="center"/>
    </xf>
    <xf numFmtId="0" fontId="97" fillId="2" borderId="132" xfId="0" applyFont="1" applyFill="1" applyBorder="1" applyAlignment="1">
      <alignment horizontal="center"/>
    </xf>
    <xf numFmtId="0" fontId="97" fillId="2" borderId="133" xfId="0" applyFont="1" applyFill="1" applyBorder="1" applyAlignment="1">
      <alignment horizontal="center"/>
    </xf>
    <xf numFmtId="0" fontId="32" fillId="0" borderId="31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/>
    </xf>
    <xf numFmtId="0" fontId="32" fillId="0" borderId="103" xfId="0" applyFont="1" applyBorder="1" applyAlignment="1">
      <alignment horizontal="center" vertical="center"/>
    </xf>
    <xf numFmtId="0" fontId="32" fillId="0" borderId="106" xfId="0" applyFont="1" applyBorder="1" applyAlignment="1">
      <alignment horizontal="center" vertical="center"/>
    </xf>
    <xf numFmtId="0" fontId="32" fillId="0" borderId="135" xfId="0" applyFont="1" applyBorder="1" applyAlignment="1">
      <alignment horizontal="center" vertical="center"/>
    </xf>
    <xf numFmtId="0" fontId="32" fillId="0" borderId="114" xfId="0" applyFont="1" applyBorder="1" applyAlignment="1">
      <alignment horizontal="center" vertical="center"/>
    </xf>
    <xf numFmtId="0" fontId="32" fillId="0" borderId="116" xfId="0" applyFont="1" applyBorder="1" applyAlignment="1">
      <alignment horizontal="center" vertical="center"/>
    </xf>
    <xf numFmtId="0" fontId="32" fillId="0" borderId="136" xfId="0" applyFont="1" applyBorder="1" applyAlignment="1">
      <alignment horizontal="center" vertical="center"/>
    </xf>
    <xf numFmtId="0" fontId="32" fillId="0" borderId="118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32" fillId="0" borderId="137" xfId="0" applyFont="1" applyBorder="1" applyAlignment="1">
      <alignment horizontal="center"/>
    </xf>
    <xf numFmtId="0" fontId="32" fillId="0" borderId="137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0" fontId="32" fillId="0" borderId="103" xfId="0" applyFont="1" applyBorder="1" applyAlignment="1">
      <alignment horizontal="center"/>
    </xf>
    <xf numFmtId="0" fontId="32" fillId="0" borderId="122" xfId="0" applyFont="1" applyBorder="1" applyAlignment="1">
      <alignment horizontal="center" vertical="center"/>
    </xf>
    <xf numFmtId="0" fontId="32" fillId="0" borderId="138" xfId="0" applyFont="1" applyBorder="1" applyAlignment="1">
      <alignment horizontal="center"/>
    </xf>
    <xf numFmtId="0" fontId="32" fillId="0" borderId="138" xfId="0" applyFont="1" applyBorder="1" applyAlignment="1">
      <alignment horizontal="center" vertical="center"/>
    </xf>
    <xf numFmtId="0" fontId="32" fillId="0" borderId="124" xfId="0" applyFont="1" applyBorder="1" applyAlignment="1">
      <alignment horizontal="center" vertical="center"/>
    </xf>
    <xf numFmtId="0" fontId="32" fillId="0" borderId="14" xfId="0" applyFont="1" applyBorder="1"/>
    <xf numFmtId="0" fontId="32" fillId="0" borderId="131" xfId="0" applyFont="1" applyBorder="1" applyAlignment="1">
      <alignment horizontal="center"/>
    </xf>
    <xf numFmtId="0" fontId="32" fillId="0" borderId="131" xfId="0" applyFont="1" applyBorder="1" applyAlignment="1">
      <alignment horizontal="center" vertical="center"/>
    </xf>
    <xf numFmtId="0" fontId="32" fillId="0" borderId="126" xfId="0" applyFont="1" applyBorder="1" applyAlignment="1">
      <alignment horizontal="center" vertical="center"/>
    </xf>
    <xf numFmtId="0" fontId="32" fillId="0" borderId="128" xfId="0" applyFont="1" applyBorder="1" applyAlignment="1">
      <alignment horizontal="center" vertical="center"/>
    </xf>
    <xf numFmtId="0" fontId="32" fillId="0" borderId="140" xfId="0" applyFont="1" applyBorder="1" applyAlignment="1">
      <alignment horizontal="center"/>
    </xf>
    <xf numFmtId="0" fontId="32" fillId="0" borderId="140" xfId="0" applyFont="1" applyBorder="1" applyAlignment="1">
      <alignment horizontal="center" vertical="center"/>
    </xf>
    <xf numFmtId="0" fontId="32" fillId="0" borderId="130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/>
    </xf>
    <xf numFmtId="0" fontId="32" fillId="0" borderId="149" xfId="0" applyFont="1" applyBorder="1" applyAlignment="1">
      <alignment horizontal="center"/>
    </xf>
    <xf numFmtId="0" fontId="32" fillId="0" borderId="82" xfId="0" applyFont="1" applyBorder="1" applyAlignment="1">
      <alignment horizontal="center" vertical="center"/>
    </xf>
    <xf numFmtId="0" fontId="32" fillId="0" borderId="155" xfId="0" applyFont="1" applyBorder="1" applyAlignment="1">
      <alignment horizontal="center"/>
    </xf>
    <xf numFmtId="0" fontId="32" fillId="0" borderId="151" xfId="0" applyFont="1" applyBorder="1" applyAlignment="1">
      <alignment horizontal="center"/>
    </xf>
    <xf numFmtId="0" fontId="32" fillId="0" borderId="38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0" fontId="33" fillId="0" borderId="20" xfId="1" applyFont="1" applyBorder="1" applyAlignment="1">
      <alignment horizontal="center" vertical="center" wrapText="1"/>
    </xf>
    <xf numFmtId="0" fontId="33" fillId="0" borderId="103" xfId="1" applyFont="1" applyBorder="1" applyAlignment="1">
      <alignment horizontal="center" vertical="center" wrapText="1"/>
    </xf>
    <xf numFmtId="0" fontId="33" fillId="0" borderId="135" xfId="1" applyFont="1" applyBorder="1" applyAlignment="1">
      <alignment horizontal="center" vertical="center" wrapText="1"/>
    </xf>
    <xf numFmtId="0" fontId="33" fillId="0" borderId="136" xfId="1" applyFont="1" applyBorder="1" applyAlignment="1">
      <alignment horizontal="center" vertical="center" wrapText="1"/>
    </xf>
    <xf numFmtId="0" fontId="33" fillId="0" borderId="14" xfId="3" applyFont="1" applyBorder="1" applyAlignment="1">
      <alignment vertical="center" wrapText="1"/>
    </xf>
    <xf numFmtId="0" fontId="33" fillId="0" borderId="5" xfId="1" applyFont="1" applyBorder="1" applyAlignment="1">
      <alignment horizontal="center" vertical="center" wrapText="1"/>
    </xf>
    <xf numFmtId="2" fontId="0" fillId="0" borderId="31" xfId="0" applyNumberFormat="1" applyBorder="1" applyAlignment="1">
      <alignment horizontal="center"/>
    </xf>
    <xf numFmtId="2" fontId="6" fillId="0" borderId="79" xfId="0" applyNumberFormat="1" applyFont="1" applyBorder="1" applyAlignment="1">
      <alignment horizontal="center" wrapText="1"/>
    </xf>
    <xf numFmtId="2" fontId="44" fillId="0" borderId="79" xfId="0" applyNumberFormat="1" applyFont="1" applyBorder="1" applyAlignment="1">
      <alignment horizontal="center"/>
    </xf>
    <xf numFmtId="2" fontId="45" fillId="0" borderId="79" xfId="0" applyNumberFormat="1" applyFont="1" applyBorder="1" applyAlignment="1">
      <alignment horizontal="center"/>
    </xf>
    <xf numFmtId="2" fontId="59" fillId="0" borderId="103" xfId="0" applyNumberFormat="1" applyFont="1" applyBorder="1" applyAlignment="1">
      <alignment horizontal="center"/>
    </xf>
    <xf numFmtId="2" fontId="108" fillId="0" borderId="103" xfId="0" applyNumberFormat="1" applyFont="1" applyBorder="1" applyAlignment="1">
      <alignment horizontal="center"/>
    </xf>
    <xf numFmtId="2" fontId="112" fillId="0" borderId="103" xfId="0" applyNumberFormat="1" applyFont="1" applyBorder="1" applyAlignment="1">
      <alignment horizontal="center"/>
    </xf>
    <xf numFmtId="17" fontId="7" fillId="0" borderId="100" xfId="0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67" fontId="127" fillId="53" borderId="156" xfId="3" applyNumberFormat="1" applyFont="1" applyFill="1" applyBorder="1" applyAlignment="1">
      <alignment horizontal="center" vertical="center" wrapText="1"/>
    </xf>
    <xf numFmtId="165" fontId="103" fillId="0" borderId="0" xfId="3" applyNumberFormat="1" applyFont="1" applyAlignment="1">
      <alignment vertical="center"/>
    </xf>
    <xf numFmtId="0" fontId="15" fillId="2" borderId="86" xfId="1" applyFont="1" applyFill="1" applyBorder="1" applyAlignment="1">
      <alignment horizontal="center" vertical="center" wrapText="1"/>
    </xf>
    <xf numFmtId="166" fontId="131" fillId="0" borderId="103" xfId="1" applyNumberFormat="1" applyFont="1" applyBorder="1" applyAlignment="1">
      <alignment horizontal="center" vertical="center" wrapText="1"/>
    </xf>
    <xf numFmtId="15" fontId="131" fillId="0" borderId="103" xfId="1" applyNumberFormat="1" applyFont="1" applyBorder="1" applyAlignment="1">
      <alignment horizontal="center" vertical="center" wrapText="1"/>
    </xf>
    <xf numFmtId="17" fontId="131" fillId="0" borderId="103" xfId="1" applyNumberFormat="1" applyFont="1" applyBorder="1" applyAlignment="1">
      <alignment horizontal="center" vertical="center" wrapText="1"/>
    </xf>
    <xf numFmtId="167" fontId="131" fillId="0" borderId="103" xfId="1" applyNumberFormat="1" applyFont="1" applyBorder="1" applyAlignment="1">
      <alignment horizontal="center" vertical="center" wrapText="1"/>
    </xf>
    <xf numFmtId="15" fontId="131" fillId="0" borderId="31" xfId="1" applyNumberFormat="1" applyFont="1" applyBorder="1" applyAlignment="1">
      <alignment horizontal="center" vertical="center" wrapText="1"/>
    </xf>
    <xf numFmtId="17" fontId="131" fillId="0" borderId="31" xfId="1" applyNumberFormat="1" applyFont="1" applyBorder="1" applyAlignment="1">
      <alignment horizontal="center" vertical="center" wrapText="1"/>
    </xf>
    <xf numFmtId="167" fontId="132" fillId="53" borderId="157" xfId="3" applyNumberFormat="1" applyFont="1" applyFill="1" applyBorder="1" applyAlignment="1">
      <alignment horizontal="center" vertical="center" wrapText="1"/>
    </xf>
    <xf numFmtId="164" fontId="33" fillId="55" borderId="18" xfId="3" applyNumberFormat="1" applyFont="1" applyFill="1" applyBorder="1" applyAlignment="1">
      <alignment horizontal="center"/>
    </xf>
    <xf numFmtId="0" fontId="0" fillId="55" borderId="103" xfId="0" applyFill="1" applyBorder="1"/>
    <xf numFmtId="0" fontId="0" fillId="55" borderId="106" xfId="0" applyFill="1" applyBorder="1"/>
    <xf numFmtId="0" fontId="0" fillId="55" borderId="0" xfId="0" applyFill="1"/>
    <xf numFmtId="0" fontId="0" fillId="55" borderId="105" xfId="0" applyFill="1" applyBorder="1"/>
    <xf numFmtId="0" fontId="0" fillId="55" borderId="86" xfId="0" applyFill="1" applyBorder="1"/>
    <xf numFmtId="0" fontId="2" fillId="55" borderId="19" xfId="3" applyFill="1" applyBorder="1" applyAlignment="1">
      <alignment horizontal="center"/>
    </xf>
    <xf numFmtId="17" fontId="0" fillId="55" borderId="0" xfId="0" applyNumberFormat="1" applyFill="1"/>
    <xf numFmtId="0" fontId="133" fillId="0" borderId="0" xfId="0" applyFont="1"/>
    <xf numFmtId="2" fontId="134" fillId="0" borderId="103" xfId="3" applyNumberFormat="1" applyFont="1" applyBorder="1" applyAlignment="1">
      <alignment horizontal="center" vertical="center"/>
    </xf>
    <xf numFmtId="1" fontId="134" fillId="0" borderId="103" xfId="3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1" fontId="33" fillId="0" borderId="103" xfId="3" applyNumberFormat="1" applyFont="1" applyBorder="1" applyAlignment="1">
      <alignment horizontal="center" vertical="center"/>
    </xf>
    <xf numFmtId="15" fontId="3" fillId="0" borderId="0" xfId="3" applyNumberFormat="1" applyFont="1"/>
    <xf numFmtId="0" fontId="3" fillId="0" borderId="132" xfId="3" applyFont="1" applyBorder="1" applyAlignment="1">
      <alignment horizontal="center" vertical="center" wrapText="1"/>
    </xf>
    <xf numFmtId="0" fontId="7" fillId="0" borderId="103" xfId="0" applyFont="1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171" fontId="0" fillId="0" borderId="103" xfId="0" applyNumberFormat="1" applyBorder="1" applyAlignment="1">
      <alignment horizontal="center"/>
    </xf>
    <xf numFmtId="0" fontId="4" fillId="0" borderId="14" xfId="0" applyFont="1" applyBorder="1"/>
    <xf numFmtId="0" fontId="7" fillId="0" borderId="0" xfId="0" applyFont="1"/>
    <xf numFmtId="15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0" fontId="135" fillId="0" borderId="103" xfId="122" applyFont="1" applyBorder="1" applyAlignment="1">
      <alignment horizontal="left"/>
    </xf>
    <xf numFmtId="0" fontId="136" fillId="0" borderId="103" xfId="122" applyFont="1" applyBorder="1" applyAlignment="1">
      <alignment horizontal="center"/>
    </xf>
    <xf numFmtId="16" fontId="137" fillId="0" borderId="103" xfId="122" applyNumberFormat="1" applyFont="1" applyBorder="1" applyAlignment="1">
      <alignment horizontal="center"/>
    </xf>
    <xf numFmtId="0" fontId="138" fillId="0" borderId="103" xfId="122" applyFont="1" applyBorder="1" applyAlignment="1">
      <alignment horizontal="right"/>
    </xf>
    <xf numFmtId="164" fontId="101" fillId="0" borderId="103" xfId="122" applyNumberFormat="1" applyFont="1" applyBorder="1" applyAlignment="1">
      <alignment horizontal="center"/>
    </xf>
    <xf numFmtId="0" fontId="139" fillId="0" borderId="103" xfId="122" applyFont="1" applyBorder="1" applyAlignment="1">
      <alignment horizontal="right" vertical="center"/>
    </xf>
    <xf numFmtId="0" fontId="140" fillId="0" borderId="103" xfId="122" applyFont="1" applyBorder="1" applyAlignment="1">
      <alignment horizontal="right"/>
    </xf>
    <xf numFmtId="0" fontId="138" fillId="0" borderId="103" xfId="122" applyFont="1" applyBorder="1" applyAlignment="1">
      <alignment horizontal="center"/>
    </xf>
    <xf numFmtId="0" fontId="141" fillId="0" borderId="103" xfId="122" applyFont="1" applyBorder="1" applyAlignment="1">
      <alignment horizontal="center" vertical="center" wrapText="1"/>
    </xf>
    <xf numFmtId="0" fontId="0" fillId="0" borderId="0" xfId="0" applyAlignment="1">
      <alignment horizontal="center" vertical="center" textRotation="90"/>
    </xf>
    <xf numFmtId="0" fontId="136" fillId="0" borderId="102" xfId="122" applyFont="1" applyBorder="1" applyAlignment="1">
      <alignment horizontal="center"/>
    </xf>
    <xf numFmtId="0" fontId="142" fillId="0" borderId="159" xfId="122" applyFont="1" applyBorder="1" applyAlignment="1">
      <alignment horizontal="center"/>
    </xf>
    <xf numFmtId="0" fontId="136" fillId="0" borderId="160" xfId="122" applyFont="1" applyBorder="1" applyAlignment="1">
      <alignment horizontal="center"/>
    </xf>
    <xf numFmtId="0" fontId="142" fillId="0" borderId="162" xfId="122" applyFont="1" applyBorder="1" applyAlignment="1">
      <alignment horizontal="center"/>
    </xf>
    <xf numFmtId="0" fontId="142" fillId="0" borderId="164" xfId="122" applyFont="1" applyBorder="1" applyAlignment="1">
      <alignment horizontal="center"/>
    </xf>
    <xf numFmtId="0" fontId="136" fillId="0" borderId="165" xfId="122" applyFont="1" applyBorder="1" applyAlignment="1">
      <alignment horizontal="center"/>
    </xf>
    <xf numFmtId="0" fontId="143" fillId="0" borderId="159" xfId="122" applyFont="1" applyBorder="1" applyAlignment="1">
      <alignment horizontal="center"/>
    </xf>
    <xf numFmtId="0" fontId="136" fillId="0" borderId="170" xfId="122" applyFont="1" applyBorder="1" applyAlignment="1">
      <alignment horizontal="center"/>
    </xf>
    <xf numFmtId="0" fontId="143" fillId="0" borderId="162" xfId="122" applyFont="1" applyBorder="1" applyAlignment="1">
      <alignment horizontal="center"/>
    </xf>
    <xf numFmtId="0" fontId="136" fillId="0" borderId="171" xfId="122" applyFont="1" applyBorder="1" applyAlignment="1">
      <alignment horizontal="center"/>
    </xf>
    <xf numFmtId="0" fontId="143" fillId="0" borderId="164" xfId="122" applyFont="1" applyBorder="1" applyAlignment="1">
      <alignment horizontal="center"/>
    </xf>
    <xf numFmtId="0" fontId="136" fillId="0" borderId="172" xfId="122" applyFont="1" applyBorder="1" applyAlignment="1">
      <alignment horizontal="center"/>
    </xf>
    <xf numFmtId="17" fontId="18" fillId="12" borderId="158" xfId="0" applyNumberFormat="1" applyFont="1" applyFill="1" applyBorder="1" applyAlignment="1">
      <alignment horizontal="center" vertical="center"/>
    </xf>
    <xf numFmtId="0" fontId="144" fillId="6" borderId="0" xfId="0" applyFont="1" applyFill="1" applyAlignment="1">
      <alignment horizontal="center"/>
    </xf>
    <xf numFmtId="0" fontId="7" fillId="57" borderId="0" xfId="0" applyFont="1" applyFill="1" applyAlignment="1">
      <alignment horizontal="center"/>
    </xf>
    <xf numFmtId="0" fontId="7" fillId="58" borderId="0" xfId="0" applyFont="1" applyFill="1" applyAlignment="1">
      <alignment horizontal="center"/>
    </xf>
    <xf numFmtId="0" fontId="144" fillId="59" borderId="0" xfId="0" applyFont="1" applyFill="1" applyAlignment="1">
      <alignment horizontal="center"/>
    </xf>
    <xf numFmtId="17" fontId="2" fillId="0" borderId="27" xfId="3" applyNumberFormat="1" applyBorder="1" applyAlignment="1">
      <alignment horizontal="center" vertical="center"/>
    </xf>
    <xf numFmtId="17" fontId="2" fillId="0" borderId="56" xfId="3" applyNumberFormat="1" applyBorder="1" applyAlignment="1">
      <alignment horizontal="center" vertical="center"/>
    </xf>
    <xf numFmtId="17" fontId="2" fillId="0" borderId="14" xfId="3" applyNumberFormat="1" applyBorder="1" applyAlignment="1">
      <alignment horizontal="center" vertical="center"/>
    </xf>
    <xf numFmtId="17" fontId="2" fillId="0" borderId="141" xfId="3" applyNumberFormat="1" applyBorder="1" applyAlignment="1">
      <alignment horizontal="center" vertical="center"/>
    </xf>
    <xf numFmtId="0" fontId="2" fillId="54" borderId="51" xfId="3" applyFill="1" applyBorder="1" applyAlignment="1">
      <alignment horizontal="center" vertical="center"/>
    </xf>
    <xf numFmtId="0" fontId="2" fillId="54" borderId="14" xfId="3" applyFill="1" applyBorder="1" applyAlignment="1">
      <alignment horizontal="center" vertical="center"/>
    </xf>
    <xf numFmtId="0" fontId="136" fillId="0" borderId="159" xfId="122" applyFont="1" applyBorder="1" applyAlignment="1">
      <alignment horizontal="center"/>
    </xf>
    <xf numFmtId="0" fontId="136" fillId="0" borderId="162" xfId="122" applyFont="1" applyBorder="1" applyAlignment="1">
      <alignment horizontal="center"/>
    </xf>
    <xf numFmtId="0" fontId="136" fillId="0" borderId="164" xfId="122" applyFont="1" applyBorder="1" applyAlignment="1">
      <alignment horizontal="center"/>
    </xf>
    <xf numFmtId="0" fontId="138" fillId="0" borderId="102" xfId="122" applyFont="1" applyBorder="1" applyAlignment="1">
      <alignment horizontal="center"/>
    </xf>
    <xf numFmtId="0" fontId="140" fillId="0" borderId="102" xfId="122" applyFont="1" applyBorder="1" applyAlignment="1">
      <alignment horizontal="right"/>
    </xf>
    <xf numFmtId="164" fontId="0" fillId="55" borderId="103" xfId="0" applyNumberFormat="1" applyFill="1" applyBorder="1" applyAlignment="1">
      <alignment horizontal="center"/>
    </xf>
    <xf numFmtId="2" fontId="59" fillId="55" borderId="103" xfId="0" applyNumberFormat="1" applyFont="1" applyFill="1" applyBorder="1" applyAlignment="1">
      <alignment horizontal="center"/>
    </xf>
    <xf numFmtId="0" fontId="59" fillId="55" borderId="47" xfId="0" applyFont="1" applyFill="1" applyBorder="1" applyAlignment="1">
      <alignment horizontal="center"/>
    </xf>
    <xf numFmtId="0" fontId="0" fillId="55" borderId="103" xfId="0" applyFill="1" applyBorder="1" applyAlignment="1">
      <alignment horizontal="center"/>
    </xf>
    <xf numFmtId="0" fontId="3" fillId="55" borderId="103" xfId="3" applyFont="1" applyFill="1" applyBorder="1" applyAlignment="1">
      <alignment horizontal="center"/>
    </xf>
    <xf numFmtId="0" fontId="119" fillId="0" borderId="10" xfId="0" applyFont="1" applyBorder="1" applyAlignment="1">
      <alignment horizontal="center" vertical="center"/>
    </xf>
    <xf numFmtId="165" fontId="119" fillId="0" borderId="11" xfId="0" applyNumberFormat="1" applyFont="1" applyBorder="1" applyAlignment="1">
      <alignment horizontal="center" vertical="center"/>
    </xf>
    <xf numFmtId="1" fontId="119" fillId="0" borderId="11" xfId="0" applyNumberFormat="1" applyFont="1" applyBorder="1" applyAlignment="1">
      <alignment horizontal="center" vertical="center"/>
    </xf>
    <xf numFmtId="2" fontId="119" fillId="0" borderId="11" xfId="0" applyNumberFormat="1" applyFont="1" applyBorder="1" applyAlignment="1">
      <alignment horizontal="center" vertical="center"/>
    </xf>
    <xf numFmtId="165" fontId="119" fillId="0" borderId="12" xfId="0" applyNumberFormat="1" applyFont="1" applyBorder="1" applyAlignment="1">
      <alignment horizontal="center" vertical="center"/>
    </xf>
    <xf numFmtId="0" fontId="119" fillId="0" borderId="11" xfId="0" applyFont="1" applyBorder="1" applyAlignment="1">
      <alignment horizontal="center" vertical="center"/>
    </xf>
    <xf numFmtId="2" fontId="119" fillId="0" borderId="10" xfId="0" applyNumberFormat="1" applyFont="1" applyBorder="1" applyAlignment="1">
      <alignment horizontal="center" vertical="center"/>
    </xf>
    <xf numFmtId="2" fontId="119" fillId="0" borderId="12" xfId="0" applyNumberFormat="1" applyFont="1" applyBorder="1" applyAlignment="1">
      <alignment horizontal="center" vertical="center"/>
    </xf>
    <xf numFmtId="1" fontId="119" fillId="0" borderId="12" xfId="0" applyNumberFormat="1" applyFont="1" applyBorder="1" applyAlignment="1">
      <alignment horizontal="center" vertical="center"/>
    </xf>
    <xf numFmtId="165" fontId="3" fillId="0" borderId="173" xfId="3" applyNumberFormat="1" applyFont="1" applyBorder="1" applyAlignment="1">
      <alignment horizontal="center" vertical="center"/>
    </xf>
    <xf numFmtId="2" fontId="2" fillId="0" borderId="6" xfId="3" applyNumberFormat="1" applyBorder="1" applyAlignment="1">
      <alignment horizontal="center" vertical="center"/>
    </xf>
    <xf numFmtId="2" fontId="2" fillId="54" borderId="6" xfId="3" applyNumberFormat="1" applyFill="1" applyBorder="1" applyAlignment="1">
      <alignment horizontal="center" vertical="center"/>
    </xf>
    <xf numFmtId="2" fontId="2" fillId="54" borderId="141" xfId="3" applyNumberFormat="1" applyFill="1" applyBorder="1" applyAlignment="1">
      <alignment horizontal="center" vertical="center"/>
    </xf>
    <xf numFmtId="0" fontId="2" fillId="2" borderId="26" xfId="3" applyFill="1" applyBorder="1" applyAlignment="1">
      <alignment horizontal="center" vertical="center"/>
    </xf>
    <xf numFmtId="0" fontId="2" fillId="2" borderId="0" xfId="3" applyFill="1" applyAlignment="1">
      <alignment horizontal="center" vertical="center"/>
    </xf>
    <xf numFmtId="0" fontId="2" fillId="2" borderId="78" xfId="3" applyFill="1" applyBorder="1" applyAlignment="1">
      <alignment horizontal="center" vertical="center"/>
    </xf>
    <xf numFmtId="0" fontId="2" fillId="2" borderId="45" xfId="3" applyFill="1" applyBorder="1" applyAlignment="1">
      <alignment horizontal="center" vertical="center"/>
    </xf>
    <xf numFmtId="0" fontId="2" fillId="2" borderId="86" xfId="3" applyFill="1" applyBorder="1" applyAlignment="1">
      <alignment horizontal="center" vertical="center"/>
    </xf>
    <xf numFmtId="0" fontId="2" fillId="2" borderId="139" xfId="3" applyFill="1" applyBorder="1" applyAlignment="1">
      <alignment horizontal="center" vertical="center"/>
    </xf>
    <xf numFmtId="0" fontId="2" fillId="2" borderId="40" xfId="3" applyFill="1" applyBorder="1" applyAlignment="1">
      <alignment horizontal="center" vertical="center"/>
    </xf>
    <xf numFmtId="0" fontId="2" fillId="0" borderId="90" xfId="3" applyBorder="1" applyAlignment="1">
      <alignment horizontal="center"/>
    </xf>
    <xf numFmtId="0" fontId="2" fillId="0" borderId="100" xfId="3" applyBorder="1" applyAlignment="1">
      <alignment horizontal="center"/>
    </xf>
    <xf numFmtId="0" fontId="2" fillId="0" borderId="26" xfId="3" applyBorder="1" applyAlignment="1">
      <alignment horizontal="center" vertical="center"/>
    </xf>
    <xf numFmtId="0" fontId="2" fillId="54" borderId="26" xfId="3" applyFill="1" applyBorder="1" applyAlignment="1">
      <alignment horizontal="center" vertical="center"/>
    </xf>
    <xf numFmtId="0" fontId="3" fillId="0" borderId="44" xfId="3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0" fontId="2" fillId="2" borderId="107" xfId="3" applyFill="1" applyBorder="1" applyAlignment="1">
      <alignment horizontal="center" vertical="center"/>
    </xf>
    <xf numFmtId="0" fontId="2" fillId="2" borderId="44" xfId="3" applyFill="1" applyBorder="1" applyAlignment="1">
      <alignment horizontal="center" vertical="center"/>
    </xf>
    <xf numFmtId="0" fontId="2" fillId="2" borderId="42" xfId="3" applyFill="1" applyBorder="1" applyAlignment="1">
      <alignment horizontal="center" vertical="center"/>
    </xf>
    <xf numFmtId="0" fontId="2" fillId="2" borderId="41" xfId="3" applyFill="1" applyBorder="1" applyAlignment="1">
      <alignment horizontal="center" vertical="center"/>
    </xf>
    <xf numFmtId="0" fontId="2" fillId="2" borderId="43" xfId="3" applyFill="1" applyBorder="1" applyAlignment="1">
      <alignment horizontal="center" vertical="center"/>
    </xf>
    <xf numFmtId="0" fontId="2" fillId="54" borderId="6" xfId="3" applyFill="1" applyBorder="1" applyAlignment="1">
      <alignment horizontal="center" vertical="center"/>
    </xf>
    <xf numFmtId="0" fontId="3" fillId="0" borderId="31" xfId="3" applyFont="1" applyBorder="1" applyAlignment="1">
      <alignment horizontal="center" vertical="center" wrapText="1"/>
    </xf>
    <xf numFmtId="0" fontId="2" fillId="54" borderId="141" xfId="3" applyFill="1" applyBorder="1" applyAlignment="1">
      <alignment horizontal="center" vertical="center"/>
    </xf>
    <xf numFmtId="0" fontId="2" fillId="2" borderId="13" xfId="3" applyFill="1" applyBorder="1" applyAlignment="1">
      <alignment horizontal="center"/>
    </xf>
    <xf numFmtId="0" fontId="2" fillId="2" borderId="145" xfId="3" applyFill="1" applyBorder="1" applyAlignment="1">
      <alignment horizontal="center"/>
    </xf>
    <xf numFmtId="0" fontId="2" fillId="2" borderId="14" xfId="3" applyFill="1" applyBorder="1" applyAlignment="1">
      <alignment horizontal="center"/>
    </xf>
    <xf numFmtId="0" fontId="2" fillId="2" borderId="27" xfId="3" applyFill="1" applyBorder="1" applyAlignment="1">
      <alignment horizontal="center"/>
    </xf>
    <xf numFmtId="0" fontId="2" fillId="2" borderId="3" xfId="3" applyFill="1" applyBorder="1" applyAlignment="1">
      <alignment horizontal="center"/>
    </xf>
    <xf numFmtId="0" fontId="2" fillId="2" borderId="6" xfId="3" applyFill="1" applyBorder="1" applyAlignment="1">
      <alignment horizontal="center"/>
    </xf>
    <xf numFmtId="0" fontId="2" fillId="2" borderId="141" xfId="3" applyFill="1" applyBorder="1" applyAlignment="1">
      <alignment horizontal="center"/>
    </xf>
    <xf numFmtId="0" fontId="2" fillId="2" borderId="9" xfId="3" applyFill="1" applyBorder="1" applyAlignment="1">
      <alignment horizontal="center"/>
    </xf>
    <xf numFmtId="0" fontId="3" fillId="0" borderId="12" xfId="3" applyFont="1" applyBorder="1" applyAlignment="1">
      <alignment horizontal="center" vertical="center" wrapText="1"/>
    </xf>
    <xf numFmtId="0" fontId="2" fillId="0" borderId="85" xfId="3" applyBorder="1" applyAlignment="1">
      <alignment horizontal="center" vertical="center"/>
    </xf>
    <xf numFmtId="0" fontId="2" fillId="0" borderId="27" xfId="3" applyBorder="1" applyAlignment="1">
      <alignment horizontal="center" vertical="center"/>
    </xf>
    <xf numFmtId="0" fontId="2" fillId="0" borderId="47" xfId="3" applyBorder="1" applyAlignment="1">
      <alignment horizontal="center" vertical="center"/>
    </xf>
    <xf numFmtId="1" fontId="2" fillId="0" borderId="54" xfId="3" applyNumberFormat="1" applyBorder="1" applyAlignment="1">
      <alignment horizontal="center" vertical="center"/>
    </xf>
    <xf numFmtId="1" fontId="2" fillId="0" borderId="103" xfId="3" applyNumberFormat="1" applyBorder="1" applyAlignment="1">
      <alignment horizontal="center" vertical="center"/>
    </xf>
    <xf numFmtId="1" fontId="2" fillId="0" borderId="22" xfId="3" applyNumberFormat="1" applyBorder="1" applyAlignment="1">
      <alignment horizontal="center" vertical="center"/>
    </xf>
    <xf numFmtId="1" fontId="16" fillId="0" borderId="174" xfId="3" applyNumberFormat="1" applyFont="1" applyBorder="1" applyAlignment="1">
      <alignment horizontal="center" vertical="center"/>
    </xf>
    <xf numFmtId="0" fontId="2" fillId="2" borderId="108" xfId="3" applyFill="1" applyBorder="1" applyAlignment="1">
      <alignment horizontal="center" vertical="center"/>
    </xf>
    <xf numFmtId="0" fontId="2" fillId="2" borderId="52" xfId="3" applyFill="1" applyBorder="1" applyAlignment="1">
      <alignment horizontal="center" vertical="center"/>
    </xf>
    <xf numFmtId="0" fontId="2" fillId="2" borderId="35" xfId="3" applyFill="1" applyBorder="1" applyAlignment="1">
      <alignment horizontal="center" vertical="center"/>
    </xf>
    <xf numFmtId="0" fontId="2" fillId="2" borderId="144" xfId="3" applyFill="1" applyBorder="1" applyAlignment="1">
      <alignment horizontal="center" vertical="center"/>
    </xf>
    <xf numFmtId="0" fontId="2" fillId="2" borderId="85" xfId="3" applyFill="1" applyBorder="1" applyAlignment="1">
      <alignment horizontal="center" vertical="center"/>
    </xf>
    <xf numFmtId="0" fontId="2" fillId="2" borderId="27" xfId="3" applyFill="1" applyBorder="1" applyAlignment="1">
      <alignment horizontal="center" vertical="center"/>
    </xf>
    <xf numFmtId="0" fontId="2" fillId="2" borderId="47" xfId="3" applyFill="1" applyBorder="1" applyAlignment="1">
      <alignment horizontal="center" vertical="center"/>
    </xf>
    <xf numFmtId="0" fontId="2" fillId="2" borderId="106" xfId="3" applyFill="1" applyBorder="1" applyAlignment="1">
      <alignment horizontal="center" vertical="center"/>
    </xf>
    <xf numFmtId="0" fontId="2" fillId="2" borderId="32" xfId="3" applyFill="1" applyBorder="1" applyAlignment="1">
      <alignment horizontal="center" vertical="center"/>
    </xf>
    <xf numFmtId="0" fontId="2" fillId="2" borderId="34" xfId="3" applyFill="1" applyBorder="1" applyAlignment="1">
      <alignment horizontal="center" vertical="center"/>
    </xf>
    <xf numFmtId="2" fontId="2" fillId="2" borderId="54" xfId="3" applyNumberFormat="1" applyFill="1" applyBorder="1" applyAlignment="1">
      <alignment horizontal="center" vertical="center"/>
    </xf>
    <xf numFmtId="2" fontId="2" fillId="2" borderId="32" xfId="3" applyNumberFormat="1" applyFill="1" applyBorder="1" applyAlignment="1">
      <alignment horizontal="center" vertical="center"/>
    </xf>
    <xf numFmtId="1" fontId="2" fillId="2" borderId="54" xfId="3" applyNumberFormat="1" applyFill="1" applyBorder="1" applyAlignment="1">
      <alignment horizontal="center" vertical="center"/>
    </xf>
    <xf numFmtId="1" fontId="2" fillId="2" borderId="32" xfId="3" applyNumberFormat="1" applyFill="1" applyBorder="1" applyAlignment="1">
      <alignment horizontal="center" vertical="center"/>
    </xf>
    <xf numFmtId="1" fontId="2" fillId="2" borderId="106" xfId="3" applyNumberFormat="1" applyFill="1" applyBorder="1" applyAlignment="1">
      <alignment horizontal="center" vertical="center"/>
    </xf>
    <xf numFmtId="1" fontId="2" fillId="2" borderId="22" xfId="3" applyNumberFormat="1" applyFill="1" applyBorder="1" applyAlignment="1">
      <alignment horizontal="center" vertical="center"/>
    </xf>
    <xf numFmtId="1" fontId="2" fillId="2" borderId="34" xfId="3" applyNumberFormat="1" applyFill="1" applyBorder="1" applyAlignment="1">
      <alignment horizontal="center" vertical="center"/>
    </xf>
    <xf numFmtId="1" fontId="2" fillId="2" borderId="13" xfId="3" applyNumberFormat="1" applyFill="1" applyBorder="1" applyAlignment="1">
      <alignment horizontal="center" vertical="center"/>
    </xf>
    <xf numFmtId="1" fontId="2" fillId="2" borderId="108" xfId="3" applyNumberFormat="1" applyFill="1" applyBorder="1" applyAlignment="1">
      <alignment horizontal="center" vertical="center"/>
    </xf>
    <xf numFmtId="1" fontId="2" fillId="2" borderId="14" xfId="3" applyNumberFormat="1" applyFill="1" applyBorder="1" applyAlignment="1">
      <alignment horizontal="center" vertical="center"/>
    </xf>
    <xf numFmtId="1" fontId="2" fillId="2" borderId="52" xfId="3" applyNumberFormat="1" applyFill="1" applyBorder="1" applyAlignment="1">
      <alignment horizontal="center" vertical="center"/>
    </xf>
    <xf numFmtId="1" fontId="2" fillId="2" borderId="141" xfId="3" applyNumberFormat="1" applyFill="1" applyBorder="1" applyAlignment="1">
      <alignment horizontal="center" vertical="center"/>
    </xf>
    <xf numFmtId="1" fontId="2" fillId="2" borderId="143" xfId="3" applyNumberFormat="1" applyFill="1" applyBorder="1" applyAlignment="1">
      <alignment horizontal="center" vertical="center"/>
    </xf>
    <xf numFmtId="165" fontId="2" fillId="2" borderId="14" xfId="3" applyNumberFormat="1" applyFill="1" applyBorder="1" applyAlignment="1">
      <alignment horizontal="center" vertical="center"/>
    </xf>
    <xf numFmtId="165" fontId="2" fillId="2" borderId="6" xfId="3" applyNumberFormat="1" applyFill="1" applyBorder="1" applyAlignment="1">
      <alignment horizontal="center" vertical="center"/>
    </xf>
    <xf numFmtId="165" fontId="2" fillId="2" borderId="31" xfId="3" applyNumberFormat="1" applyFill="1" applyBorder="1" applyAlignment="1">
      <alignment horizontal="center" vertical="center"/>
    </xf>
    <xf numFmtId="165" fontId="2" fillId="2" borderId="44" xfId="3" applyNumberFormat="1" applyFill="1" applyBorder="1" applyAlignment="1">
      <alignment horizontal="center" vertical="center"/>
    </xf>
    <xf numFmtId="165" fontId="2" fillId="2" borderId="102" xfId="3" applyNumberFormat="1" applyFill="1" applyBorder="1" applyAlignment="1">
      <alignment horizontal="center" vertical="center"/>
    </xf>
    <xf numFmtId="165" fontId="2" fillId="2" borderId="107" xfId="3" applyNumberFormat="1" applyFill="1" applyBorder="1" applyAlignment="1">
      <alignment horizontal="center" vertical="center"/>
    </xf>
    <xf numFmtId="165" fontId="2" fillId="2" borderId="42" xfId="3" applyNumberFormat="1" applyFill="1" applyBorder="1" applyAlignment="1">
      <alignment horizontal="center" vertical="center"/>
    </xf>
    <xf numFmtId="2" fontId="2" fillId="2" borderId="102" xfId="3" applyNumberFormat="1" applyFill="1" applyBorder="1" applyAlignment="1">
      <alignment horizontal="center" vertical="center"/>
    </xf>
    <xf numFmtId="2" fontId="2" fillId="2" borderId="107" xfId="3" applyNumberFormat="1" applyFill="1" applyBorder="1" applyAlignment="1">
      <alignment horizontal="center" vertical="center"/>
    </xf>
    <xf numFmtId="2" fontId="2" fillId="2" borderId="41" xfId="3" applyNumberFormat="1" applyFill="1" applyBorder="1" applyAlignment="1">
      <alignment horizontal="center" vertical="center"/>
    </xf>
    <xf numFmtId="2" fontId="2" fillId="2" borderId="103" xfId="3" applyNumberFormat="1" applyFill="1" applyBorder="1" applyAlignment="1">
      <alignment horizontal="center" vertical="center"/>
    </xf>
    <xf numFmtId="2" fontId="2" fillId="2" borderId="42" xfId="3" applyNumberFormat="1" applyFill="1" applyBorder="1" applyAlignment="1">
      <alignment horizontal="center" vertical="center"/>
    </xf>
    <xf numFmtId="2" fontId="2" fillId="2" borderId="22" xfId="3" applyNumberFormat="1" applyFill="1" applyBorder="1" applyAlignment="1">
      <alignment horizontal="center" vertical="center"/>
    </xf>
    <xf numFmtId="2" fontId="2" fillId="2" borderId="43" xfId="3" applyNumberFormat="1" applyFill="1" applyBorder="1" applyAlignment="1">
      <alignment horizontal="center" vertical="center"/>
    </xf>
    <xf numFmtId="2" fontId="2" fillId="2" borderId="31" xfId="3" applyNumberFormat="1" applyFill="1" applyBorder="1" applyAlignment="1">
      <alignment horizontal="center" vertical="center"/>
    </xf>
    <xf numFmtId="2" fontId="2" fillId="2" borderId="44" xfId="3" applyNumberFormat="1" applyFill="1" applyBorder="1" applyAlignment="1">
      <alignment horizontal="center" vertical="center"/>
    </xf>
    <xf numFmtId="2" fontId="2" fillId="2" borderId="14" xfId="3" applyNumberFormat="1" applyFill="1" applyBorder="1" applyAlignment="1">
      <alignment horizontal="center" vertical="center"/>
    </xf>
    <xf numFmtId="2" fontId="2" fillId="2" borderId="6" xfId="3" applyNumberFormat="1" applyFill="1" applyBorder="1" applyAlignment="1">
      <alignment horizontal="center" vertical="center"/>
    </xf>
    <xf numFmtId="2" fontId="2" fillId="2" borderId="13" xfId="3" applyNumberFormat="1" applyFill="1" applyBorder="1" applyAlignment="1">
      <alignment horizontal="center" vertical="center"/>
    </xf>
    <xf numFmtId="2" fontId="2" fillId="2" borderId="3" xfId="3" applyNumberFormat="1" applyFill="1" applyBorder="1" applyAlignment="1">
      <alignment horizontal="center" vertical="center"/>
    </xf>
    <xf numFmtId="2" fontId="2" fillId="2" borderId="141" xfId="3" applyNumberFormat="1" applyFill="1" applyBorder="1" applyAlignment="1">
      <alignment horizontal="center" vertical="center"/>
    </xf>
    <xf numFmtId="2" fontId="2" fillId="2" borderId="9" xfId="3" applyNumberFormat="1" applyFill="1" applyBorder="1" applyAlignment="1">
      <alignment horizontal="center" vertical="center"/>
    </xf>
    <xf numFmtId="1" fontId="2" fillId="2" borderId="41" xfId="3" applyNumberFormat="1" applyFill="1" applyBorder="1" applyAlignment="1">
      <alignment horizontal="center" vertical="center"/>
    </xf>
    <xf numFmtId="1" fontId="2" fillId="2" borderId="3" xfId="3" applyNumberFormat="1" applyFill="1" applyBorder="1" applyAlignment="1">
      <alignment horizontal="center" vertical="center"/>
    </xf>
    <xf numFmtId="1" fontId="2" fillId="2" borderId="6" xfId="3" applyNumberFormat="1" applyFill="1" applyBorder="1" applyAlignment="1">
      <alignment horizontal="center" vertical="center"/>
    </xf>
    <xf numFmtId="1" fontId="2" fillId="2" borderId="9" xfId="3" applyNumberFormat="1" applyFill="1" applyBorder="1" applyAlignment="1">
      <alignment horizontal="center" vertical="center"/>
    </xf>
    <xf numFmtId="1" fontId="2" fillId="0" borderId="6" xfId="3" applyNumberFormat="1" applyBorder="1" applyAlignment="1">
      <alignment horizontal="center" vertical="center"/>
    </xf>
    <xf numFmtId="1" fontId="2" fillId="54" borderId="6" xfId="3" applyNumberFormat="1" applyFill="1" applyBorder="1" applyAlignment="1">
      <alignment horizontal="center" vertical="center"/>
    </xf>
    <xf numFmtId="2" fontId="2" fillId="2" borderId="17" xfId="3" applyNumberFormat="1" applyFill="1" applyBorder="1" applyAlignment="1">
      <alignment horizontal="center" vertical="center"/>
    </xf>
    <xf numFmtId="1" fontId="2" fillId="2" borderId="17" xfId="3" applyNumberFormat="1" applyFill="1" applyBorder="1" applyAlignment="1">
      <alignment horizontal="center" vertical="center"/>
    </xf>
    <xf numFmtId="1" fontId="2" fillId="2" borderId="55" xfId="3" applyNumberFormat="1" applyFill="1" applyBorder="1" applyAlignment="1">
      <alignment horizontal="center" vertical="center"/>
    </xf>
    <xf numFmtId="1" fontId="2" fillId="2" borderId="51" xfId="3" applyNumberFormat="1" applyFill="1" applyBorder="1" applyAlignment="1">
      <alignment horizontal="center" vertical="center"/>
    </xf>
    <xf numFmtId="1" fontId="2" fillId="2" borderId="142" xfId="3" applyNumberFormat="1" applyFill="1" applyBorder="1" applyAlignment="1">
      <alignment horizontal="center" vertical="center"/>
    </xf>
    <xf numFmtId="1" fontId="2" fillId="54" borderId="142" xfId="3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" fontId="33" fillId="0" borderId="0" xfId="3" applyNumberFormat="1" applyFont="1" applyAlignment="1">
      <alignment horizontal="center" vertical="center"/>
    </xf>
    <xf numFmtId="0" fontId="63" fillId="52" borderId="47" xfId="0" applyFont="1" applyFill="1" applyBorder="1" applyAlignment="1">
      <alignment horizontal="center"/>
    </xf>
    <xf numFmtId="2" fontId="0" fillId="52" borderId="0" xfId="0" applyNumberFormat="1" applyFill="1" applyAlignment="1">
      <alignment horizontal="center"/>
    </xf>
    <xf numFmtId="1" fontId="0" fillId="52" borderId="0" xfId="0" applyNumberFormat="1" applyFill="1" applyAlignment="1">
      <alignment horizont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2" borderId="106" xfId="0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105" xfId="0" applyBorder="1" applyAlignment="1">
      <alignment horizontal="right"/>
    </xf>
    <xf numFmtId="2" fontId="2" fillId="0" borderId="27" xfId="3" applyNumberFormat="1" applyBorder="1" applyAlignment="1">
      <alignment horizontal="center"/>
    </xf>
    <xf numFmtId="164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0" fontId="33" fillId="0" borderId="0" xfId="122" applyFont="1" applyAlignment="1">
      <alignment horizontal="center" vertical="center" wrapText="1"/>
    </xf>
    <xf numFmtId="170" fontId="134" fillId="53" borderId="103" xfId="3" applyNumberFormat="1" applyFont="1" applyFill="1" applyBorder="1" applyAlignment="1">
      <alignment horizontal="center" vertical="center"/>
    </xf>
    <xf numFmtId="170" fontId="0" fillId="0" borderId="103" xfId="0" applyNumberFormat="1" applyBorder="1" applyAlignment="1">
      <alignment horizontal="center" vertical="center"/>
    </xf>
    <xf numFmtId="167" fontId="0" fillId="53" borderId="61" xfId="0" applyNumberFormat="1" applyFill="1" applyBorder="1" applyAlignment="1">
      <alignment horizontal="center" vertical="center"/>
    </xf>
    <xf numFmtId="0" fontId="7" fillId="60" borderId="0" xfId="0" applyFont="1" applyFill="1" applyAlignment="1">
      <alignment horizontal="center"/>
    </xf>
    <xf numFmtId="0" fontId="144" fillId="53" borderId="0" xfId="0" applyFont="1" applyFill="1" applyAlignment="1">
      <alignment horizontal="center"/>
    </xf>
    <xf numFmtId="0" fontId="144" fillId="61" borderId="0" xfId="0" applyFont="1" applyFill="1" applyAlignment="1">
      <alignment horizontal="center"/>
    </xf>
    <xf numFmtId="0" fontId="144" fillId="62" borderId="0" xfId="0" applyFont="1" applyFill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55" borderId="0" xfId="0" applyFill="1" applyAlignment="1">
      <alignment vertical="center"/>
    </xf>
    <xf numFmtId="17" fontId="0" fillId="55" borderId="0" xfId="0" applyNumberFormat="1" applyFill="1" applyAlignment="1">
      <alignment horizontal="center" vertical="center"/>
    </xf>
    <xf numFmtId="164" fontId="0" fillId="55" borderId="0" xfId="0" applyNumberFormat="1" applyFill="1" applyAlignment="1">
      <alignment horizontal="center" vertical="center"/>
    </xf>
    <xf numFmtId="164" fontId="33" fillId="55" borderId="0" xfId="0" applyNumberFormat="1" applyFont="1" applyFill="1" applyAlignment="1">
      <alignment horizontal="center" vertical="center"/>
    </xf>
    <xf numFmtId="0" fontId="144" fillId="6" borderId="103" xfId="0" applyFont="1" applyFill="1" applyBorder="1" applyAlignment="1">
      <alignment horizontal="center" textRotation="90"/>
    </xf>
    <xf numFmtId="0" fontId="144" fillId="53" borderId="103" xfId="0" applyFont="1" applyFill="1" applyBorder="1" applyAlignment="1">
      <alignment horizontal="center" textRotation="90"/>
    </xf>
    <xf numFmtId="0" fontId="144" fillId="61" borderId="103" xfId="0" applyFont="1" applyFill="1" applyBorder="1" applyAlignment="1">
      <alignment horizontal="center" textRotation="90"/>
    </xf>
    <xf numFmtId="0" fontId="144" fillId="62" borderId="103" xfId="0" applyFont="1" applyFill="1" applyBorder="1" applyAlignment="1">
      <alignment horizontal="center" textRotation="90"/>
    </xf>
    <xf numFmtId="0" fontId="7" fillId="0" borderId="103" xfId="0" applyFont="1" applyBorder="1" applyAlignment="1">
      <alignment horizontal="center" textRotation="90"/>
    </xf>
    <xf numFmtId="0" fontId="144" fillId="0" borderId="103" xfId="0" applyFont="1" applyBorder="1" applyAlignment="1">
      <alignment horizontal="center" textRotation="90"/>
    </xf>
    <xf numFmtId="0" fontId="7" fillId="55" borderId="103" xfId="0" applyFont="1" applyFill="1" applyBorder="1" applyAlignment="1">
      <alignment horizontal="center" textRotation="90"/>
    </xf>
    <xf numFmtId="0" fontId="144" fillId="66" borderId="103" xfId="0" applyFont="1" applyFill="1" applyBorder="1" applyAlignment="1">
      <alignment horizontal="center" textRotation="90"/>
    </xf>
    <xf numFmtId="17" fontId="0" fillId="55" borderId="0" xfId="0" applyNumberFormat="1" applyFill="1" applyAlignment="1">
      <alignment horizontal="center"/>
    </xf>
    <xf numFmtId="15" fontId="0" fillId="55" borderId="0" xfId="0" applyNumberFormat="1" applyFill="1" applyAlignment="1">
      <alignment horizontal="center"/>
    </xf>
    <xf numFmtId="0" fontId="0" fillId="55" borderId="0" xfId="0" applyFill="1" applyAlignment="1">
      <alignment horizontal="center"/>
    </xf>
    <xf numFmtId="0" fontId="0" fillId="55" borderId="103" xfId="0" applyFill="1" applyBorder="1" applyAlignment="1">
      <alignment horizontal="center" vertical="center" wrapText="1"/>
    </xf>
    <xf numFmtId="0" fontId="0" fillId="68" borderId="103" xfId="0" applyFill="1" applyBorder="1" applyAlignment="1">
      <alignment horizontal="center" vertical="center" wrapText="1"/>
    </xf>
    <xf numFmtId="0" fontId="7" fillId="68" borderId="103" xfId="0" applyFont="1" applyFill="1" applyBorder="1" applyAlignment="1">
      <alignment horizontal="center" textRotation="90"/>
    </xf>
    <xf numFmtId="0" fontId="0" fillId="6" borderId="103" xfId="0" applyFill="1" applyBorder="1" applyAlignment="1">
      <alignment horizontal="center" vertical="center"/>
    </xf>
    <xf numFmtId="0" fontId="0" fillId="52" borderId="0" xfId="0" applyFill="1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55" borderId="0" xfId="0" applyFill="1" applyAlignment="1">
      <alignment horizontal="center" vertical="center"/>
    </xf>
    <xf numFmtId="1" fontId="144" fillId="6" borderId="103" xfId="0" applyNumberFormat="1" applyFont="1" applyFill="1" applyBorder="1" applyAlignment="1">
      <alignment horizontal="center" textRotation="90"/>
    </xf>
    <xf numFmtId="1" fontId="0" fillId="55" borderId="0" xfId="0" applyNumberFormat="1" applyFill="1" applyAlignment="1">
      <alignment horizontal="center" vertical="center"/>
    </xf>
    <xf numFmtId="1" fontId="0" fillId="55" borderId="0" xfId="0" applyNumberFormat="1" applyFill="1" applyAlignment="1">
      <alignment vertical="center"/>
    </xf>
    <xf numFmtId="1" fontId="0" fillId="52" borderId="0" xfId="0" applyNumberFormat="1" applyFill="1" applyAlignment="1">
      <alignment horizontal="center" vertical="center"/>
    </xf>
    <xf numFmtId="1" fontId="0" fillId="0" borderId="0" xfId="0" applyNumberForma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textRotation="90"/>
    </xf>
    <xf numFmtId="0" fontId="0" fillId="6" borderId="0" xfId="0" applyFill="1"/>
    <xf numFmtId="2" fontId="0" fillId="12" borderId="0" xfId="0" applyNumberForma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2" borderId="175" xfId="0" applyFill="1" applyBorder="1" applyAlignment="1">
      <alignment vertical="center"/>
    </xf>
    <xf numFmtId="0" fontId="0" fillId="12" borderId="175" xfId="0" applyFill="1" applyBorder="1" applyAlignment="1">
      <alignment horizontal="center" vertical="center"/>
    </xf>
    <xf numFmtId="1" fontId="63" fillId="0" borderId="103" xfId="0" applyNumberFormat="1" applyFont="1" applyBorder="1" applyAlignment="1">
      <alignment horizontal="center"/>
    </xf>
    <xf numFmtId="0" fontId="146" fillId="0" borderId="0" xfId="0" applyFont="1" applyAlignment="1">
      <alignment horizontal="center" wrapText="1"/>
    </xf>
    <xf numFmtId="172" fontId="0" fillId="0" borderId="0" xfId="0" applyNumberFormat="1" applyAlignment="1">
      <alignment horizontal="center"/>
    </xf>
    <xf numFmtId="0" fontId="148" fillId="0" borderId="0" xfId="0" applyFont="1" applyAlignment="1">
      <alignment horizontal="right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6" borderId="103" xfId="0" applyFill="1" applyBorder="1" applyAlignment="1" applyProtection="1">
      <alignment horizontal="center" vertical="center"/>
      <protection locked="0"/>
    </xf>
    <xf numFmtId="0" fontId="0" fillId="0" borderId="103" xfId="0" applyBorder="1" applyAlignment="1" applyProtection="1">
      <alignment horizontal="center" vertical="center"/>
      <protection locked="0"/>
    </xf>
    <xf numFmtId="0" fontId="7" fillId="0" borderId="103" xfId="0" applyFont="1" applyBorder="1" applyAlignment="1" applyProtection="1">
      <alignment horizontal="center" textRotation="90"/>
      <protection locked="0"/>
    </xf>
    <xf numFmtId="0" fontId="7" fillId="0" borderId="31" xfId="0" applyFont="1" applyBorder="1" applyAlignment="1" applyProtection="1">
      <alignment horizontal="center" textRotation="90"/>
      <protection locked="0"/>
    </xf>
    <xf numFmtId="0" fontId="144" fillId="0" borderId="103" xfId="0" applyFont="1" applyBorder="1" applyAlignment="1" applyProtection="1">
      <alignment horizontal="center" textRotation="90"/>
      <protection locked="0"/>
    </xf>
    <xf numFmtId="0" fontId="144" fillId="6" borderId="103" xfId="0" applyFont="1" applyFill="1" applyBorder="1" applyAlignment="1" applyProtection="1">
      <alignment horizontal="center" textRotation="90"/>
      <protection locked="0"/>
    </xf>
    <xf numFmtId="0" fontId="7" fillId="55" borderId="103" xfId="0" applyFont="1" applyFill="1" applyBorder="1" applyAlignment="1" applyProtection="1">
      <alignment horizontal="center" textRotation="90"/>
      <protection locked="0"/>
    </xf>
    <xf numFmtId="0" fontId="7" fillId="68" borderId="103" xfId="0" applyFont="1" applyFill="1" applyBorder="1" applyAlignment="1" applyProtection="1">
      <alignment horizontal="center" textRotation="90"/>
      <protection locked="0"/>
    </xf>
    <xf numFmtId="0" fontId="144" fillId="53" borderId="103" xfId="0" applyFont="1" applyFill="1" applyBorder="1" applyAlignment="1" applyProtection="1">
      <alignment horizontal="center" textRotation="90"/>
      <protection locked="0"/>
    </xf>
    <xf numFmtId="0" fontId="144" fillId="61" borderId="103" xfId="0" applyFont="1" applyFill="1" applyBorder="1" applyAlignment="1" applyProtection="1">
      <alignment horizontal="center" textRotation="90"/>
      <protection locked="0"/>
    </xf>
    <xf numFmtId="0" fontId="144" fillId="62" borderId="103" xfId="0" applyFont="1" applyFill="1" applyBorder="1" applyAlignment="1" applyProtection="1">
      <alignment horizontal="center" textRotation="90"/>
      <protection locked="0"/>
    </xf>
    <xf numFmtId="0" fontId="144" fillId="66" borderId="103" xfId="0" applyFont="1" applyFill="1" applyBorder="1" applyAlignment="1" applyProtection="1">
      <alignment horizontal="center" textRotation="90"/>
      <protection locked="0"/>
    </xf>
    <xf numFmtId="0" fontId="144" fillId="0" borderId="102" xfId="0" applyFont="1" applyBorder="1" applyAlignment="1" applyProtection="1">
      <alignment horizontal="center" textRotation="90"/>
      <protection locked="0"/>
    </xf>
    <xf numFmtId="17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locked="0"/>
    </xf>
    <xf numFmtId="0" fontId="0" fillId="52" borderId="0" xfId="0" applyFill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55" borderId="0" xfId="0" applyFill="1" applyAlignment="1" applyProtection="1">
      <alignment horizontal="center"/>
      <protection locked="0"/>
    </xf>
    <xf numFmtId="166" fontId="0" fillId="55" borderId="0" xfId="0" applyNumberFormat="1" applyFill="1" applyProtection="1">
      <protection locked="0"/>
    </xf>
    <xf numFmtId="166" fontId="0" fillId="55" borderId="0" xfId="0" applyNumberForma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12" borderId="0" xfId="0" applyNumberFormat="1" applyFill="1" applyAlignment="1">
      <alignment horizontal="center" vertical="center"/>
    </xf>
    <xf numFmtId="0" fontId="151" fillId="0" borderId="0" xfId="0" applyFont="1" applyAlignment="1">
      <alignment horizontal="center" vertical="center"/>
    </xf>
    <xf numFmtId="0" fontId="151" fillId="0" borderId="0" xfId="0" applyFont="1" applyAlignment="1">
      <alignment vertical="center"/>
    </xf>
    <xf numFmtId="0" fontId="151" fillId="0" borderId="0" xfId="0" applyFont="1" applyAlignment="1">
      <alignment horizontal="center"/>
    </xf>
    <xf numFmtId="0" fontId="0" fillId="2" borderId="103" xfId="0" applyFill="1" applyBorder="1" applyAlignment="1">
      <alignment horizontal="center" vertical="center" wrapText="1"/>
    </xf>
    <xf numFmtId="2" fontId="0" fillId="55" borderId="0" xfId="0" applyNumberFormat="1" applyFill="1" applyAlignment="1" applyProtection="1">
      <alignment horizontal="center"/>
      <protection locked="0"/>
    </xf>
    <xf numFmtId="17" fontId="150" fillId="63" borderId="0" xfId="0" applyNumberFormat="1" applyFont="1" applyFill="1" applyAlignment="1">
      <alignment horizontal="center"/>
    </xf>
    <xf numFmtId="2" fontId="144" fillId="6" borderId="103" xfId="0" applyNumberFormat="1" applyFont="1" applyFill="1" applyBorder="1" applyAlignment="1" applyProtection="1">
      <alignment horizontal="center" textRotation="90"/>
      <protection locked="0"/>
    </xf>
    <xf numFmtId="1" fontId="0" fillId="55" borderId="0" xfId="0" applyNumberFormat="1" applyFill="1" applyAlignment="1" applyProtection="1">
      <alignment horizontal="center"/>
      <protection locked="0"/>
    </xf>
    <xf numFmtId="0" fontId="0" fillId="6" borderId="103" xfId="0" applyFill="1" applyBorder="1" applyAlignment="1">
      <alignment horizontal="center" vertical="center" wrapText="1"/>
    </xf>
    <xf numFmtId="0" fontId="0" fillId="6" borderId="103" xfId="0" applyFill="1" applyBorder="1" applyAlignment="1" applyProtection="1">
      <alignment horizontal="center" vertical="center" wrapText="1"/>
      <protection locked="0"/>
    </xf>
    <xf numFmtId="1" fontId="0" fillId="6" borderId="103" xfId="0" applyNumberFormat="1" applyFill="1" applyBorder="1" applyAlignment="1">
      <alignment horizontal="center" vertical="center" wrapText="1"/>
    </xf>
    <xf numFmtId="17" fontId="0" fillId="55" borderId="0" xfId="0" applyNumberFormat="1" applyFill="1" applyProtection="1">
      <protection locked="0"/>
    </xf>
    <xf numFmtId="0" fontId="33" fillId="0" borderId="0" xfId="0" applyFont="1" applyAlignment="1">
      <alignment horizontal="center" vertical="center"/>
    </xf>
    <xf numFmtId="0" fontId="33" fillId="55" borderId="0" xfId="0" applyFont="1" applyFill="1" applyAlignment="1">
      <alignment horizontal="center" vertical="center"/>
    </xf>
    <xf numFmtId="0" fontId="7" fillId="13" borderId="103" xfId="0" applyFont="1" applyFill="1" applyBorder="1" applyAlignment="1" applyProtection="1">
      <alignment horizontal="center" textRotation="90"/>
      <protection locked="0"/>
    </xf>
    <xf numFmtId="0" fontId="7" fillId="2" borderId="103" xfId="0" applyFont="1" applyFill="1" applyBorder="1" applyAlignment="1">
      <alignment horizontal="center" textRotation="90"/>
    </xf>
    <xf numFmtId="0" fontId="7" fillId="0" borderId="0" xfId="0" applyFont="1" applyAlignment="1">
      <alignment horizontal="center" textRotation="90"/>
    </xf>
    <xf numFmtId="0" fontId="7" fillId="0" borderId="0" xfId="0" applyFont="1" applyAlignment="1">
      <alignment horizontal="center" textRotation="90" wrapText="1"/>
    </xf>
    <xf numFmtId="2" fontId="0" fillId="6" borderId="103" xfId="0" applyNumberFormat="1" applyFill="1" applyBorder="1" applyAlignment="1">
      <alignment horizontal="center" vertical="center"/>
    </xf>
    <xf numFmtId="2" fontId="0" fillId="0" borderId="0" xfId="0" applyNumberFormat="1"/>
    <xf numFmtId="0" fontId="0" fillId="0" borderId="0" xfId="0" applyAlignment="1" applyProtection="1">
      <alignment horizontal="left"/>
      <protection locked="0"/>
    </xf>
    <xf numFmtId="0" fontId="33" fillId="0" borderId="0" xfId="0" applyFont="1" applyAlignment="1" applyProtection="1">
      <alignment horizontal="center"/>
      <protection locked="0"/>
    </xf>
    <xf numFmtId="164" fontId="33" fillId="0" borderId="0" xfId="0" applyNumberFormat="1" applyFont="1" applyAlignment="1">
      <alignment horizontal="left" vertical="center"/>
    </xf>
    <xf numFmtId="0" fontId="0" fillId="48" borderId="0" xfId="0" applyFill="1" applyAlignment="1">
      <alignment horizontal="center" vertical="center"/>
    </xf>
    <xf numFmtId="17" fontId="0" fillId="48" borderId="0" xfId="0" applyNumberFormat="1" applyFill="1" applyAlignment="1">
      <alignment horizontal="center" vertical="center"/>
    </xf>
    <xf numFmtId="164" fontId="0" fillId="48" borderId="0" xfId="0" applyNumberFormat="1" applyFill="1" applyAlignment="1">
      <alignment horizontal="center" vertical="center"/>
    </xf>
    <xf numFmtId="2" fontId="0" fillId="48" borderId="0" xfId="0" applyNumberFormat="1" applyFill="1" applyAlignment="1">
      <alignment horizontal="center" vertical="center"/>
    </xf>
    <xf numFmtId="0" fontId="0" fillId="48" borderId="0" xfId="0" applyFill="1" applyAlignment="1">
      <alignment vertical="center"/>
    </xf>
    <xf numFmtId="2" fontId="63" fillId="52" borderId="103" xfId="0" applyNumberFormat="1" applyFont="1" applyFill="1" applyBorder="1" applyAlignment="1">
      <alignment horizontal="center"/>
    </xf>
    <xf numFmtId="0" fontId="33" fillId="0" borderId="0" xfId="0" applyFont="1" applyAlignment="1">
      <alignment horizontal="left" vertical="center"/>
    </xf>
    <xf numFmtId="2" fontId="0" fillId="6" borderId="103" xfId="0" applyNumberFormat="1" applyFill="1" applyBorder="1" applyAlignment="1" applyProtection="1">
      <alignment horizontal="center" vertical="center"/>
      <protection locked="0"/>
    </xf>
    <xf numFmtId="2" fontId="0" fillId="52" borderId="0" xfId="0" applyNumberFormat="1" applyFill="1" applyAlignment="1">
      <alignment horizontal="center" vertical="center"/>
    </xf>
    <xf numFmtId="2" fontId="33" fillId="0" borderId="0" xfId="0" applyNumberFormat="1" applyFont="1" applyAlignment="1" applyProtection="1">
      <alignment horizontal="center"/>
      <protection locked="0"/>
    </xf>
    <xf numFmtId="0" fontId="0" fillId="51" borderId="0" xfId="0" applyFill="1" applyAlignment="1" applyProtection="1">
      <alignment horizontal="center"/>
      <protection locked="0"/>
    </xf>
    <xf numFmtId="0" fontId="0" fillId="51" borderId="0" xfId="0" applyFill="1" applyAlignment="1" applyProtection="1">
      <alignment horizontal="center" vertical="center" wrapText="1"/>
      <protection locked="0"/>
    </xf>
    <xf numFmtId="0" fontId="7" fillId="68" borderId="103" xfId="0" applyFont="1" applyFill="1" applyBorder="1" applyAlignment="1" applyProtection="1">
      <alignment horizontal="center" vertical="center" wrapText="1"/>
      <protection locked="0"/>
    </xf>
    <xf numFmtId="0" fontId="7" fillId="55" borderId="103" xfId="0" applyFont="1" applyFill="1" applyBorder="1" applyAlignment="1" applyProtection="1">
      <alignment horizontal="center" vertical="center" wrapText="1"/>
      <protection locked="0"/>
    </xf>
    <xf numFmtId="0" fontId="7" fillId="12" borderId="103" xfId="0" applyFont="1" applyFill="1" applyBorder="1" applyAlignment="1" applyProtection="1">
      <alignment horizontal="center" vertical="center" wrapText="1"/>
      <protection locked="0"/>
    </xf>
    <xf numFmtId="0" fontId="7" fillId="0" borderId="103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 wrapText="1"/>
      <protection locked="0"/>
    </xf>
    <xf numFmtId="2" fontId="0" fillId="55" borderId="0" xfId="0" applyNumberFormat="1" applyFill="1" applyAlignment="1">
      <alignment vertical="center"/>
    </xf>
    <xf numFmtId="0" fontId="0" fillId="69" borderId="103" xfId="0" applyFill="1" applyBorder="1" applyAlignment="1" applyProtection="1">
      <alignment horizontal="center" vertical="center" wrapText="1"/>
      <protection locked="0"/>
    </xf>
    <xf numFmtId="167" fontId="0" fillId="0" borderId="61" xfId="0" applyNumberFormat="1" applyBorder="1" applyAlignment="1">
      <alignment horizontal="center" vertical="center"/>
    </xf>
    <xf numFmtId="0" fontId="144" fillId="6" borderId="103" xfId="0" applyFont="1" applyFill="1" applyBorder="1" applyAlignment="1" applyProtection="1">
      <alignment horizontal="center" textRotation="90" wrapText="1"/>
      <protection locked="0"/>
    </xf>
    <xf numFmtId="165" fontId="0" fillId="0" borderId="0" xfId="0" applyNumberFormat="1" applyAlignment="1" applyProtection="1">
      <alignment horizontal="center"/>
      <protection locked="0"/>
    </xf>
    <xf numFmtId="165" fontId="0" fillId="55" borderId="0" xfId="0" applyNumberFormat="1" applyFill="1" applyAlignment="1" applyProtection="1">
      <alignment horizontal="center"/>
      <protection locked="0"/>
    </xf>
    <xf numFmtId="0" fontId="0" fillId="12" borderId="175" xfId="0" applyFill="1" applyBorder="1" applyAlignment="1" applyProtection="1">
      <alignment horizontal="center" vertical="center"/>
      <protection locked="0"/>
    </xf>
    <xf numFmtId="1" fontId="144" fillId="6" borderId="103" xfId="0" applyNumberFormat="1" applyFont="1" applyFill="1" applyBorder="1" applyAlignment="1">
      <alignment horizontal="center" textRotation="90" wrapText="1"/>
    </xf>
    <xf numFmtId="165" fontId="0" fillId="52" borderId="0" xfId="0" applyNumberFormat="1" applyFill="1" applyAlignment="1">
      <alignment horizontal="center"/>
    </xf>
    <xf numFmtId="165" fontId="0" fillId="52" borderId="0" xfId="0" applyNumberFormat="1" applyFill="1" applyAlignment="1">
      <alignment horizontal="center" vertical="center"/>
    </xf>
    <xf numFmtId="165" fontId="0" fillId="55" borderId="0" xfId="0" applyNumberFormat="1" applyFill="1" applyAlignment="1">
      <alignment vertical="center"/>
    </xf>
    <xf numFmtId="165" fontId="0" fillId="55" borderId="0" xfId="0" applyNumberFormat="1" applyFill="1" applyAlignment="1">
      <alignment horizontal="center" vertical="center"/>
    </xf>
    <xf numFmtId="2" fontId="0" fillId="55" borderId="0" xfId="0" applyNumberFormat="1" applyFill="1" applyAlignment="1">
      <alignment horizontal="center" vertical="center"/>
    </xf>
    <xf numFmtId="2" fontId="0" fillId="48" borderId="0" xfId="0" applyNumberFormat="1" applyFill="1" applyAlignment="1">
      <alignment horizontal="center"/>
    </xf>
    <xf numFmtId="2" fontId="0" fillId="55" borderId="0" xfId="0" applyNumberFormat="1" applyFill="1" applyAlignment="1">
      <alignment horizontal="center"/>
    </xf>
    <xf numFmtId="165" fontId="0" fillId="55" borderId="0" xfId="0" applyNumberFormat="1" applyFill="1" applyAlignment="1">
      <alignment horizontal="center"/>
    </xf>
    <xf numFmtId="2" fontId="33" fillId="0" borderId="103" xfId="0" applyNumberFormat="1" applyFont="1" applyBorder="1" applyAlignment="1">
      <alignment horizontal="center" vertical="center"/>
    </xf>
    <xf numFmtId="1" fontId="33" fillId="0" borderId="103" xfId="0" applyNumberFormat="1" applyFont="1" applyBorder="1" applyAlignment="1">
      <alignment horizontal="center" vertical="center"/>
    </xf>
    <xf numFmtId="15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 wrapText="1"/>
      <protection locked="0"/>
    </xf>
    <xf numFmtId="166" fontId="0" fillId="0" borderId="0" xfId="0" applyNumberFormat="1" applyAlignment="1" applyProtection="1">
      <alignment horizontal="center" vertical="center" wrapText="1"/>
      <protection locked="0"/>
    </xf>
    <xf numFmtId="0" fontId="0" fillId="52" borderId="0" xfId="0" applyFill="1" applyAlignment="1" applyProtection="1">
      <alignment horizontal="center" vertical="center" wrapText="1"/>
      <protection locked="0"/>
    </xf>
    <xf numFmtId="2" fontId="0" fillId="0" borderId="0" xfId="0" applyNumberFormat="1" applyAlignment="1" applyProtection="1">
      <alignment horizontal="center" vertical="center" wrapText="1"/>
      <protection locked="0"/>
    </xf>
    <xf numFmtId="165" fontId="0" fillId="0" borderId="0" xfId="0" applyNumberFormat="1" applyAlignment="1" applyProtection="1">
      <alignment horizontal="center" vertical="center" wrapText="1"/>
      <protection locked="0"/>
    </xf>
    <xf numFmtId="1" fontId="0" fillId="0" borderId="0" xfId="0" applyNumberFormat="1" applyAlignment="1" applyProtection="1">
      <alignment horizontal="center" vertical="center" wrapText="1"/>
      <protection locked="0"/>
    </xf>
    <xf numFmtId="0" fontId="0" fillId="51" borderId="0" xfId="0" applyFill="1" applyAlignment="1">
      <alignment horizontal="left"/>
    </xf>
    <xf numFmtId="165" fontId="4" fillId="4" borderId="86" xfId="0" applyNumberFormat="1" applyFont="1" applyFill="1" applyBorder="1" applyAlignment="1">
      <alignment horizontal="center" vertical="center"/>
    </xf>
    <xf numFmtId="165" fontId="4" fillId="4" borderId="82" xfId="0" applyNumberFormat="1" applyFont="1" applyFill="1" applyBorder="1" applyAlignment="1">
      <alignment horizontal="center" vertical="center"/>
    </xf>
    <xf numFmtId="165" fontId="33" fillId="0" borderId="103" xfId="0" applyNumberFormat="1" applyFont="1" applyBorder="1" applyAlignment="1">
      <alignment horizontal="center" vertical="center"/>
    </xf>
    <xf numFmtId="167" fontId="33" fillId="0" borderId="103" xfId="0" applyNumberFormat="1" applyFont="1" applyBorder="1" applyAlignment="1">
      <alignment horizontal="center" vertical="center"/>
    </xf>
    <xf numFmtId="0" fontId="83" fillId="0" borderId="0" xfId="0" applyFont="1" applyAlignment="1">
      <alignment horizontal="center"/>
    </xf>
    <xf numFmtId="0" fontId="155" fillId="0" borderId="0" xfId="0" applyFont="1"/>
    <xf numFmtId="0" fontId="128" fillId="0" borderId="31" xfId="0" applyFont="1" applyBorder="1" applyAlignment="1">
      <alignment horizontal="center" vertical="center"/>
    </xf>
    <xf numFmtId="164" fontId="0" fillId="0" borderId="103" xfId="0" applyNumberFormat="1" applyBorder="1" applyAlignment="1">
      <alignment horizontal="center" vertical="center"/>
    </xf>
    <xf numFmtId="165" fontId="0" fillId="52" borderId="103" xfId="0" applyNumberFormat="1" applyFill="1" applyBorder="1" applyAlignment="1">
      <alignment horizontal="center" vertical="center"/>
    </xf>
    <xf numFmtId="1" fontId="0" fillId="52" borderId="103" xfId="0" applyNumberFormat="1" applyFill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28" fillId="0" borderId="14" xfId="0" applyFon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48" borderId="103" xfId="0" applyNumberFormat="1" applyFill="1" applyBorder="1" applyAlignment="1">
      <alignment horizontal="center" vertical="center"/>
    </xf>
    <xf numFmtId="1" fontId="0" fillId="48" borderId="103" xfId="0" applyNumberFormat="1" applyFill="1" applyBorder="1" applyAlignment="1">
      <alignment horizontal="center" vertical="center"/>
    </xf>
    <xf numFmtId="165" fontId="0" fillId="4" borderId="86" xfId="0" applyNumberFormat="1" applyFill="1" applyBorder="1" applyAlignment="1">
      <alignment horizontal="center" vertical="center"/>
    </xf>
    <xf numFmtId="1" fontId="0" fillId="4" borderId="82" xfId="0" applyNumberFormat="1" applyFill="1" applyBorder="1" applyAlignment="1">
      <alignment horizontal="center" vertical="center"/>
    </xf>
    <xf numFmtId="2" fontId="0" fillId="0" borderId="86" xfId="0" applyNumberFormat="1" applyBorder="1" applyAlignment="1">
      <alignment vertical="center"/>
    </xf>
    <xf numFmtId="2" fontId="0" fillId="0" borderId="101" xfId="0" applyNumberFormat="1" applyBorder="1" applyAlignment="1">
      <alignment vertical="center"/>
    </xf>
    <xf numFmtId="0" fontId="7" fillId="6" borderId="103" xfId="0" applyFont="1" applyFill="1" applyBorder="1" applyAlignment="1">
      <alignment horizontal="center" textRotation="90" wrapText="1"/>
    </xf>
    <xf numFmtId="0" fontId="38" fillId="14" borderId="0" xfId="0" applyFont="1" applyFill="1" applyAlignment="1">
      <alignment horizontal="left" vertical="center" wrapText="1"/>
    </xf>
    <xf numFmtId="17" fontId="88" fillId="14" borderId="0" xfId="0" quotePrefix="1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0" fontId="85" fillId="14" borderId="0" xfId="0" applyFont="1" applyFill="1" applyAlignment="1">
      <alignment horizontal="center"/>
    </xf>
    <xf numFmtId="0" fontId="87" fillId="14" borderId="0" xfId="0" applyFont="1" applyFill="1" applyAlignment="1">
      <alignment horizontal="center" vertical="center"/>
    </xf>
    <xf numFmtId="168" fontId="86" fillId="14" borderId="0" xfId="0" quotePrefix="1" applyNumberFormat="1" applyFont="1" applyFill="1" applyAlignment="1">
      <alignment horizontal="center" vertical="center"/>
    </xf>
    <xf numFmtId="0" fontId="84" fillId="14" borderId="0" xfId="0" applyFont="1" applyFill="1" applyAlignment="1">
      <alignment horizontal="center"/>
    </xf>
    <xf numFmtId="0" fontId="0" fillId="0" borderId="0" xfId="0" applyAlignment="1">
      <alignment horizontal="left" vertical="center" wrapText="1"/>
    </xf>
    <xf numFmtId="0" fontId="2" fillId="12" borderId="10" xfId="3" applyFill="1" applyBorder="1" applyAlignment="1">
      <alignment horizontal="center" vertical="center"/>
    </xf>
    <xf numFmtId="0" fontId="2" fillId="12" borderId="11" xfId="3" applyFill="1" applyBorder="1" applyAlignment="1">
      <alignment horizontal="center" vertical="center"/>
    </xf>
    <xf numFmtId="0" fontId="2" fillId="12" borderId="12" xfId="3" applyFill="1" applyBorder="1" applyAlignment="1">
      <alignment horizontal="center" vertical="center"/>
    </xf>
    <xf numFmtId="0" fontId="51" fillId="8" borderId="10" xfId="3" applyFont="1" applyFill="1" applyBorder="1" applyAlignment="1">
      <alignment horizontal="center"/>
    </xf>
    <xf numFmtId="0" fontId="51" fillId="8" borderId="11" xfId="3" applyFont="1" applyFill="1" applyBorder="1" applyAlignment="1">
      <alignment horizontal="center"/>
    </xf>
    <xf numFmtId="0" fontId="51" fillId="8" borderId="12" xfId="3" applyFont="1" applyFill="1" applyBorder="1" applyAlignment="1">
      <alignment horizontal="center"/>
    </xf>
    <xf numFmtId="165" fontId="98" fillId="51" borderId="45" xfId="3" applyNumberFormat="1" applyFont="1" applyFill="1" applyBorder="1" applyAlignment="1">
      <alignment horizontal="center" vertical="center"/>
    </xf>
    <xf numFmtId="165" fontId="98" fillId="51" borderId="101" xfId="3" applyNumberFormat="1" applyFont="1" applyFill="1" applyBorder="1" applyAlignment="1">
      <alignment horizontal="center" vertical="center"/>
    </xf>
    <xf numFmtId="165" fontId="98" fillId="51" borderId="82" xfId="3" applyNumberFormat="1" applyFont="1" applyFill="1" applyBorder="1" applyAlignment="1">
      <alignment horizontal="center" vertical="center"/>
    </xf>
    <xf numFmtId="0" fontId="128" fillId="12" borderId="86" xfId="0" applyFont="1" applyFill="1" applyBorder="1" applyAlignment="1">
      <alignment horizontal="center" vertical="center"/>
    </xf>
    <xf numFmtId="0" fontId="128" fillId="12" borderId="101" xfId="0" applyFont="1" applyFill="1" applyBorder="1" applyAlignment="1">
      <alignment horizontal="center" vertical="center"/>
    </xf>
    <xf numFmtId="0" fontId="128" fillId="12" borderId="82" xfId="0" applyFont="1" applyFill="1" applyBorder="1" applyAlignment="1">
      <alignment horizontal="center" vertical="center"/>
    </xf>
    <xf numFmtId="0" fontId="51" fillId="7" borderId="10" xfId="3" applyFont="1" applyFill="1" applyBorder="1" applyAlignment="1">
      <alignment horizontal="center"/>
    </xf>
    <xf numFmtId="0" fontId="51" fillId="7" borderId="11" xfId="3" applyFont="1" applyFill="1" applyBorder="1" applyAlignment="1">
      <alignment horizontal="center"/>
    </xf>
    <xf numFmtId="0" fontId="51" fillId="7" borderId="12" xfId="3" applyFont="1" applyFill="1" applyBorder="1" applyAlignment="1">
      <alignment horizontal="center"/>
    </xf>
    <xf numFmtId="0" fontId="51" fillId="5" borderId="10" xfId="3" applyFont="1" applyFill="1" applyBorder="1" applyAlignment="1">
      <alignment horizontal="center"/>
    </xf>
    <xf numFmtId="0" fontId="51" fillId="5" borderId="11" xfId="3" applyFont="1" applyFill="1" applyBorder="1" applyAlignment="1">
      <alignment horizontal="center"/>
    </xf>
    <xf numFmtId="0" fontId="51" fillId="5" borderId="12" xfId="3" applyFont="1" applyFill="1" applyBorder="1" applyAlignment="1">
      <alignment horizontal="center"/>
    </xf>
    <xf numFmtId="3" fontId="2" fillId="0" borderId="48" xfId="3" quotePrefix="1" applyNumberFormat="1" applyBorder="1" applyAlignment="1">
      <alignment horizontal="center" vertical="center" wrapText="1"/>
    </xf>
    <xf numFmtId="0" fontId="124" fillId="0" borderId="0" xfId="3" applyFont="1" applyAlignment="1">
      <alignment horizontal="center" vertical="center"/>
    </xf>
    <xf numFmtId="0" fontId="27" fillId="0" borderId="145" xfId="3" applyFont="1" applyBorder="1" applyAlignment="1">
      <alignment horizontal="center" vertical="center"/>
    </xf>
    <xf numFmtId="0" fontId="27" fillId="0" borderId="27" xfId="3" applyFont="1" applyBorder="1" applyAlignment="1">
      <alignment horizontal="center" vertical="center"/>
    </xf>
    <xf numFmtId="0" fontId="27" fillId="0" borderId="56" xfId="3" applyFont="1" applyBorder="1" applyAlignment="1">
      <alignment horizontal="center" vertical="center"/>
    </xf>
    <xf numFmtId="0" fontId="27" fillId="0" borderId="145" xfId="3" applyFont="1" applyBorder="1" applyAlignment="1">
      <alignment horizontal="center" vertical="center" textRotation="90"/>
    </xf>
    <xf numFmtId="0" fontId="27" fillId="0" borderId="27" xfId="3" applyFont="1" applyBorder="1" applyAlignment="1">
      <alignment horizontal="center" vertical="center" textRotation="90"/>
    </xf>
    <xf numFmtId="0" fontId="27" fillId="0" borderId="56" xfId="3" applyFont="1" applyBorder="1" applyAlignment="1">
      <alignment horizontal="center" vertical="center" textRotation="90"/>
    </xf>
    <xf numFmtId="0" fontId="27" fillId="0" borderId="145" xfId="3" applyFont="1" applyBorder="1" applyAlignment="1">
      <alignment horizontal="center" vertical="center" wrapText="1"/>
    </xf>
    <xf numFmtId="0" fontId="3" fillId="8" borderId="10" xfId="3" applyFont="1" applyFill="1" applyBorder="1" applyAlignment="1">
      <alignment horizontal="center"/>
    </xf>
    <xf numFmtId="0" fontId="3" fillId="8" borderId="11" xfId="3" applyFont="1" applyFill="1" applyBorder="1" applyAlignment="1">
      <alignment horizontal="center"/>
    </xf>
    <xf numFmtId="0" fontId="3" fillId="8" borderId="12" xfId="3" applyFont="1" applyFill="1" applyBorder="1" applyAlignment="1">
      <alignment horizontal="center"/>
    </xf>
    <xf numFmtId="0" fontId="3" fillId="13" borderId="10" xfId="3" applyFont="1" applyFill="1" applyBorder="1" applyAlignment="1">
      <alignment horizontal="center"/>
    </xf>
    <xf numFmtId="0" fontId="3" fillId="13" borderId="11" xfId="3" applyFont="1" applyFill="1" applyBorder="1" applyAlignment="1">
      <alignment horizontal="center"/>
    </xf>
    <xf numFmtId="0" fontId="3" fillId="13" borderId="12" xfId="3" applyFont="1" applyFill="1" applyBorder="1" applyAlignment="1">
      <alignment horizontal="center"/>
    </xf>
    <xf numFmtId="0" fontId="3" fillId="6" borderId="10" xfId="3" applyFont="1" applyFill="1" applyBorder="1" applyAlignment="1">
      <alignment horizontal="center"/>
    </xf>
    <xf numFmtId="0" fontId="3" fillId="6" borderId="11" xfId="3" applyFont="1" applyFill="1" applyBorder="1" applyAlignment="1">
      <alignment horizontal="center"/>
    </xf>
    <xf numFmtId="0" fontId="3" fillId="6" borderId="12" xfId="3" applyFont="1" applyFill="1" applyBorder="1" applyAlignment="1">
      <alignment horizontal="center"/>
    </xf>
    <xf numFmtId="0" fontId="92" fillId="12" borderId="86" xfId="0" applyFont="1" applyFill="1" applyBorder="1" applyAlignment="1">
      <alignment horizontal="center" vertical="center"/>
    </xf>
    <xf numFmtId="0" fontId="92" fillId="12" borderId="101" xfId="0" applyFont="1" applyFill="1" applyBorder="1" applyAlignment="1">
      <alignment horizontal="center" vertical="center"/>
    </xf>
    <xf numFmtId="0" fontId="92" fillId="12" borderId="82" xfId="0" applyFont="1" applyFill="1" applyBorder="1" applyAlignment="1">
      <alignment horizontal="center" vertical="center"/>
    </xf>
    <xf numFmtId="0" fontId="27" fillId="0" borderId="47" xfId="3" applyFont="1" applyBorder="1" applyAlignment="1">
      <alignment horizontal="center" vertical="center"/>
    </xf>
    <xf numFmtId="0" fontId="27" fillId="0" borderId="85" xfId="3" applyFont="1" applyBorder="1" applyAlignment="1">
      <alignment horizontal="center" vertical="center"/>
    </xf>
    <xf numFmtId="0" fontId="15" fillId="2" borderId="86" xfId="1" applyFont="1" applyFill="1" applyBorder="1" applyAlignment="1">
      <alignment horizontal="center" vertical="center" wrapText="1"/>
    </xf>
    <xf numFmtId="0" fontId="15" fillId="2" borderId="101" xfId="1" applyFont="1" applyFill="1" applyBorder="1" applyAlignment="1">
      <alignment horizontal="center" vertical="center" wrapText="1"/>
    </xf>
    <xf numFmtId="0" fontId="15" fillId="2" borderId="82" xfId="1" applyFont="1" applyFill="1" applyBorder="1" applyAlignment="1">
      <alignment horizontal="center" vertical="center" wrapText="1"/>
    </xf>
    <xf numFmtId="0" fontId="104" fillId="0" borderId="119" xfId="0" applyFont="1" applyBorder="1" applyAlignment="1">
      <alignment horizontal="center" textRotation="90" wrapText="1"/>
    </xf>
    <xf numFmtId="0" fontId="104" fillId="0" borderId="121" xfId="0" applyFont="1" applyBorder="1" applyAlignment="1">
      <alignment horizontal="center" textRotation="90" wrapText="1"/>
    </xf>
    <xf numFmtId="0" fontId="104" fillId="0" borderId="123" xfId="0" applyFont="1" applyBorder="1" applyAlignment="1">
      <alignment horizontal="center" textRotation="90" wrapText="1"/>
    </xf>
    <xf numFmtId="0" fontId="116" fillId="0" borderId="152" xfId="0" applyFont="1" applyBorder="1" applyAlignment="1">
      <alignment horizontal="center" vertical="center" textRotation="90"/>
    </xf>
    <xf numFmtId="0" fontId="116" fillId="0" borderId="153" xfId="0" applyFont="1" applyBorder="1" applyAlignment="1">
      <alignment horizontal="center" vertical="center" textRotation="90"/>
    </xf>
    <xf numFmtId="0" fontId="116" fillId="0" borderId="154" xfId="0" applyFont="1" applyBorder="1" applyAlignment="1">
      <alignment horizontal="center" vertical="center" textRotation="90"/>
    </xf>
    <xf numFmtId="0" fontId="106" fillId="0" borderId="125" xfId="0" applyFont="1" applyBorder="1" applyAlignment="1">
      <alignment horizontal="center" textRotation="90" wrapText="1"/>
    </xf>
    <xf numFmtId="0" fontId="106" fillId="0" borderId="127" xfId="0" applyFont="1" applyBorder="1" applyAlignment="1">
      <alignment horizontal="center" textRotation="90" wrapText="1"/>
    </xf>
    <xf numFmtId="0" fontId="106" fillId="0" borderId="129" xfId="0" applyFont="1" applyBorder="1" applyAlignment="1">
      <alignment horizontal="center" textRotation="90" wrapText="1"/>
    </xf>
    <xf numFmtId="0" fontId="102" fillId="0" borderId="113" xfId="0" applyFont="1" applyBorder="1" applyAlignment="1">
      <alignment horizontal="center" vertical="center" textRotation="90"/>
    </xf>
    <xf numFmtId="0" fontId="102" fillId="0" borderId="115" xfId="0" applyFont="1" applyBorder="1" applyAlignment="1">
      <alignment horizontal="center" vertical="center" textRotation="90"/>
    </xf>
    <xf numFmtId="0" fontId="102" fillId="0" borderId="117" xfId="0" applyFont="1" applyBorder="1" applyAlignment="1">
      <alignment horizontal="center" vertical="center" textRotation="90"/>
    </xf>
    <xf numFmtId="0" fontId="14" fillId="0" borderId="0" xfId="0" applyFont="1" applyAlignment="1">
      <alignment horizontal="center" vertical="center"/>
    </xf>
    <xf numFmtId="15" fontId="53" fillId="0" borderId="0" xfId="0" applyNumberFormat="1" applyFont="1" applyAlignment="1">
      <alignment horizontal="center" vertical="center"/>
    </xf>
    <xf numFmtId="0" fontId="2" fillId="0" borderId="102" xfId="1" applyBorder="1" applyAlignment="1">
      <alignment horizontal="center" vertical="center" textRotation="90" wrapText="1"/>
    </xf>
    <xf numFmtId="0" fontId="2" fillId="0" borderId="14" xfId="1" applyBorder="1" applyAlignment="1">
      <alignment horizontal="center" vertical="center" textRotation="90" wrapText="1"/>
    </xf>
    <xf numFmtId="0" fontId="2" fillId="0" borderId="31" xfId="1" applyBorder="1" applyAlignment="1">
      <alignment horizontal="center" vertical="center" textRotation="90" wrapText="1"/>
    </xf>
    <xf numFmtId="2" fontId="0" fillId="0" borderId="0" xfId="0" applyNumberFormat="1" applyAlignment="1">
      <alignment horizontal="center"/>
    </xf>
    <xf numFmtId="0" fontId="7" fillId="63" borderId="86" xfId="0" applyFont="1" applyFill="1" applyBorder="1" applyAlignment="1" applyProtection="1">
      <alignment horizontal="center" vertical="center" wrapText="1"/>
      <protection locked="0"/>
    </xf>
    <xf numFmtId="0" fontId="7" fillId="63" borderId="101" xfId="0" applyFont="1" applyFill="1" applyBorder="1" applyAlignment="1" applyProtection="1">
      <alignment horizontal="center" vertical="center" wrapText="1"/>
      <protection locked="0"/>
    </xf>
    <xf numFmtId="0" fontId="7" fillId="63" borderId="82" xfId="0" applyFont="1" applyFill="1" applyBorder="1" applyAlignment="1" applyProtection="1">
      <alignment horizontal="center" vertical="center" wrapText="1"/>
      <protection locked="0"/>
    </xf>
    <xf numFmtId="0" fontId="7" fillId="64" borderId="86" xfId="0" applyFont="1" applyFill="1" applyBorder="1" applyAlignment="1" applyProtection="1">
      <alignment horizontal="center" vertical="center" wrapText="1"/>
      <protection locked="0"/>
    </xf>
    <xf numFmtId="0" fontId="7" fillId="64" borderId="101" xfId="0" applyFont="1" applyFill="1" applyBorder="1" applyAlignment="1" applyProtection="1">
      <alignment horizontal="center" vertical="center" wrapText="1"/>
      <protection locked="0"/>
    </xf>
    <xf numFmtId="0" fontId="7" fillId="64" borderId="82" xfId="0" applyFont="1" applyFill="1" applyBorder="1" applyAlignment="1" applyProtection="1">
      <alignment horizontal="center" vertical="center" wrapText="1"/>
      <protection locked="0"/>
    </xf>
    <xf numFmtId="0" fontId="0" fillId="65" borderId="86" xfId="0" applyFill="1" applyBorder="1" applyAlignment="1" applyProtection="1">
      <alignment horizontal="center" vertical="center" wrapText="1"/>
      <protection locked="0"/>
    </xf>
    <xf numFmtId="0" fontId="0" fillId="65" borderId="101" xfId="0" applyFill="1" applyBorder="1" applyAlignment="1" applyProtection="1">
      <alignment horizontal="center" vertical="center" wrapText="1"/>
      <protection locked="0"/>
    </xf>
    <xf numFmtId="0" fontId="0" fillId="65" borderId="82" xfId="0" applyFill="1" applyBorder="1" applyAlignment="1" applyProtection="1">
      <alignment horizontal="center" vertical="center" wrapText="1"/>
      <protection locked="0"/>
    </xf>
    <xf numFmtId="0" fontId="0" fillId="67" borderId="45" xfId="0" applyFill="1" applyBorder="1" applyAlignment="1" applyProtection="1">
      <alignment horizontal="center" vertical="center" wrapText="1"/>
      <protection locked="0"/>
    </xf>
    <xf numFmtId="0" fontId="0" fillId="67" borderId="48" xfId="0" applyFill="1" applyBorder="1" applyAlignment="1" applyProtection="1">
      <alignment horizontal="center" vertical="center" wrapText="1"/>
      <protection locked="0"/>
    </xf>
    <xf numFmtId="0" fontId="147" fillId="12" borderId="86" xfId="0" applyFont="1" applyFill="1" applyBorder="1" applyAlignment="1">
      <alignment horizontal="center"/>
    </xf>
    <xf numFmtId="0" fontId="147" fillId="12" borderId="101" xfId="0" applyFont="1" applyFill="1" applyBorder="1" applyAlignment="1">
      <alignment horizontal="center"/>
    </xf>
    <xf numFmtId="0" fontId="147" fillId="12" borderId="82" xfId="0" applyFont="1" applyFill="1" applyBorder="1" applyAlignment="1">
      <alignment horizontal="center"/>
    </xf>
    <xf numFmtId="0" fontId="144" fillId="0" borderId="0" xfId="0" applyFont="1" applyAlignment="1">
      <alignment horizontal="center" vertical="center"/>
    </xf>
    <xf numFmtId="0" fontId="144" fillId="0" borderId="48" xfId="0" applyFont="1" applyBorder="1" applyAlignment="1">
      <alignment horizontal="center" vertical="center"/>
    </xf>
    <xf numFmtId="0" fontId="49" fillId="3" borderId="86" xfId="0" applyFont="1" applyFill="1" applyBorder="1" applyAlignment="1">
      <alignment horizontal="center" vertical="center" wrapText="1"/>
    </xf>
    <xf numFmtId="0" fontId="49" fillId="3" borderId="81" xfId="0" applyFont="1" applyFill="1" applyBorder="1" applyAlignment="1">
      <alignment horizontal="center" vertical="center" wrapText="1"/>
    </xf>
    <xf numFmtId="0" fontId="49" fillId="3" borderId="82" xfId="0" applyFont="1" applyFill="1" applyBorder="1" applyAlignment="1">
      <alignment horizontal="center" vertical="center" wrapText="1"/>
    </xf>
    <xf numFmtId="0" fontId="48" fillId="16" borderId="86" xfId="0" applyFont="1" applyFill="1" applyBorder="1" applyAlignment="1">
      <alignment horizontal="center" vertical="center"/>
    </xf>
    <xf numFmtId="0" fontId="48" fillId="16" borderId="82" xfId="0" applyFont="1" applyFill="1" applyBorder="1" applyAlignment="1">
      <alignment horizontal="center" vertical="center"/>
    </xf>
    <xf numFmtId="0" fontId="48" fillId="16" borderId="81" xfId="0" applyFont="1" applyFill="1" applyBorder="1" applyAlignment="1">
      <alignment horizontal="center" vertical="center"/>
    </xf>
    <xf numFmtId="164" fontId="2" fillId="12" borderId="86" xfId="0" applyNumberFormat="1" applyFont="1" applyFill="1" applyBorder="1" applyAlignment="1">
      <alignment horizontal="center"/>
    </xf>
    <xf numFmtId="164" fontId="2" fillId="12" borderId="81" xfId="0" applyNumberFormat="1" applyFont="1" applyFill="1" applyBorder="1" applyAlignment="1">
      <alignment horizontal="center"/>
    </xf>
    <xf numFmtId="164" fontId="2" fillId="12" borderId="82" xfId="0" applyNumberFormat="1" applyFont="1" applyFill="1" applyBorder="1" applyAlignment="1">
      <alignment horizontal="center"/>
    </xf>
    <xf numFmtId="164" fontId="0" fillId="12" borderId="86" xfId="0" applyNumberFormat="1" applyFill="1" applyBorder="1" applyAlignment="1">
      <alignment horizontal="center"/>
    </xf>
    <xf numFmtId="164" fontId="0" fillId="12" borderId="82" xfId="0" applyNumberFormat="1" applyFill="1" applyBorder="1" applyAlignment="1">
      <alignment horizontal="center"/>
    </xf>
    <xf numFmtId="0" fontId="49" fillId="0" borderId="87" xfId="0" applyFont="1" applyBorder="1" applyAlignment="1">
      <alignment horizontal="center"/>
    </xf>
    <xf numFmtId="0" fontId="49" fillId="0" borderId="88" xfId="0" applyFont="1" applyBorder="1" applyAlignment="1">
      <alignment horizontal="center"/>
    </xf>
    <xf numFmtId="0" fontId="49" fillId="0" borderId="89" xfId="0" applyFont="1" applyBorder="1" applyAlignment="1">
      <alignment horizontal="center"/>
    </xf>
    <xf numFmtId="0" fontId="57" fillId="0" borderId="0" xfId="0" applyFont="1" applyAlignment="1">
      <alignment horizontal="center"/>
    </xf>
    <xf numFmtId="0" fontId="48" fillId="16" borderId="79" xfId="0" applyFont="1" applyFill="1" applyBorder="1" applyAlignment="1">
      <alignment horizontal="center" vertical="center"/>
    </xf>
    <xf numFmtId="0" fontId="0" fillId="63" borderId="103" xfId="0" applyFill="1" applyBorder="1" applyAlignment="1">
      <alignment horizontal="center" vertical="center" wrapText="1"/>
    </xf>
    <xf numFmtId="0" fontId="0" fillId="64" borderId="103" xfId="0" applyFill="1" applyBorder="1" applyAlignment="1">
      <alignment horizontal="center" vertical="center" wrapText="1"/>
    </xf>
    <xf numFmtId="0" fontId="0" fillId="65" borderId="103" xfId="0" applyFill="1" applyBorder="1" applyAlignment="1">
      <alignment horizontal="center" vertical="center" wrapText="1"/>
    </xf>
    <xf numFmtId="0" fontId="0" fillId="67" borderId="103" xfId="0" applyFill="1" applyBorder="1" applyAlignment="1">
      <alignment horizontal="center" vertical="center" wrapText="1"/>
    </xf>
    <xf numFmtId="15" fontId="3" fillId="0" borderId="11" xfId="3" applyNumberFormat="1" applyFont="1" applyBorder="1" applyAlignment="1">
      <alignment horizontal="center"/>
    </xf>
    <xf numFmtId="15" fontId="3" fillId="0" borderId="12" xfId="3" applyNumberFormat="1" applyFont="1" applyBorder="1" applyAlignment="1">
      <alignment horizontal="center"/>
    </xf>
    <xf numFmtId="0" fontId="3" fillId="0" borderId="10" xfId="3" applyFont="1" applyBorder="1" applyAlignment="1">
      <alignment horizontal="center"/>
    </xf>
    <xf numFmtId="0" fontId="3" fillId="0" borderId="11" xfId="3" applyFont="1" applyBorder="1" applyAlignment="1">
      <alignment horizontal="center"/>
    </xf>
    <xf numFmtId="0" fontId="3" fillId="0" borderId="12" xfId="3" applyFont="1" applyBorder="1" applyAlignment="1">
      <alignment horizontal="center"/>
    </xf>
    <xf numFmtId="0" fontId="49" fillId="3" borderId="86" xfId="0" applyFont="1" applyFill="1" applyBorder="1" applyAlignment="1">
      <alignment horizontal="center" vertical="center"/>
    </xf>
    <xf numFmtId="0" fontId="49" fillId="3" borderId="82" xfId="0" applyFont="1" applyFill="1" applyBorder="1" applyAlignment="1">
      <alignment horizontal="center" vertical="center"/>
    </xf>
    <xf numFmtId="0" fontId="49" fillId="3" borderId="79" xfId="0" applyFont="1" applyFill="1" applyBorder="1" applyAlignment="1">
      <alignment horizontal="center" vertical="center"/>
    </xf>
    <xf numFmtId="0" fontId="0" fillId="55" borderId="161" xfId="0" applyFill="1" applyBorder="1" applyAlignment="1">
      <alignment horizontal="center" vertical="center" textRotation="90"/>
    </xf>
    <xf numFmtId="0" fontId="0" fillId="55" borderId="163" xfId="0" applyFill="1" applyBorder="1" applyAlignment="1">
      <alignment horizontal="center" vertical="center" textRotation="90"/>
    </xf>
    <xf numFmtId="0" fontId="0" fillId="55" borderId="166" xfId="0" applyFill="1" applyBorder="1" applyAlignment="1">
      <alignment horizontal="center" vertical="center" textRotation="90"/>
    </xf>
    <xf numFmtId="0" fontId="0" fillId="56" borderId="167" xfId="0" applyFill="1" applyBorder="1" applyAlignment="1">
      <alignment horizontal="center" vertical="center" textRotation="90"/>
    </xf>
    <xf numFmtId="0" fontId="0" fillId="56" borderId="168" xfId="0" applyFill="1" applyBorder="1" applyAlignment="1">
      <alignment horizontal="center" vertical="center" textRotation="90"/>
    </xf>
    <xf numFmtId="0" fontId="0" fillId="56" borderId="169" xfId="0" applyFill="1" applyBorder="1" applyAlignment="1">
      <alignment horizontal="center" vertical="center" textRotation="90"/>
    </xf>
    <xf numFmtId="0" fontId="118" fillId="0" borderId="74" xfId="1" applyFont="1" applyBorder="1" applyAlignment="1">
      <alignment horizontal="center" vertical="center" wrapText="1"/>
    </xf>
    <xf numFmtId="0" fontId="118" fillId="0" borderId="75" xfId="1" applyFont="1" applyBorder="1" applyAlignment="1">
      <alignment horizontal="center" vertical="center" wrapText="1"/>
    </xf>
    <xf numFmtId="0" fontId="118" fillId="0" borderId="76" xfId="1" applyFont="1" applyBorder="1" applyAlignment="1">
      <alignment horizontal="center" vertical="center" wrapText="1"/>
    </xf>
    <xf numFmtId="0" fontId="118" fillId="0" borderId="86" xfId="1" applyFont="1" applyBorder="1" applyAlignment="1">
      <alignment horizontal="center" vertical="center" wrapText="1"/>
    </xf>
    <xf numFmtId="0" fontId="118" fillId="0" borderId="101" xfId="1" applyFont="1" applyBorder="1" applyAlignment="1">
      <alignment horizontal="center" vertical="center" wrapText="1"/>
    </xf>
    <xf numFmtId="0" fontId="118" fillId="0" borderId="82" xfId="1" applyFont="1" applyBorder="1" applyAlignment="1">
      <alignment horizontal="center" vertical="center" wrapText="1"/>
    </xf>
    <xf numFmtId="0" fontId="118" fillId="0" borderId="39" xfId="1" applyFont="1" applyBorder="1" applyAlignment="1">
      <alignment horizontal="center" vertical="center" wrapText="1"/>
    </xf>
    <xf numFmtId="0" fontId="118" fillId="0" borderId="49" xfId="1" applyFont="1" applyBorder="1" applyAlignment="1">
      <alignment horizontal="center" vertical="center" wrapText="1"/>
    </xf>
    <xf numFmtId="0" fontId="118" fillId="0" borderId="37" xfId="1" applyFont="1" applyBorder="1" applyAlignment="1">
      <alignment horizontal="center" vertical="center" wrapText="1"/>
    </xf>
    <xf numFmtId="0" fontId="104" fillId="0" borderId="119" xfId="0" applyFont="1" applyBorder="1" applyAlignment="1">
      <alignment horizontal="center" vertical="center" textRotation="90" wrapText="1"/>
    </xf>
    <xf numFmtId="0" fontId="104" fillId="0" borderId="121" xfId="0" applyFont="1" applyBorder="1" applyAlignment="1">
      <alignment horizontal="center" vertical="center" textRotation="90" wrapText="1"/>
    </xf>
    <xf numFmtId="0" fontId="104" fillId="0" borderId="123" xfId="0" applyFont="1" applyBorder="1" applyAlignment="1">
      <alignment horizontal="center" vertical="center" textRotation="90" wrapText="1"/>
    </xf>
    <xf numFmtId="0" fontId="106" fillId="0" borderId="125" xfId="0" applyFont="1" applyBorder="1" applyAlignment="1">
      <alignment horizontal="center" vertical="center" textRotation="90" wrapText="1"/>
    </xf>
    <xf numFmtId="0" fontId="106" fillId="0" borderId="127" xfId="0" applyFont="1" applyBorder="1" applyAlignment="1">
      <alignment horizontal="center" vertical="center" textRotation="90" wrapText="1"/>
    </xf>
    <xf numFmtId="0" fontId="106" fillId="0" borderId="129" xfId="0" applyFont="1" applyBorder="1" applyAlignment="1">
      <alignment horizontal="center" vertical="center" textRotation="90" wrapText="1"/>
    </xf>
    <xf numFmtId="0" fontId="14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top"/>
    </xf>
    <xf numFmtId="0" fontId="51" fillId="6" borderId="10" xfId="3" applyFont="1" applyFill="1" applyBorder="1" applyAlignment="1">
      <alignment horizontal="center"/>
    </xf>
    <xf numFmtId="0" fontId="51" fillId="6" borderId="11" xfId="3" applyFont="1" applyFill="1" applyBorder="1" applyAlignment="1">
      <alignment horizontal="center"/>
    </xf>
    <xf numFmtId="0" fontId="51" fillId="6" borderId="12" xfId="3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2" fontId="3" fillId="0" borderId="11" xfId="0" applyNumberFormat="1" applyFont="1" applyBorder="1" applyAlignment="1">
      <alignment horizontal="center"/>
    </xf>
    <xf numFmtId="0" fontId="3" fillId="0" borderId="100" xfId="0" applyFont="1" applyBorder="1" applyAlignment="1">
      <alignment horizontal="center"/>
    </xf>
    <xf numFmtId="169" fontId="7" fillId="0" borderId="10" xfId="0" applyNumberFormat="1" applyFont="1" applyBorder="1" applyAlignment="1">
      <alignment horizontal="center" wrapText="1"/>
    </xf>
    <xf numFmtId="169" fontId="7" fillId="0" borderId="11" xfId="0" applyNumberFormat="1" applyFont="1" applyBorder="1" applyAlignment="1">
      <alignment horizontal="center" wrapText="1"/>
    </xf>
    <xf numFmtId="169" fontId="7" fillId="0" borderId="12" xfId="0" applyNumberFormat="1" applyFon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169" fontId="0" fillId="0" borderId="10" xfId="0" applyNumberFormat="1" applyBorder="1" applyAlignment="1">
      <alignment horizontal="center" wrapText="1"/>
    </xf>
    <xf numFmtId="169" fontId="0" fillId="0" borderId="11" xfId="0" applyNumberFormat="1" applyBorder="1" applyAlignment="1">
      <alignment horizontal="center" wrapText="1"/>
    </xf>
    <xf numFmtId="169" fontId="0" fillId="0" borderId="12" xfId="0" applyNumberFormat="1" applyBorder="1" applyAlignment="1">
      <alignment horizontal="center" wrapText="1"/>
    </xf>
    <xf numFmtId="0" fontId="119" fillId="0" borderId="113" xfId="0" applyFont="1" applyBorder="1" applyAlignment="1">
      <alignment horizontal="center" vertical="center" textRotation="90"/>
    </xf>
    <xf numFmtId="0" fontId="119" fillId="0" borderId="115" xfId="0" applyFont="1" applyBorder="1" applyAlignment="1">
      <alignment horizontal="center" vertical="center" textRotation="90"/>
    </xf>
    <xf numFmtId="0" fontId="119" fillId="0" borderId="117" xfId="0" applyFont="1" applyBorder="1" applyAlignment="1">
      <alignment horizontal="center" vertical="center" textRotation="90"/>
    </xf>
    <xf numFmtId="164" fontId="123" fillId="0" borderId="10" xfId="0" applyNumberFormat="1" applyFont="1" applyBorder="1" applyAlignment="1">
      <alignment horizontal="center" wrapText="1"/>
    </xf>
    <xf numFmtId="164" fontId="123" fillId="0" borderId="11" xfId="0" applyNumberFormat="1" applyFont="1" applyBorder="1" applyAlignment="1">
      <alignment horizontal="center" wrapText="1"/>
    </xf>
    <xf numFmtId="164" fontId="123" fillId="0" borderId="12" xfId="0" applyNumberFormat="1" applyFont="1" applyBorder="1" applyAlignment="1">
      <alignment horizontal="center" wrapText="1"/>
    </xf>
    <xf numFmtId="2" fontId="0" fillId="0" borderId="86" xfId="0" applyNumberFormat="1" applyBorder="1" applyAlignment="1">
      <alignment horizontal="center" vertical="center"/>
    </xf>
    <xf numFmtId="2" fontId="0" fillId="0" borderId="101" xfId="0" applyNumberFormat="1" applyBorder="1" applyAlignment="1">
      <alignment horizontal="center" vertical="center"/>
    </xf>
    <xf numFmtId="2" fontId="0" fillId="0" borderId="82" xfId="0" applyNumberFormat="1" applyBorder="1" applyAlignment="1">
      <alignment horizontal="center" vertical="center"/>
    </xf>
    <xf numFmtId="0" fontId="94" fillId="50" borderId="10" xfId="0" applyFont="1" applyFill="1" applyBorder="1" applyAlignment="1">
      <alignment horizontal="center" vertical="center"/>
    </xf>
    <xf numFmtId="0" fontId="94" fillId="50" borderId="11" xfId="0" applyFont="1" applyFill="1" applyBorder="1" applyAlignment="1">
      <alignment horizontal="center" vertical="center"/>
    </xf>
    <xf numFmtId="0" fontId="94" fillId="50" borderId="12" xfId="0" applyFont="1" applyFill="1" applyBorder="1" applyAlignment="1">
      <alignment horizontal="center" vertical="center"/>
    </xf>
    <xf numFmtId="0" fontId="155" fillId="0" borderId="0" xfId="0" applyFont="1" applyAlignment="1">
      <alignment horizontal="center"/>
    </xf>
    <xf numFmtId="0" fontId="95" fillId="50" borderId="10" xfId="0" applyFont="1" applyFill="1" applyBorder="1" applyAlignment="1">
      <alignment horizontal="center" vertical="center"/>
    </xf>
    <xf numFmtId="165" fontId="4" fillId="4" borderId="86" xfId="0" applyNumberFormat="1" applyFont="1" applyFill="1" applyBorder="1" applyAlignment="1">
      <alignment horizontal="center" vertical="center"/>
    </xf>
    <xf numFmtId="165" fontId="4" fillId="4" borderId="82" xfId="0" applyNumberFormat="1" applyFont="1" applyFill="1" applyBorder="1" applyAlignment="1">
      <alignment horizontal="center" vertical="center"/>
    </xf>
  </cellXfs>
  <cellStyles count="5862">
    <cellStyle name="20% - Accent1" xfId="24" builtinId="30" customBuiltin="1"/>
    <cellStyle name="20% - Accent1 10" xfId="325" xr:uid="{00000000-0005-0000-0000-000001000000}"/>
    <cellStyle name="20% - Accent1 10 2" xfId="684" xr:uid="{00000000-0005-0000-0000-000002000000}"/>
    <cellStyle name="20% - Accent1 10 2 2" xfId="1403" xr:uid="{00000000-0005-0000-0000-000003000000}"/>
    <cellStyle name="20% - Accent1 10 2 2 2" xfId="2837" xr:uid="{00000000-0005-0000-0000-000004000000}"/>
    <cellStyle name="20% - Accent1 10 2 2 2 2" xfId="5745" xr:uid="{00000000-0005-0000-0000-000005000000}"/>
    <cellStyle name="20% - Accent1 10 2 2 3" xfId="4312" xr:uid="{00000000-0005-0000-0000-000006000000}"/>
    <cellStyle name="20% - Accent1 10 2 3" xfId="2120" xr:uid="{00000000-0005-0000-0000-000007000000}"/>
    <cellStyle name="20% - Accent1 10 2 3 2" xfId="5029" xr:uid="{00000000-0005-0000-0000-000008000000}"/>
    <cellStyle name="20% - Accent1 10 2 4" xfId="3596" xr:uid="{00000000-0005-0000-0000-000009000000}"/>
    <cellStyle name="20% - Accent1 10 3" xfId="1044" xr:uid="{00000000-0005-0000-0000-00000A000000}"/>
    <cellStyle name="20% - Accent1 10 3 2" xfId="2479" xr:uid="{00000000-0005-0000-0000-00000B000000}"/>
    <cellStyle name="20% - Accent1 10 3 2 2" xfId="5387" xr:uid="{00000000-0005-0000-0000-00000C000000}"/>
    <cellStyle name="20% - Accent1 10 3 3" xfId="3954" xr:uid="{00000000-0005-0000-0000-00000D000000}"/>
    <cellStyle name="20% - Accent1 10 4" xfId="1762" xr:uid="{00000000-0005-0000-0000-00000E000000}"/>
    <cellStyle name="20% - Accent1 10 4 2" xfId="4671" xr:uid="{00000000-0005-0000-0000-00000F000000}"/>
    <cellStyle name="20% - Accent1 10 5" xfId="3238" xr:uid="{00000000-0005-0000-0000-000010000000}"/>
    <cellStyle name="20% - Accent1 11" xfId="339" xr:uid="{00000000-0005-0000-0000-000011000000}"/>
    <cellStyle name="20% - Accent1 11 2" xfId="698" xr:uid="{00000000-0005-0000-0000-000012000000}"/>
    <cellStyle name="20% - Accent1 11 2 2" xfId="1417" xr:uid="{00000000-0005-0000-0000-000013000000}"/>
    <cellStyle name="20% - Accent1 11 2 2 2" xfId="2851" xr:uid="{00000000-0005-0000-0000-000014000000}"/>
    <cellStyle name="20% - Accent1 11 2 2 2 2" xfId="5759" xr:uid="{00000000-0005-0000-0000-000015000000}"/>
    <cellStyle name="20% - Accent1 11 2 2 3" xfId="4326" xr:uid="{00000000-0005-0000-0000-000016000000}"/>
    <cellStyle name="20% - Accent1 11 2 3" xfId="2134" xr:uid="{00000000-0005-0000-0000-000017000000}"/>
    <cellStyle name="20% - Accent1 11 2 3 2" xfId="5043" xr:uid="{00000000-0005-0000-0000-000018000000}"/>
    <cellStyle name="20% - Accent1 11 2 4" xfId="3610" xr:uid="{00000000-0005-0000-0000-000019000000}"/>
    <cellStyle name="20% - Accent1 11 3" xfId="1058" xr:uid="{00000000-0005-0000-0000-00001A000000}"/>
    <cellStyle name="20% - Accent1 11 3 2" xfId="2493" xr:uid="{00000000-0005-0000-0000-00001B000000}"/>
    <cellStyle name="20% - Accent1 11 3 2 2" xfId="5401" xr:uid="{00000000-0005-0000-0000-00001C000000}"/>
    <cellStyle name="20% - Accent1 11 3 3" xfId="3968" xr:uid="{00000000-0005-0000-0000-00001D000000}"/>
    <cellStyle name="20% - Accent1 11 4" xfId="1776" xr:uid="{00000000-0005-0000-0000-00001E000000}"/>
    <cellStyle name="20% - Accent1 11 4 2" xfId="4685" xr:uid="{00000000-0005-0000-0000-00001F000000}"/>
    <cellStyle name="20% - Accent1 11 5" xfId="3252" xr:uid="{00000000-0005-0000-0000-000020000000}"/>
    <cellStyle name="20% - Accent1 12" xfId="353" xr:uid="{00000000-0005-0000-0000-000021000000}"/>
    <cellStyle name="20% - Accent1 12 2" xfId="712" xr:uid="{00000000-0005-0000-0000-000022000000}"/>
    <cellStyle name="20% - Accent1 12 2 2" xfId="1431" xr:uid="{00000000-0005-0000-0000-000023000000}"/>
    <cellStyle name="20% - Accent1 12 2 2 2" xfId="2865" xr:uid="{00000000-0005-0000-0000-000024000000}"/>
    <cellStyle name="20% - Accent1 12 2 2 2 2" xfId="5773" xr:uid="{00000000-0005-0000-0000-000025000000}"/>
    <cellStyle name="20% - Accent1 12 2 2 3" xfId="4340" xr:uid="{00000000-0005-0000-0000-000026000000}"/>
    <cellStyle name="20% - Accent1 12 2 3" xfId="2148" xr:uid="{00000000-0005-0000-0000-000027000000}"/>
    <cellStyle name="20% - Accent1 12 2 3 2" xfId="5057" xr:uid="{00000000-0005-0000-0000-000028000000}"/>
    <cellStyle name="20% - Accent1 12 2 4" xfId="3624" xr:uid="{00000000-0005-0000-0000-000029000000}"/>
    <cellStyle name="20% - Accent1 12 3" xfId="1072" xr:uid="{00000000-0005-0000-0000-00002A000000}"/>
    <cellStyle name="20% - Accent1 12 3 2" xfId="2507" xr:uid="{00000000-0005-0000-0000-00002B000000}"/>
    <cellStyle name="20% - Accent1 12 3 2 2" xfId="5415" xr:uid="{00000000-0005-0000-0000-00002C000000}"/>
    <cellStyle name="20% - Accent1 12 3 3" xfId="3982" xr:uid="{00000000-0005-0000-0000-00002D000000}"/>
    <cellStyle name="20% - Accent1 12 4" xfId="1790" xr:uid="{00000000-0005-0000-0000-00002E000000}"/>
    <cellStyle name="20% - Accent1 12 4 2" xfId="4699" xr:uid="{00000000-0005-0000-0000-00002F000000}"/>
    <cellStyle name="20% - Accent1 12 5" xfId="3266" xr:uid="{00000000-0005-0000-0000-000030000000}"/>
    <cellStyle name="20% - Accent1 13" xfId="367" xr:uid="{00000000-0005-0000-0000-000031000000}"/>
    <cellStyle name="20% - Accent1 13 2" xfId="726" xr:uid="{00000000-0005-0000-0000-000032000000}"/>
    <cellStyle name="20% - Accent1 13 2 2" xfId="1445" xr:uid="{00000000-0005-0000-0000-000033000000}"/>
    <cellStyle name="20% - Accent1 13 2 2 2" xfId="2879" xr:uid="{00000000-0005-0000-0000-000034000000}"/>
    <cellStyle name="20% - Accent1 13 2 2 2 2" xfId="5787" xr:uid="{00000000-0005-0000-0000-000035000000}"/>
    <cellStyle name="20% - Accent1 13 2 2 3" xfId="4354" xr:uid="{00000000-0005-0000-0000-000036000000}"/>
    <cellStyle name="20% - Accent1 13 2 3" xfId="2162" xr:uid="{00000000-0005-0000-0000-000037000000}"/>
    <cellStyle name="20% - Accent1 13 2 3 2" xfId="5071" xr:uid="{00000000-0005-0000-0000-000038000000}"/>
    <cellStyle name="20% - Accent1 13 2 4" xfId="3638" xr:uid="{00000000-0005-0000-0000-000039000000}"/>
    <cellStyle name="20% - Accent1 13 3" xfId="1086" xr:uid="{00000000-0005-0000-0000-00003A000000}"/>
    <cellStyle name="20% - Accent1 13 3 2" xfId="2521" xr:uid="{00000000-0005-0000-0000-00003B000000}"/>
    <cellStyle name="20% - Accent1 13 3 2 2" xfId="5429" xr:uid="{00000000-0005-0000-0000-00003C000000}"/>
    <cellStyle name="20% - Accent1 13 3 3" xfId="3996" xr:uid="{00000000-0005-0000-0000-00003D000000}"/>
    <cellStyle name="20% - Accent1 13 4" xfId="1804" xr:uid="{00000000-0005-0000-0000-00003E000000}"/>
    <cellStyle name="20% - Accent1 13 4 2" xfId="4713" xr:uid="{00000000-0005-0000-0000-00003F000000}"/>
    <cellStyle name="20% - Accent1 13 5" xfId="3280" xr:uid="{00000000-0005-0000-0000-000040000000}"/>
    <cellStyle name="20% - Accent1 14" xfId="381" xr:uid="{00000000-0005-0000-0000-000041000000}"/>
    <cellStyle name="20% - Accent1 14 2" xfId="740" xr:uid="{00000000-0005-0000-0000-000042000000}"/>
    <cellStyle name="20% - Accent1 14 2 2" xfId="1459" xr:uid="{00000000-0005-0000-0000-000043000000}"/>
    <cellStyle name="20% - Accent1 14 2 2 2" xfId="2893" xr:uid="{00000000-0005-0000-0000-000044000000}"/>
    <cellStyle name="20% - Accent1 14 2 2 2 2" xfId="5801" xr:uid="{00000000-0005-0000-0000-000045000000}"/>
    <cellStyle name="20% - Accent1 14 2 2 3" xfId="4368" xr:uid="{00000000-0005-0000-0000-000046000000}"/>
    <cellStyle name="20% - Accent1 14 2 3" xfId="2176" xr:uid="{00000000-0005-0000-0000-000047000000}"/>
    <cellStyle name="20% - Accent1 14 2 3 2" xfId="5085" xr:uid="{00000000-0005-0000-0000-000048000000}"/>
    <cellStyle name="20% - Accent1 14 2 4" xfId="3652" xr:uid="{00000000-0005-0000-0000-000049000000}"/>
    <cellStyle name="20% - Accent1 14 3" xfId="1100" xr:uid="{00000000-0005-0000-0000-00004A000000}"/>
    <cellStyle name="20% - Accent1 14 3 2" xfId="2535" xr:uid="{00000000-0005-0000-0000-00004B000000}"/>
    <cellStyle name="20% - Accent1 14 3 2 2" xfId="5443" xr:uid="{00000000-0005-0000-0000-00004C000000}"/>
    <cellStyle name="20% - Accent1 14 3 3" xfId="4010" xr:uid="{00000000-0005-0000-0000-00004D000000}"/>
    <cellStyle name="20% - Accent1 14 4" xfId="1818" xr:uid="{00000000-0005-0000-0000-00004E000000}"/>
    <cellStyle name="20% - Accent1 14 4 2" xfId="4727" xr:uid="{00000000-0005-0000-0000-00004F000000}"/>
    <cellStyle name="20% - Accent1 14 5" xfId="3294" xr:uid="{00000000-0005-0000-0000-000050000000}"/>
    <cellStyle name="20% - Accent1 15" xfId="395" xr:uid="{00000000-0005-0000-0000-000051000000}"/>
    <cellStyle name="20% - Accent1 15 2" xfId="1114" xr:uid="{00000000-0005-0000-0000-000052000000}"/>
    <cellStyle name="20% - Accent1 15 2 2" xfId="2549" xr:uid="{00000000-0005-0000-0000-000053000000}"/>
    <cellStyle name="20% - Accent1 15 2 2 2" xfId="5457" xr:uid="{00000000-0005-0000-0000-000054000000}"/>
    <cellStyle name="20% - Accent1 15 2 3" xfId="4024" xr:uid="{00000000-0005-0000-0000-000055000000}"/>
    <cellStyle name="20% - Accent1 15 3" xfId="1832" xr:uid="{00000000-0005-0000-0000-000056000000}"/>
    <cellStyle name="20% - Accent1 15 3 2" xfId="4741" xr:uid="{00000000-0005-0000-0000-000057000000}"/>
    <cellStyle name="20% - Accent1 15 4" xfId="3308" xr:uid="{00000000-0005-0000-0000-000058000000}"/>
    <cellStyle name="20% - Accent1 16" xfId="754" xr:uid="{00000000-0005-0000-0000-000059000000}"/>
    <cellStyle name="20% - Accent1 16 2" xfId="2190" xr:uid="{00000000-0005-0000-0000-00005A000000}"/>
    <cellStyle name="20% - Accent1 16 2 2" xfId="5099" xr:uid="{00000000-0005-0000-0000-00005B000000}"/>
    <cellStyle name="20% - Accent1 16 3" xfId="3666" xr:uid="{00000000-0005-0000-0000-00005C000000}"/>
    <cellStyle name="20% - Accent1 17" xfId="2907" xr:uid="{00000000-0005-0000-0000-00005D000000}"/>
    <cellStyle name="20% - Accent1 17 2" xfId="5815" xr:uid="{00000000-0005-0000-0000-00005E000000}"/>
    <cellStyle name="20% - Accent1 18" xfId="1473" xr:uid="{00000000-0005-0000-0000-00005F000000}"/>
    <cellStyle name="20% - Accent1 18 2" xfId="4382" xr:uid="{00000000-0005-0000-0000-000060000000}"/>
    <cellStyle name="20% - Accent1 19" xfId="2921" xr:uid="{00000000-0005-0000-0000-000061000000}"/>
    <cellStyle name="20% - Accent1 19 2" xfId="5829" xr:uid="{00000000-0005-0000-0000-000062000000}"/>
    <cellStyle name="20% - Accent1 2" xfId="52" xr:uid="{00000000-0005-0000-0000-000063000000}"/>
    <cellStyle name="20% - Accent1 2 2" xfId="110" xr:uid="{00000000-0005-0000-0000-000064000000}"/>
    <cellStyle name="20% - Accent1 2 2 2" xfId="241" xr:uid="{00000000-0005-0000-0000-000065000000}"/>
    <cellStyle name="20% - Accent1 2 2 2 2" xfId="600" xr:uid="{00000000-0005-0000-0000-000066000000}"/>
    <cellStyle name="20% - Accent1 2 2 2 2 2" xfId="1319" xr:uid="{00000000-0005-0000-0000-000067000000}"/>
    <cellStyle name="20% - Accent1 2 2 2 2 2 2" xfId="2753" xr:uid="{00000000-0005-0000-0000-000068000000}"/>
    <cellStyle name="20% - Accent1 2 2 2 2 2 2 2" xfId="5661" xr:uid="{00000000-0005-0000-0000-000069000000}"/>
    <cellStyle name="20% - Accent1 2 2 2 2 2 3" xfId="4228" xr:uid="{00000000-0005-0000-0000-00006A000000}"/>
    <cellStyle name="20% - Accent1 2 2 2 2 3" xfId="2036" xr:uid="{00000000-0005-0000-0000-00006B000000}"/>
    <cellStyle name="20% - Accent1 2 2 2 2 3 2" xfId="4945" xr:uid="{00000000-0005-0000-0000-00006C000000}"/>
    <cellStyle name="20% - Accent1 2 2 2 2 4" xfId="3512" xr:uid="{00000000-0005-0000-0000-00006D000000}"/>
    <cellStyle name="20% - Accent1 2 2 2 3" xfId="960" xr:uid="{00000000-0005-0000-0000-00006E000000}"/>
    <cellStyle name="20% - Accent1 2 2 2 3 2" xfId="2395" xr:uid="{00000000-0005-0000-0000-00006F000000}"/>
    <cellStyle name="20% - Accent1 2 2 2 3 2 2" xfId="5303" xr:uid="{00000000-0005-0000-0000-000070000000}"/>
    <cellStyle name="20% - Accent1 2 2 2 3 3" xfId="3870" xr:uid="{00000000-0005-0000-0000-000071000000}"/>
    <cellStyle name="20% - Accent1 2 2 2 4" xfId="1678" xr:uid="{00000000-0005-0000-0000-000072000000}"/>
    <cellStyle name="20% - Accent1 2 2 2 4 2" xfId="4587" xr:uid="{00000000-0005-0000-0000-000073000000}"/>
    <cellStyle name="20% - Accent1 2 2 2 5" xfId="3154" xr:uid="{00000000-0005-0000-0000-000074000000}"/>
    <cellStyle name="20% - Accent1 2 2 3" xfId="470" xr:uid="{00000000-0005-0000-0000-000075000000}"/>
    <cellStyle name="20% - Accent1 2 2 3 2" xfId="1189" xr:uid="{00000000-0005-0000-0000-000076000000}"/>
    <cellStyle name="20% - Accent1 2 2 3 2 2" xfId="2623" xr:uid="{00000000-0005-0000-0000-000077000000}"/>
    <cellStyle name="20% - Accent1 2 2 3 2 2 2" xfId="5531" xr:uid="{00000000-0005-0000-0000-000078000000}"/>
    <cellStyle name="20% - Accent1 2 2 3 2 3" xfId="4098" xr:uid="{00000000-0005-0000-0000-000079000000}"/>
    <cellStyle name="20% - Accent1 2 2 3 3" xfId="1906" xr:uid="{00000000-0005-0000-0000-00007A000000}"/>
    <cellStyle name="20% - Accent1 2 2 3 3 2" xfId="4815" xr:uid="{00000000-0005-0000-0000-00007B000000}"/>
    <cellStyle name="20% - Accent1 2 2 3 4" xfId="3382" xr:uid="{00000000-0005-0000-0000-00007C000000}"/>
    <cellStyle name="20% - Accent1 2 2 4" xfId="829" xr:uid="{00000000-0005-0000-0000-00007D000000}"/>
    <cellStyle name="20% - Accent1 2 2 4 2" xfId="2265" xr:uid="{00000000-0005-0000-0000-00007E000000}"/>
    <cellStyle name="20% - Accent1 2 2 4 2 2" xfId="5173" xr:uid="{00000000-0005-0000-0000-00007F000000}"/>
    <cellStyle name="20% - Accent1 2 2 4 3" xfId="3740" xr:uid="{00000000-0005-0000-0000-000080000000}"/>
    <cellStyle name="20% - Accent1 2 2 5" xfId="1548" xr:uid="{00000000-0005-0000-0000-000081000000}"/>
    <cellStyle name="20% - Accent1 2 2 5 2" xfId="4457" xr:uid="{00000000-0005-0000-0000-000082000000}"/>
    <cellStyle name="20% - Accent1 2 2 6" xfId="3024" xr:uid="{00000000-0005-0000-0000-000083000000}"/>
    <cellStyle name="20% - Accent1 2 3" xfId="183" xr:uid="{00000000-0005-0000-0000-000084000000}"/>
    <cellStyle name="20% - Accent1 2 3 2" xfId="542" xr:uid="{00000000-0005-0000-0000-000085000000}"/>
    <cellStyle name="20% - Accent1 2 3 2 2" xfId="1261" xr:uid="{00000000-0005-0000-0000-000086000000}"/>
    <cellStyle name="20% - Accent1 2 3 2 2 2" xfId="2695" xr:uid="{00000000-0005-0000-0000-000087000000}"/>
    <cellStyle name="20% - Accent1 2 3 2 2 2 2" xfId="5603" xr:uid="{00000000-0005-0000-0000-000088000000}"/>
    <cellStyle name="20% - Accent1 2 3 2 2 3" xfId="4170" xr:uid="{00000000-0005-0000-0000-000089000000}"/>
    <cellStyle name="20% - Accent1 2 3 2 3" xfId="1978" xr:uid="{00000000-0005-0000-0000-00008A000000}"/>
    <cellStyle name="20% - Accent1 2 3 2 3 2" xfId="4887" xr:uid="{00000000-0005-0000-0000-00008B000000}"/>
    <cellStyle name="20% - Accent1 2 3 2 4" xfId="3454" xr:uid="{00000000-0005-0000-0000-00008C000000}"/>
    <cellStyle name="20% - Accent1 2 3 3" xfId="902" xr:uid="{00000000-0005-0000-0000-00008D000000}"/>
    <cellStyle name="20% - Accent1 2 3 3 2" xfId="2337" xr:uid="{00000000-0005-0000-0000-00008E000000}"/>
    <cellStyle name="20% - Accent1 2 3 3 2 2" xfId="5245" xr:uid="{00000000-0005-0000-0000-00008F000000}"/>
    <cellStyle name="20% - Accent1 2 3 3 3" xfId="3812" xr:uid="{00000000-0005-0000-0000-000090000000}"/>
    <cellStyle name="20% - Accent1 2 3 4" xfId="1620" xr:uid="{00000000-0005-0000-0000-000091000000}"/>
    <cellStyle name="20% - Accent1 2 3 4 2" xfId="4529" xr:uid="{00000000-0005-0000-0000-000092000000}"/>
    <cellStyle name="20% - Accent1 2 3 5" xfId="3096" xr:uid="{00000000-0005-0000-0000-000093000000}"/>
    <cellStyle name="20% - Accent1 2 4" xfId="412" xr:uid="{00000000-0005-0000-0000-000094000000}"/>
    <cellStyle name="20% - Accent1 2 4 2" xfId="1131" xr:uid="{00000000-0005-0000-0000-000095000000}"/>
    <cellStyle name="20% - Accent1 2 4 2 2" xfId="2565" xr:uid="{00000000-0005-0000-0000-000096000000}"/>
    <cellStyle name="20% - Accent1 2 4 2 2 2" xfId="5473" xr:uid="{00000000-0005-0000-0000-000097000000}"/>
    <cellStyle name="20% - Accent1 2 4 2 3" xfId="4040" xr:uid="{00000000-0005-0000-0000-000098000000}"/>
    <cellStyle name="20% - Accent1 2 4 3" xfId="1848" xr:uid="{00000000-0005-0000-0000-000099000000}"/>
    <cellStyle name="20% - Accent1 2 4 3 2" xfId="4757" xr:uid="{00000000-0005-0000-0000-00009A000000}"/>
    <cellStyle name="20% - Accent1 2 4 4" xfId="3324" xr:uid="{00000000-0005-0000-0000-00009B000000}"/>
    <cellStyle name="20% - Accent1 2 5" xfId="771" xr:uid="{00000000-0005-0000-0000-00009C000000}"/>
    <cellStyle name="20% - Accent1 2 5 2" xfId="2207" xr:uid="{00000000-0005-0000-0000-00009D000000}"/>
    <cellStyle name="20% - Accent1 2 5 2 2" xfId="5115" xr:uid="{00000000-0005-0000-0000-00009E000000}"/>
    <cellStyle name="20% - Accent1 2 5 3" xfId="3682" xr:uid="{00000000-0005-0000-0000-00009F000000}"/>
    <cellStyle name="20% - Accent1 2 6" xfId="1490" xr:uid="{00000000-0005-0000-0000-0000A0000000}"/>
    <cellStyle name="20% - Accent1 2 6 2" xfId="4399" xr:uid="{00000000-0005-0000-0000-0000A1000000}"/>
    <cellStyle name="20% - Accent1 2 7" xfId="2966" xr:uid="{00000000-0005-0000-0000-0000A2000000}"/>
    <cellStyle name="20% - Accent1 20" xfId="2935" xr:uid="{00000000-0005-0000-0000-0000A3000000}"/>
    <cellStyle name="20% - Accent1 21" xfId="2949" xr:uid="{00000000-0005-0000-0000-0000A4000000}"/>
    <cellStyle name="20% - Accent1 22" xfId="5848" xr:uid="{00000000-0005-0000-0000-0000A5000000}"/>
    <cellStyle name="20% - Accent1 3" xfId="66" xr:uid="{00000000-0005-0000-0000-0000A6000000}"/>
    <cellStyle name="20% - Accent1 3 2" xfId="124" xr:uid="{00000000-0005-0000-0000-0000A7000000}"/>
    <cellStyle name="20% - Accent1 3 2 2" xfId="255" xr:uid="{00000000-0005-0000-0000-0000A8000000}"/>
    <cellStyle name="20% - Accent1 3 2 2 2" xfId="614" xr:uid="{00000000-0005-0000-0000-0000A9000000}"/>
    <cellStyle name="20% - Accent1 3 2 2 2 2" xfId="1333" xr:uid="{00000000-0005-0000-0000-0000AA000000}"/>
    <cellStyle name="20% - Accent1 3 2 2 2 2 2" xfId="2767" xr:uid="{00000000-0005-0000-0000-0000AB000000}"/>
    <cellStyle name="20% - Accent1 3 2 2 2 2 2 2" xfId="5675" xr:uid="{00000000-0005-0000-0000-0000AC000000}"/>
    <cellStyle name="20% - Accent1 3 2 2 2 2 3" xfId="4242" xr:uid="{00000000-0005-0000-0000-0000AD000000}"/>
    <cellStyle name="20% - Accent1 3 2 2 2 3" xfId="2050" xr:uid="{00000000-0005-0000-0000-0000AE000000}"/>
    <cellStyle name="20% - Accent1 3 2 2 2 3 2" xfId="4959" xr:uid="{00000000-0005-0000-0000-0000AF000000}"/>
    <cellStyle name="20% - Accent1 3 2 2 2 4" xfId="3526" xr:uid="{00000000-0005-0000-0000-0000B0000000}"/>
    <cellStyle name="20% - Accent1 3 2 2 3" xfId="974" xr:uid="{00000000-0005-0000-0000-0000B1000000}"/>
    <cellStyle name="20% - Accent1 3 2 2 3 2" xfId="2409" xr:uid="{00000000-0005-0000-0000-0000B2000000}"/>
    <cellStyle name="20% - Accent1 3 2 2 3 2 2" xfId="5317" xr:uid="{00000000-0005-0000-0000-0000B3000000}"/>
    <cellStyle name="20% - Accent1 3 2 2 3 3" xfId="3884" xr:uid="{00000000-0005-0000-0000-0000B4000000}"/>
    <cellStyle name="20% - Accent1 3 2 2 4" xfId="1692" xr:uid="{00000000-0005-0000-0000-0000B5000000}"/>
    <cellStyle name="20% - Accent1 3 2 2 4 2" xfId="4601" xr:uid="{00000000-0005-0000-0000-0000B6000000}"/>
    <cellStyle name="20% - Accent1 3 2 2 5" xfId="3168" xr:uid="{00000000-0005-0000-0000-0000B7000000}"/>
    <cellStyle name="20% - Accent1 3 2 3" xfId="484" xr:uid="{00000000-0005-0000-0000-0000B8000000}"/>
    <cellStyle name="20% - Accent1 3 2 3 2" xfId="1203" xr:uid="{00000000-0005-0000-0000-0000B9000000}"/>
    <cellStyle name="20% - Accent1 3 2 3 2 2" xfId="2637" xr:uid="{00000000-0005-0000-0000-0000BA000000}"/>
    <cellStyle name="20% - Accent1 3 2 3 2 2 2" xfId="5545" xr:uid="{00000000-0005-0000-0000-0000BB000000}"/>
    <cellStyle name="20% - Accent1 3 2 3 2 3" xfId="4112" xr:uid="{00000000-0005-0000-0000-0000BC000000}"/>
    <cellStyle name="20% - Accent1 3 2 3 3" xfId="1920" xr:uid="{00000000-0005-0000-0000-0000BD000000}"/>
    <cellStyle name="20% - Accent1 3 2 3 3 2" xfId="4829" xr:uid="{00000000-0005-0000-0000-0000BE000000}"/>
    <cellStyle name="20% - Accent1 3 2 3 4" xfId="3396" xr:uid="{00000000-0005-0000-0000-0000BF000000}"/>
    <cellStyle name="20% - Accent1 3 2 4" xfId="843" xr:uid="{00000000-0005-0000-0000-0000C0000000}"/>
    <cellStyle name="20% - Accent1 3 2 4 2" xfId="2279" xr:uid="{00000000-0005-0000-0000-0000C1000000}"/>
    <cellStyle name="20% - Accent1 3 2 4 2 2" xfId="5187" xr:uid="{00000000-0005-0000-0000-0000C2000000}"/>
    <cellStyle name="20% - Accent1 3 2 4 3" xfId="3754" xr:uid="{00000000-0005-0000-0000-0000C3000000}"/>
    <cellStyle name="20% - Accent1 3 2 5" xfId="1562" xr:uid="{00000000-0005-0000-0000-0000C4000000}"/>
    <cellStyle name="20% - Accent1 3 2 5 2" xfId="4471" xr:uid="{00000000-0005-0000-0000-0000C5000000}"/>
    <cellStyle name="20% - Accent1 3 2 6" xfId="3038" xr:uid="{00000000-0005-0000-0000-0000C6000000}"/>
    <cellStyle name="20% - Accent1 3 3" xfId="197" xr:uid="{00000000-0005-0000-0000-0000C7000000}"/>
    <cellStyle name="20% - Accent1 3 3 2" xfId="556" xr:uid="{00000000-0005-0000-0000-0000C8000000}"/>
    <cellStyle name="20% - Accent1 3 3 2 2" xfId="1275" xr:uid="{00000000-0005-0000-0000-0000C9000000}"/>
    <cellStyle name="20% - Accent1 3 3 2 2 2" xfId="2709" xr:uid="{00000000-0005-0000-0000-0000CA000000}"/>
    <cellStyle name="20% - Accent1 3 3 2 2 2 2" xfId="5617" xr:uid="{00000000-0005-0000-0000-0000CB000000}"/>
    <cellStyle name="20% - Accent1 3 3 2 2 3" xfId="4184" xr:uid="{00000000-0005-0000-0000-0000CC000000}"/>
    <cellStyle name="20% - Accent1 3 3 2 3" xfId="1992" xr:uid="{00000000-0005-0000-0000-0000CD000000}"/>
    <cellStyle name="20% - Accent1 3 3 2 3 2" xfId="4901" xr:uid="{00000000-0005-0000-0000-0000CE000000}"/>
    <cellStyle name="20% - Accent1 3 3 2 4" xfId="3468" xr:uid="{00000000-0005-0000-0000-0000CF000000}"/>
    <cellStyle name="20% - Accent1 3 3 3" xfId="916" xr:uid="{00000000-0005-0000-0000-0000D0000000}"/>
    <cellStyle name="20% - Accent1 3 3 3 2" xfId="2351" xr:uid="{00000000-0005-0000-0000-0000D1000000}"/>
    <cellStyle name="20% - Accent1 3 3 3 2 2" xfId="5259" xr:uid="{00000000-0005-0000-0000-0000D2000000}"/>
    <cellStyle name="20% - Accent1 3 3 3 3" xfId="3826" xr:uid="{00000000-0005-0000-0000-0000D3000000}"/>
    <cellStyle name="20% - Accent1 3 3 4" xfId="1634" xr:uid="{00000000-0005-0000-0000-0000D4000000}"/>
    <cellStyle name="20% - Accent1 3 3 4 2" xfId="4543" xr:uid="{00000000-0005-0000-0000-0000D5000000}"/>
    <cellStyle name="20% - Accent1 3 3 5" xfId="3110" xr:uid="{00000000-0005-0000-0000-0000D6000000}"/>
    <cellStyle name="20% - Accent1 3 4" xfId="426" xr:uid="{00000000-0005-0000-0000-0000D7000000}"/>
    <cellStyle name="20% - Accent1 3 4 2" xfId="1145" xr:uid="{00000000-0005-0000-0000-0000D8000000}"/>
    <cellStyle name="20% - Accent1 3 4 2 2" xfId="2579" xr:uid="{00000000-0005-0000-0000-0000D9000000}"/>
    <cellStyle name="20% - Accent1 3 4 2 2 2" xfId="5487" xr:uid="{00000000-0005-0000-0000-0000DA000000}"/>
    <cellStyle name="20% - Accent1 3 4 2 3" xfId="4054" xr:uid="{00000000-0005-0000-0000-0000DB000000}"/>
    <cellStyle name="20% - Accent1 3 4 3" xfId="1862" xr:uid="{00000000-0005-0000-0000-0000DC000000}"/>
    <cellStyle name="20% - Accent1 3 4 3 2" xfId="4771" xr:uid="{00000000-0005-0000-0000-0000DD000000}"/>
    <cellStyle name="20% - Accent1 3 4 4" xfId="3338" xr:uid="{00000000-0005-0000-0000-0000DE000000}"/>
    <cellStyle name="20% - Accent1 3 5" xfId="785" xr:uid="{00000000-0005-0000-0000-0000DF000000}"/>
    <cellStyle name="20% - Accent1 3 5 2" xfId="2221" xr:uid="{00000000-0005-0000-0000-0000E0000000}"/>
    <cellStyle name="20% - Accent1 3 5 2 2" xfId="5129" xr:uid="{00000000-0005-0000-0000-0000E1000000}"/>
    <cellStyle name="20% - Accent1 3 5 3" xfId="3696" xr:uid="{00000000-0005-0000-0000-0000E2000000}"/>
    <cellStyle name="20% - Accent1 3 6" xfId="1504" xr:uid="{00000000-0005-0000-0000-0000E3000000}"/>
    <cellStyle name="20% - Accent1 3 6 2" xfId="4413" xr:uid="{00000000-0005-0000-0000-0000E4000000}"/>
    <cellStyle name="20% - Accent1 3 7" xfId="2980" xr:uid="{00000000-0005-0000-0000-0000E5000000}"/>
    <cellStyle name="20% - Accent1 4" xfId="80" xr:uid="{00000000-0005-0000-0000-0000E6000000}"/>
    <cellStyle name="20% - Accent1 4 2" xfId="138" xr:uid="{00000000-0005-0000-0000-0000E7000000}"/>
    <cellStyle name="20% - Accent1 4 2 2" xfId="269" xr:uid="{00000000-0005-0000-0000-0000E8000000}"/>
    <cellStyle name="20% - Accent1 4 2 2 2" xfId="628" xr:uid="{00000000-0005-0000-0000-0000E9000000}"/>
    <cellStyle name="20% - Accent1 4 2 2 2 2" xfId="1347" xr:uid="{00000000-0005-0000-0000-0000EA000000}"/>
    <cellStyle name="20% - Accent1 4 2 2 2 2 2" xfId="2781" xr:uid="{00000000-0005-0000-0000-0000EB000000}"/>
    <cellStyle name="20% - Accent1 4 2 2 2 2 2 2" xfId="5689" xr:uid="{00000000-0005-0000-0000-0000EC000000}"/>
    <cellStyle name="20% - Accent1 4 2 2 2 2 3" xfId="4256" xr:uid="{00000000-0005-0000-0000-0000ED000000}"/>
    <cellStyle name="20% - Accent1 4 2 2 2 3" xfId="2064" xr:uid="{00000000-0005-0000-0000-0000EE000000}"/>
    <cellStyle name="20% - Accent1 4 2 2 2 3 2" xfId="4973" xr:uid="{00000000-0005-0000-0000-0000EF000000}"/>
    <cellStyle name="20% - Accent1 4 2 2 2 4" xfId="3540" xr:uid="{00000000-0005-0000-0000-0000F0000000}"/>
    <cellStyle name="20% - Accent1 4 2 2 3" xfId="988" xr:uid="{00000000-0005-0000-0000-0000F1000000}"/>
    <cellStyle name="20% - Accent1 4 2 2 3 2" xfId="2423" xr:uid="{00000000-0005-0000-0000-0000F2000000}"/>
    <cellStyle name="20% - Accent1 4 2 2 3 2 2" xfId="5331" xr:uid="{00000000-0005-0000-0000-0000F3000000}"/>
    <cellStyle name="20% - Accent1 4 2 2 3 3" xfId="3898" xr:uid="{00000000-0005-0000-0000-0000F4000000}"/>
    <cellStyle name="20% - Accent1 4 2 2 4" xfId="1706" xr:uid="{00000000-0005-0000-0000-0000F5000000}"/>
    <cellStyle name="20% - Accent1 4 2 2 4 2" xfId="4615" xr:uid="{00000000-0005-0000-0000-0000F6000000}"/>
    <cellStyle name="20% - Accent1 4 2 2 5" xfId="3182" xr:uid="{00000000-0005-0000-0000-0000F7000000}"/>
    <cellStyle name="20% - Accent1 4 2 3" xfId="498" xr:uid="{00000000-0005-0000-0000-0000F8000000}"/>
    <cellStyle name="20% - Accent1 4 2 3 2" xfId="1217" xr:uid="{00000000-0005-0000-0000-0000F9000000}"/>
    <cellStyle name="20% - Accent1 4 2 3 2 2" xfId="2651" xr:uid="{00000000-0005-0000-0000-0000FA000000}"/>
    <cellStyle name="20% - Accent1 4 2 3 2 2 2" xfId="5559" xr:uid="{00000000-0005-0000-0000-0000FB000000}"/>
    <cellStyle name="20% - Accent1 4 2 3 2 3" xfId="4126" xr:uid="{00000000-0005-0000-0000-0000FC000000}"/>
    <cellStyle name="20% - Accent1 4 2 3 3" xfId="1934" xr:uid="{00000000-0005-0000-0000-0000FD000000}"/>
    <cellStyle name="20% - Accent1 4 2 3 3 2" xfId="4843" xr:uid="{00000000-0005-0000-0000-0000FE000000}"/>
    <cellStyle name="20% - Accent1 4 2 3 4" xfId="3410" xr:uid="{00000000-0005-0000-0000-0000FF000000}"/>
    <cellStyle name="20% - Accent1 4 2 4" xfId="857" xr:uid="{00000000-0005-0000-0000-000000010000}"/>
    <cellStyle name="20% - Accent1 4 2 4 2" xfId="2293" xr:uid="{00000000-0005-0000-0000-000001010000}"/>
    <cellStyle name="20% - Accent1 4 2 4 2 2" xfId="5201" xr:uid="{00000000-0005-0000-0000-000002010000}"/>
    <cellStyle name="20% - Accent1 4 2 4 3" xfId="3768" xr:uid="{00000000-0005-0000-0000-000003010000}"/>
    <cellStyle name="20% - Accent1 4 2 5" xfId="1576" xr:uid="{00000000-0005-0000-0000-000004010000}"/>
    <cellStyle name="20% - Accent1 4 2 5 2" xfId="4485" xr:uid="{00000000-0005-0000-0000-000005010000}"/>
    <cellStyle name="20% - Accent1 4 2 6" xfId="3052" xr:uid="{00000000-0005-0000-0000-000006010000}"/>
    <cellStyle name="20% - Accent1 4 3" xfId="211" xr:uid="{00000000-0005-0000-0000-000007010000}"/>
    <cellStyle name="20% - Accent1 4 3 2" xfId="570" xr:uid="{00000000-0005-0000-0000-000008010000}"/>
    <cellStyle name="20% - Accent1 4 3 2 2" xfId="1289" xr:uid="{00000000-0005-0000-0000-000009010000}"/>
    <cellStyle name="20% - Accent1 4 3 2 2 2" xfId="2723" xr:uid="{00000000-0005-0000-0000-00000A010000}"/>
    <cellStyle name="20% - Accent1 4 3 2 2 2 2" xfId="5631" xr:uid="{00000000-0005-0000-0000-00000B010000}"/>
    <cellStyle name="20% - Accent1 4 3 2 2 3" xfId="4198" xr:uid="{00000000-0005-0000-0000-00000C010000}"/>
    <cellStyle name="20% - Accent1 4 3 2 3" xfId="2006" xr:uid="{00000000-0005-0000-0000-00000D010000}"/>
    <cellStyle name="20% - Accent1 4 3 2 3 2" xfId="4915" xr:uid="{00000000-0005-0000-0000-00000E010000}"/>
    <cellStyle name="20% - Accent1 4 3 2 4" xfId="3482" xr:uid="{00000000-0005-0000-0000-00000F010000}"/>
    <cellStyle name="20% - Accent1 4 3 3" xfId="930" xr:uid="{00000000-0005-0000-0000-000010010000}"/>
    <cellStyle name="20% - Accent1 4 3 3 2" xfId="2365" xr:uid="{00000000-0005-0000-0000-000011010000}"/>
    <cellStyle name="20% - Accent1 4 3 3 2 2" xfId="5273" xr:uid="{00000000-0005-0000-0000-000012010000}"/>
    <cellStyle name="20% - Accent1 4 3 3 3" xfId="3840" xr:uid="{00000000-0005-0000-0000-000013010000}"/>
    <cellStyle name="20% - Accent1 4 3 4" xfId="1648" xr:uid="{00000000-0005-0000-0000-000014010000}"/>
    <cellStyle name="20% - Accent1 4 3 4 2" xfId="4557" xr:uid="{00000000-0005-0000-0000-000015010000}"/>
    <cellStyle name="20% - Accent1 4 3 5" xfId="3124" xr:uid="{00000000-0005-0000-0000-000016010000}"/>
    <cellStyle name="20% - Accent1 4 4" xfId="440" xr:uid="{00000000-0005-0000-0000-000017010000}"/>
    <cellStyle name="20% - Accent1 4 4 2" xfId="1159" xr:uid="{00000000-0005-0000-0000-000018010000}"/>
    <cellStyle name="20% - Accent1 4 4 2 2" xfId="2593" xr:uid="{00000000-0005-0000-0000-000019010000}"/>
    <cellStyle name="20% - Accent1 4 4 2 2 2" xfId="5501" xr:uid="{00000000-0005-0000-0000-00001A010000}"/>
    <cellStyle name="20% - Accent1 4 4 2 3" xfId="4068" xr:uid="{00000000-0005-0000-0000-00001B010000}"/>
    <cellStyle name="20% - Accent1 4 4 3" xfId="1876" xr:uid="{00000000-0005-0000-0000-00001C010000}"/>
    <cellStyle name="20% - Accent1 4 4 3 2" xfId="4785" xr:uid="{00000000-0005-0000-0000-00001D010000}"/>
    <cellStyle name="20% - Accent1 4 4 4" xfId="3352" xr:uid="{00000000-0005-0000-0000-00001E010000}"/>
    <cellStyle name="20% - Accent1 4 5" xfId="799" xr:uid="{00000000-0005-0000-0000-00001F010000}"/>
    <cellStyle name="20% - Accent1 4 5 2" xfId="2235" xr:uid="{00000000-0005-0000-0000-000020010000}"/>
    <cellStyle name="20% - Accent1 4 5 2 2" xfId="5143" xr:uid="{00000000-0005-0000-0000-000021010000}"/>
    <cellStyle name="20% - Accent1 4 5 3" xfId="3710" xr:uid="{00000000-0005-0000-0000-000022010000}"/>
    <cellStyle name="20% - Accent1 4 6" xfId="1518" xr:uid="{00000000-0005-0000-0000-000023010000}"/>
    <cellStyle name="20% - Accent1 4 6 2" xfId="4427" xr:uid="{00000000-0005-0000-0000-000024010000}"/>
    <cellStyle name="20% - Accent1 4 7" xfId="2994" xr:uid="{00000000-0005-0000-0000-000025010000}"/>
    <cellStyle name="20% - Accent1 5" xfId="94" xr:uid="{00000000-0005-0000-0000-000026010000}"/>
    <cellStyle name="20% - Accent1 5 2" xfId="225" xr:uid="{00000000-0005-0000-0000-000027010000}"/>
    <cellStyle name="20% - Accent1 5 2 2" xfId="584" xr:uid="{00000000-0005-0000-0000-000028010000}"/>
    <cellStyle name="20% - Accent1 5 2 2 2" xfId="1303" xr:uid="{00000000-0005-0000-0000-000029010000}"/>
    <cellStyle name="20% - Accent1 5 2 2 2 2" xfId="2737" xr:uid="{00000000-0005-0000-0000-00002A010000}"/>
    <cellStyle name="20% - Accent1 5 2 2 2 2 2" xfId="5645" xr:uid="{00000000-0005-0000-0000-00002B010000}"/>
    <cellStyle name="20% - Accent1 5 2 2 2 3" xfId="4212" xr:uid="{00000000-0005-0000-0000-00002C010000}"/>
    <cellStyle name="20% - Accent1 5 2 2 3" xfId="2020" xr:uid="{00000000-0005-0000-0000-00002D010000}"/>
    <cellStyle name="20% - Accent1 5 2 2 3 2" xfId="4929" xr:uid="{00000000-0005-0000-0000-00002E010000}"/>
    <cellStyle name="20% - Accent1 5 2 2 4" xfId="3496" xr:uid="{00000000-0005-0000-0000-00002F010000}"/>
    <cellStyle name="20% - Accent1 5 2 3" xfId="944" xr:uid="{00000000-0005-0000-0000-000030010000}"/>
    <cellStyle name="20% - Accent1 5 2 3 2" xfId="2379" xr:uid="{00000000-0005-0000-0000-000031010000}"/>
    <cellStyle name="20% - Accent1 5 2 3 2 2" xfId="5287" xr:uid="{00000000-0005-0000-0000-000032010000}"/>
    <cellStyle name="20% - Accent1 5 2 3 3" xfId="3854" xr:uid="{00000000-0005-0000-0000-000033010000}"/>
    <cellStyle name="20% - Accent1 5 2 4" xfId="1662" xr:uid="{00000000-0005-0000-0000-000034010000}"/>
    <cellStyle name="20% - Accent1 5 2 4 2" xfId="4571" xr:uid="{00000000-0005-0000-0000-000035010000}"/>
    <cellStyle name="20% - Accent1 5 2 5" xfId="3138" xr:uid="{00000000-0005-0000-0000-000036010000}"/>
    <cellStyle name="20% - Accent1 5 3" xfId="454" xr:uid="{00000000-0005-0000-0000-000037010000}"/>
    <cellStyle name="20% - Accent1 5 3 2" xfId="1173" xr:uid="{00000000-0005-0000-0000-000038010000}"/>
    <cellStyle name="20% - Accent1 5 3 2 2" xfId="2607" xr:uid="{00000000-0005-0000-0000-000039010000}"/>
    <cellStyle name="20% - Accent1 5 3 2 2 2" xfId="5515" xr:uid="{00000000-0005-0000-0000-00003A010000}"/>
    <cellStyle name="20% - Accent1 5 3 2 3" xfId="4082" xr:uid="{00000000-0005-0000-0000-00003B010000}"/>
    <cellStyle name="20% - Accent1 5 3 3" xfId="1890" xr:uid="{00000000-0005-0000-0000-00003C010000}"/>
    <cellStyle name="20% - Accent1 5 3 3 2" xfId="4799" xr:uid="{00000000-0005-0000-0000-00003D010000}"/>
    <cellStyle name="20% - Accent1 5 3 4" xfId="3366" xr:uid="{00000000-0005-0000-0000-00003E010000}"/>
    <cellStyle name="20% - Accent1 5 4" xfId="813" xr:uid="{00000000-0005-0000-0000-00003F010000}"/>
    <cellStyle name="20% - Accent1 5 4 2" xfId="2249" xr:uid="{00000000-0005-0000-0000-000040010000}"/>
    <cellStyle name="20% - Accent1 5 4 2 2" xfId="5157" xr:uid="{00000000-0005-0000-0000-000041010000}"/>
    <cellStyle name="20% - Accent1 5 4 3" xfId="3724" xr:uid="{00000000-0005-0000-0000-000042010000}"/>
    <cellStyle name="20% - Accent1 5 5" xfId="1532" xr:uid="{00000000-0005-0000-0000-000043010000}"/>
    <cellStyle name="20% - Accent1 5 5 2" xfId="4441" xr:uid="{00000000-0005-0000-0000-000044010000}"/>
    <cellStyle name="20% - Accent1 5 6" xfId="3008" xr:uid="{00000000-0005-0000-0000-000045010000}"/>
    <cellStyle name="20% - Accent1 6" xfId="152" xr:uid="{00000000-0005-0000-0000-000046010000}"/>
    <cellStyle name="20% - Accent1 6 2" xfId="283" xr:uid="{00000000-0005-0000-0000-000047010000}"/>
    <cellStyle name="20% - Accent1 6 2 2" xfId="642" xr:uid="{00000000-0005-0000-0000-000048010000}"/>
    <cellStyle name="20% - Accent1 6 2 2 2" xfId="1361" xr:uid="{00000000-0005-0000-0000-000049010000}"/>
    <cellStyle name="20% - Accent1 6 2 2 2 2" xfId="2795" xr:uid="{00000000-0005-0000-0000-00004A010000}"/>
    <cellStyle name="20% - Accent1 6 2 2 2 2 2" xfId="5703" xr:uid="{00000000-0005-0000-0000-00004B010000}"/>
    <cellStyle name="20% - Accent1 6 2 2 2 3" xfId="4270" xr:uid="{00000000-0005-0000-0000-00004C010000}"/>
    <cellStyle name="20% - Accent1 6 2 2 3" xfId="2078" xr:uid="{00000000-0005-0000-0000-00004D010000}"/>
    <cellStyle name="20% - Accent1 6 2 2 3 2" xfId="4987" xr:uid="{00000000-0005-0000-0000-00004E010000}"/>
    <cellStyle name="20% - Accent1 6 2 2 4" xfId="3554" xr:uid="{00000000-0005-0000-0000-00004F010000}"/>
    <cellStyle name="20% - Accent1 6 2 3" xfId="1002" xr:uid="{00000000-0005-0000-0000-000050010000}"/>
    <cellStyle name="20% - Accent1 6 2 3 2" xfId="2437" xr:uid="{00000000-0005-0000-0000-000051010000}"/>
    <cellStyle name="20% - Accent1 6 2 3 2 2" xfId="5345" xr:uid="{00000000-0005-0000-0000-000052010000}"/>
    <cellStyle name="20% - Accent1 6 2 3 3" xfId="3912" xr:uid="{00000000-0005-0000-0000-000053010000}"/>
    <cellStyle name="20% - Accent1 6 2 4" xfId="1720" xr:uid="{00000000-0005-0000-0000-000054010000}"/>
    <cellStyle name="20% - Accent1 6 2 4 2" xfId="4629" xr:uid="{00000000-0005-0000-0000-000055010000}"/>
    <cellStyle name="20% - Accent1 6 2 5" xfId="3196" xr:uid="{00000000-0005-0000-0000-000056010000}"/>
    <cellStyle name="20% - Accent1 6 3" xfId="512" xr:uid="{00000000-0005-0000-0000-000057010000}"/>
    <cellStyle name="20% - Accent1 6 3 2" xfId="1231" xr:uid="{00000000-0005-0000-0000-000058010000}"/>
    <cellStyle name="20% - Accent1 6 3 2 2" xfId="2665" xr:uid="{00000000-0005-0000-0000-000059010000}"/>
    <cellStyle name="20% - Accent1 6 3 2 2 2" xfId="5573" xr:uid="{00000000-0005-0000-0000-00005A010000}"/>
    <cellStyle name="20% - Accent1 6 3 2 3" xfId="4140" xr:uid="{00000000-0005-0000-0000-00005B010000}"/>
    <cellStyle name="20% - Accent1 6 3 3" xfId="1948" xr:uid="{00000000-0005-0000-0000-00005C010000}"/>
    <cellStyle name="20% - Accent1 6 3 3 2" xfId="4857" xr:uid="{00000000-0005-0000-0000-00005D010000}"/>
    <cellStyle name="20% - Accent1 6 3 4" xfId="3424" xr:uid="{00000000-0005-0000-0000-00005E010000}"/>
    <cellStyle name="20% - Accent1 6 4" xfId="871" xr:uid="{00000000-0005-0000-0000-00005F010000}"/>
    <cellStyle name="20% - Accent1 6 4 2" xfId="2307" xr:uid="{00000000-0005-0000-0000-000060010000}"/>
    <cellStyle name="20% - Accent1 6 4 2 2" xfId="5215" xr:uid="{00000000-0005-0000-0000-000061010000}"/>
    <cellStyle name="20% - Accent1 6 4 3" xfId="3782" xr:uid="{00000000-0005-0000-0000-000062010000}"/>
    <cellStyle name="20% - Accent1 6 5" xfId="1590" xr:uid="{00000000-0005-0000-0000-000063010000}"/>
    <cellStyle name="20% - Accent1 6 5 2" xfId="4499" xr:uid="{00000000-0005-0000-0000-000064010000}"/>
    <cellStyle name="20% - Accent1 6 6" xfId="3066" xr:uid="{00000000-0005-0000-0000-000065010000}"/>
    <cellStyle name="20% - Accent1 7" xfId="166" xr:uid="{00000000-0005-0000-0000-000066010000}"/>
    <cellStyle name="20% - Accent1 7 2" xfId="526" xr:uid="{00000000-0005-0000-0000-000067010000}"/>
    <cellStyle name="20% - Accent1 7 2 2" xfId="1245" xr:uid="{00000000-0005-0000-0000-000068010000}"/>
    <cellStyle name="20% - Accent1 7 2 2 2" xfId="2679" xr:uid="{00000000-0005-0000-0000-000069010000}"/>
    <cellStyle name="20% - Accent1 7 2 2 2 2" xfId="5587" xr:uid="{00000000-0005-0000-0000-00006A010000}"/>
    <cellStyle name="20% - Accent1 7 2 2 3" xfId="4154" xr:uid="{00000000-0005-0000-0000-00006B010000}"/>
    <cellStyle name="20% - Accent1 7 2 3" xfId="1962" xr:uid="{00000000-0005-0000-0000-00006C010000}"/>
    <cellStyle name="20% - Accent1 7 2 3 2" xfId="4871" xr:uid="{00000000-0005-0000-0000-00006D010000}"/>
    <cellStyle name="20% - Accent1 7 2 4" xfId="3438" xr:uid="{00000000-0005-0000-0000-00006E010000}"/>
    <cellStyle name="20% - Accent1 7 3" xfId="885" xr:uid="{00000000-0005-0000-0000-00006F010000}"/>
    <cellStyle name="20% - Accent1 7 3 2" xfId="2321" xr:uid="{00000000-0005-0000-0000-000070010000}"/>
    <cellStyle name="20% - Accent1 7 3 2 2" xfId="5229" xr:uid="{00000000-0005-0000-0000-000071010000}"/>
    <cellStyle name="20% - Accent1 7 3 3" xfId="3796" xr:uid="{00000000-0005-0000-0000-000072010000}"/>
    <cellStyle name="20% - Accent1 7 4" xfId="1604" xr:uid="{00000000-0005-0000-0000-000073010000}"/>
    <cellStyle name="20% - Accent1 7 4 2" xfId="4513" xr:uid="{00000000-0005-0000-0000-000074010000}"/>
    <cellStyle name="20% - Accent1 7 5" xfId="3080" xr:uid="{00000000-0005-0000-0000-000075010000}"/>
    <cellStyle name="20% - Accent1 8" xfId="297" xr:uid="{00000000-0005-0000-0000-000076010000}"/>
    <cellStyle name="20% - Accent1 8 2" xfId="656" xr:uid="{00000000-0005-0000-0000-000077010000}"/>
    <cellStyle name="20% - Accent1 8 2 2" xfId="1375" xr:uid="{00000000-0005-0000-0000-000078010000}"/>
    <cellStyle name="20% - Accent1 8 2 2 2" xfId="2809" xr:uid="{00000000-0005-0000-0000-000079010000}"/>
    <cellStyle name="20% - Accent1 8 2 2 2 2" xfId="5717" xr:uid="{00000000-0005-0000-0000-00007A010000}"/>
    <cellStyle name="20% - Accent1 8 2 2 3" xfId="4284" xr:uid="{00000000-0005-0000-0000-00007B010000}"/>
    <cellStyle name="20% - Accent1 8 2 3" xfId="2092" xr:uid="{00000000-0005-0000-0000-00007C010000}"/>
    <cellStyle name="20% - Accent1 8 2 3 2" xfId="5001" xr:uid="{00000000-0005-0000-0000-00007D010000}"/>
    <cellStyle name="20% - Accent1 8 2 4" xfId="3568" xr:uid="{00000000-0005-0000-0000-00007E010000}"/>
    <cellStyle name="20% - Accent1 8 3" xfId="1016" xr:uid="{00000000-0005-0000-0000-00007F010000}"/>
    <cellStyle name="20% - Accent1 8 3 2" xfId="2451" xr:uid="{00000000-0005-0000-0000-000080010000}"/>
    <cellStyle name="20% - Accent1 8 3 2 2" xfId="5359" xr:uid="{00000000-0005-0000-0000-000081010000}"/>
    <cellStyle name="20% - Accent1 8 3 3" xfId="3926" xr:uid="{00000000-0005-0000-0000-000082010000}"/>
    <cellStyle name="20% - Accent1 8 4" xfId="1734" xr:uid="{00000000-0005-0000-0000-000083010000}"/>
    <cellStyle name="20% - Accent1 8 4 2" xfId="4643" xr:uid="{00000000-0005-0000-0000-000084010000}"/>
    <cellStyle name="20% - Accent1 8 5" xfId="3210" xr:uid="{00000000-0005-0000-0000-000085010000}"/>
    <cellStyle name="20% - Accent1 9" xfId="311" xr:uid="{00000000-0005-0000-0000-000086010000}"/>
    <cellStyle name="20% - Accent1 9 2" xfId="670" xr:uid="{00000000-0005-0000-0000-000087010000}"/>
    <cellStyle name="20% - Accent1 9 2 2" xfId="1389" xr:uid="{00000000-0005-0000-0000-000088010000}"/>
    <cellStyle name="20% - Accent1 9 2 2 2" xfId="2823" xr:uid="{00000000-0005-0000-0000-000089010000}"/>
    <cellStyle name="20% - Accent1 9 2 2 2 2" xfId="5731" xr:uid="{00000000-0005-0000-0000-00008A010000}"/>
    <cellStyle name="20% - Accent1 9 2 2 3" xfId="4298" xr:uid="{00000000-0005-0000-0000-00008B010000}"/>
    <cellStyle name="20% - Accent1 9 2 3" xfId="2106" xr:uid="{00000000-0005-0000-0000-00008C010000}"/>
    <cellStyle name="20% - Accent1 9 2 3 2" xfId="5015" xr:uid="{00000000-0005-0000-0000-00008D010000}"/>
    <cellStyle name="20% - Accent1 9 2 4" xfId="3582" xr:uid="{00000000-0005-0000-0000-00008E010000}"/>
    <cellStyle name="20% - Accent1 9 3" xfId="1030" xr:uid="{00000000-0005-0000-0000-00008F010000}"/>
    <cellStyle name="20% - Accent1 9 3 2" xfId="2465" xr:uid="{00000000-0005-0000-0000-000090010000}"/>
    <cellStyle name="20% - Accent1 9 3 2 2" xfId="5373" xr:uid="{00000000-0005-0000-0000-000091010000}"/>
    <cellStyle name="20% - Accent1 9 3 3" xfId="3940" xr:uid="{00000000-0005-0000-0000-000092010000}"/>
    <cellStyle name="20% - Accent1 9 4" xfId="1748" xr:uid="{00000000-0005-0000-0000-000093010000}"/>
    <cellStyle name="20% - Accent1 9 4 2" xfId="4657" xr:uid="{00000000-0005-0000-0000-000094010000}"/>
    <cellStyle name="20% - Accent1 9 5" xfId="3224" xr:uid="{00000000-0005-0000-0000-000095010000}"/>
    <cellStyle name="20% - Accent2" xfId="28" builtinId="34" customBuiltin="1"/>
    <cellStyle name="20% - Accent2 10" xfId="327" xr:uid="{00000000-0005-0000-0000-000097010000}"/>
    <cellStyle name="20% - Accent2 10 2" xfId="686" xr:uid="{00000000-0005-0000-0000-000098010000}"/>
    <cellStyle name="20% - Accent2 10 2 2" xfId="1405" xr:uid="{00000000-0005-0000-0000-000099010000}"/>
    <cellStyle name="20% - Accent2 10 2 2 2" xfId="2839" xr:uid="{00000000-0005-0000-0000-00009A010000}"/>
    <cellStyle name="20% - Accent2 10 2 2 2 2" xfId="5747" xr:uid="{00000000-0005-0000-0000-00009B010000}"/>
    <cellStyle name="20% - Accent2 10 2 2 3" xfId="4314" xr:uid="{00000000-0005-0000-0000-00009C010000}"/>
    <cellStyle name="20% - Accent2 10 2 3" xfId="2122" xr:uid="{00000000-0005-0000-0000-00009D010000}"/>
    <cellStyle name="20% - Accent2 10 2 3 2" xfId="5031" xr:uid="{00000000-0005-0000-0000-00009E010000}"/>
    <cellStyle name="20% - Accent2 10 2 4" xfId="3598" xr:uid="{00000000-0005-0000-0000-00009F010000}"/>
    <cellStyle name="20% - Accent2 10 3" xfId="1046" xr:uid="{00000000-0005-0000-0000-0000A0010000}"/>
    <cellStyle name="20% - Accent2 10 3 2" xfId="2481" xr:uid="{00000000-0005-0000-0000-0000A1010000}"/>
    <cellStyle name="20% - Accent2 10 3 2 2" xfId="5389" xr:uid="{00000000-0005-0000-0000-0000A2010000}"/>
    <cellStyle name="20% - Accent2 10 3 3" xfId="3956" xr:uid="{00000000-0005-0000-0000-0000A3010000}"/>
    <cellStyle name="20% - Accent2 10 4" xfId="1764" xr:uid="{00000000-0005-0000-0000-0000A4010000}"/>
    <cellStyle name="20% - Accent2 10 4 2" xfId="4673" xr:uid="{00000000-0005-0000-0000-0000A5010000}"/>
    <cellStyle name="20% - Accent2 10 5" xfId="3240" xr:uid="{00000000-0005-0000-0000-0000A6010000}"/>
    <cellStyle name="20% - Accent2 11" xfId="341" xr:uid="{00000000-0005-0000-0000-0000A7010000}"/>
    <cellStyle name="20% - Accent2 11 2" xfId="700" xr:uid="{00000000-0005-0000-0000-0000A8010000}"/>
    <cellStyle name="20% - Accent2 11 2 2" xfId="1419" xr:uid="{00000000-0005-0000-0000-0000A9010000}"/>
    <cellStyle name="20% - Accent2 11 2 2 2" xfId="2853" xr:uid="{00000000-0005-0000-0000-0000AA010000}"/>
    <cellStyle name="20% - Accent2 11 2 2 2 2" xfId="5761" xr:uid="{00000000-0005-0000-0000-0000AB010000}"/>
    <cellStyle name="20% - Accent2 11 2 2 3" xfId="4328" xr:uid="{00000000-0005-0000-0000-0000AC010000}"/>
    <cellStyle name="20% - Accent2 11 2 3" xfId="2136" xr:uid="{00000000-0005-0000-0000-0000AD010000}"/>
    <cellStyle name="20% - Accent2 11 2 3 2" xfId="5045" xr:uid="{00000000-0005-0000-0000-0000AE010000}"/>
    <cellStyle name="20% - Accent2 11 2 4" xfId="3612" xr:uid="{00000000-0005-0000-0000-0000AF010000}"/>
    <cellStyle name="20% - Accent2 11 3" xfId="1060" xr:uid="{00000000-0005-0000-0000-0000B0010000}"/>
    <cellStyle name="20% - Accent2 11 3 2" xfId="2495" xr:uid="{00000000-0005-0000-0000-0000B1010000}"/>
    <cellStyle name="20% - Accent2 11 3 2 2" xfId="5403" xr:uid="{00000000-0005-0000-0000-0000B2010000}"/>
    <cellStyle name="20% - Accent2 11 3 3" xfId="3970" xr:uid="{00000000-0005-0000-0000-0000B3010000}"/>
    <cellStyle name="20% - Accent2 11 4" xfId="1778" xr:uid="{00000000-0005-0000-0000-0000B4010000}"/>
    <cellStyle name="20% - Accent2 11 4 2" xfId="4687" xr:uid="{00000000-0005-0000-0000-0000B5010000}"/>
    <cellStyle name="20% - Accent2 11 5" xfId="3254" xr:uid="{00000000-0005-0000-0000-0000B6010000}"/>
    <cellStyle name="20% - Accent2 12" xfId="355" xr:uid="{00000000-0005-0000-0000-0000B7010000}"/>
    <cellStyle name="20% - Accent2 12 2" xfId="714" xr:uid="{00000000-0005-0000-0000-0000B8010000}"/>
    <cellStyle name="20% - Accent2 12 2 2" xfId="1433" xr:uid="{00000000-0005-0000-0000-0000B9010000}"/>
    <cellStyle name="20% - Accent2 12 2 2 2" xfId="2867" xr:uid="{00000000-0005-0000-0000-0000BA010000}"/>
    <cellStyle name="20% - Accent2 12 2 2 2 2" xfId="5775" xr:uid="{00000000-0005-0000-0000-0000BB010000}"/>
    <cellStyle name="20% - Accent2 12 2 2 3" xfId="4342" xr:uid="{00000000-0005-0000-0000-0000BC010000}"/>
    <cellStyle name="20% - Accent2 12 2 3" xfId="2150" xr:uid="{00000000-0005-0000-0000-0000BD010000}"/>
    <cellStyle name="20% - Accent2 12 2 3 2" xfId="5059" xr:uid="{00000000-0005-0000-0000-0000BE010000}"/>
    <cellStyle name="20% - Accent2 12 2 4" xfId="3626" xr:uid="{00000000-0005-0000-0000-0000BF010000}"/>
    <cellStyle name="20% - Accent2 12 3" xfId="1074" xr:uid="{00000000-0005-0000-0000-0000C0010000}"/>
    <cellStyle name="20% - Accent2 12 3 2" xfId="2509" xr:uid="{00000000-0005-0000-0000-0000C1010000}"/>
    <cellStyle name="20% - Accent2 12 3 2 2" xfId="5417" xr:uid="{00000000-0005-0000-0000-0000C2010000}"/>
    <cellStyle name="20% - Accent2 12 3 3" xfId="3984" xr:uid="{00000000-0005-0000-0000-0000C3010000}"/>
    <cellStyle name="20% - Accent2 12 4" xfId="1792" xr:uid="{00000000-0005-0000-0000-0000C4010000}"/>
    <cellStyle name="20% - Accent2 12 4 2" xfId="4701" xr:uid="{00000000-0005-0000-0000-0000C5010000}"/>
    <cellStyle name="20% - Accent2 12 5" xfId="3268" xr:uid="{00000000-0005-0000-0000-0000C6010000}"/>
    <cellStyle name="20% - Accent2 13" xfId="369" xr:uid="{00000000-0005-0000-0000-0000C7010000}"/>
    <cellStyle name="20% - Accent2 13 2" xfId="728" xr:uid="{00000000-0005-0000-0000-0000C8010000}"/>
    <cellStyle name="20% - Accent2 13 2 2" xfId="1447" xr:uid="{00000000-0005-0000-0000-0000C9010000}"/>
    <cellStyle name="20% - Accent2 13 2 2 2" xfId="2881" xr:uid="{00000000-0005-0000-0000-0000CA010000}"/>
    <cellStyle name="20% - Accent2 13 2 2 2 2" xfId="5789" xr:uid="{00000000-0005-0000-0000-0000CB010000}"/>
    <cellStyle name="20% - Accent2 13 2 2 3" xfId="4356" xr:uid="{00000000-0005-0000-0000-0000CC010000}"/>
    <cellStyle name="20% - Accent2 13 2 3" xfId="2164" xr:uid="{00000000-0005-0000-0000-0000CD010000}"/>
    <cellStyle name="20% - Accent2 13 2 3 2" xfId="5073" xr:uid="{00000000-0005-0000-0000-0000CE010000}"/>
    <cellStyle name="20% - Accent2 13 2 4" xfId="3640" xr:uid="{00000000-0005-0000-0000-0000CF010000}"/>
    <cellStyle name="20% - Accent2 13 3" xfId="1088" xr:uid="{00000000-0005-0000-0000-0000D0010000}"/>
    <cellStyle name="20% - Accent2 13 3 2" xfId="2523" xr:uid="{00000000-0005-0000-0000-0000D1010000}"/>
    <cellStyle name="20% - Accent2 13 3 2 2" xfId="5431" xr:uid="{00000000-0005-0000-0000-0000D2010000}"/>
    <cellStyle name="20% - Accent2 13 3 3" xfId="3998" xr:uid="{00000000-0005-0000-0000-0000D3010000}"/>
    <cellStyle name="20% - Accent2 13 4" xfId="1806" xr:uid="{00000000-0005-0000-0000-0000D4010000}"/>
    <cellStyle name="20% - Accent2 13 4 2" xfId="4715" xr:uid="{00000000-0005-0000-0000-0000D5010000}"/>
    <cellStyle name="20% - Accent2 13 5" xfId="3282" xr:uid="{00000000-0005-0000-0000-0000D6010000}"/>
    <cellStyle name="20% - Accent2 14" xfId="383" xr:uid="{00000000-0005-0000-0000-0000D7010000}"/>
    <cellStyle name="20% - Accent2 14 2" xfId="742" xr:uid="{00000000-0005-0000-0000-0000D8010000}"/>
    <cellStyle name="20% - Accent2 14 2 2" xfId="1461" xr:uid="{00000000-0005-0000-0000-0000D9010000}"/>
    <cellStyle name="20% - Accent2 14 2 2 2" xfId="2895" xr:uid="{00000000-0005-0000-0000-0000DA010000}"/>
    <cellStyle name="20% - Accent2 14 2 2 2 2" xfId="5803" xr:uid="{00000000-0005-0000-0000-0000DB010000}"/>
    <cellStyle name="20% - Accent2 14 2 2 3" xfId="4370" xr:uid="{00000000-0005-0000-0000-0000DC010000}"/>
    <cellStyle name="20% - Accent2 14 2 3" xfId="2178" xr:uid="{00000000-0005-0000-0000-0000DD010000}"/>
    <cellStyle name="20% - Accent2 14 2 3 2" xfId="5087" xr:uid="{00000000-0005-0000-0000-0000DE010000}"/>
    <cellStyle name="20% - Accent2 14 2 4" xfId="3654" xr:uid="{00000000-0005-0000-0000-0000DF010000}"/>
    <cellStyle name="20% - Accent2 14 3" xfId="1102" xr:uid="{00000000-0005-0000-0000-0000E0010000}"/>
    <cellStyle name="20% - Accent2 14 3 2" xfId="2537" xr:uid="{00000000-0005-0000-0000-0000E1010000}"/>
    <cellStyle name="20% - Accent2 14 3 2 2" xfId="5445" xr:uid="{00000000-0005-0000-0000-0000E2010000}"/>
    <cellStyle name="20% - Accent2 14 3 3" xfId="4012" xr:uid="{00000000-0005-0000-0000-0000E3010000}"/>
    <cellStyle name="20% - Accent2 14 4" xfId="1820" xr:uid="{00000000-0005-0000-0000-0000E4010000}"/>
    <cellStyle name="20% - Accent2 14 4 2" xfId="4729" xr:uid="{00000000-0005-0000-0000-0000E5010000}"/>
    <cellStyle name="20% - Accent2 14 5" xfId="3296" xr:uid="{00000000-0005-0000-0000-0000E6010000}"/>
    <cellStyle name="20% - Accent2 15" xfId="397" xr:uid="{00000000-0005-0000-0000-0000E7010000}"/>
    <cellStyle name="20% - Accent2 15 2" xfId="1116" xr:uid="{00000000-0005-0000-0000-0000E8010000}"/>
    <cellStyle name="20% - Accent2 15 2 2" xfId="2551" xr:uid="{00000000-0005-0000-0000-0000E9010000}"/>
    <cellStyle name="20% - Accent2 15 2 2 2" xfId="5459" xr:uid="{00000000-0005-0000-0000-0000EA010000}"/>
    <cellStyle name="20% - Accent2 15 2 3" xfId="4026" xr:uid="{00000000-0005-0000-0000-0000EB010000}"/>
    <cellStyle name="20% - Accent2 15 3" xfId="1834" xr:uid="{00000000-0005-0000-0000-0000EC010000}"/>
    <cellStyle name="20% - Accent2 15 3 2" xfId="4743" xr:uid="{00000000-0005-0000-0000-0000ED010000}"/>
    <cellStyle name="20% - Accent2 15 4" xfId="3310" xr:uid="{00000000-0005-0000-0000-0000EE010000}"/>
    <cellStyle name="20% - Accent2 16" xfId="756" xr:uid="{00000000-0005-0000-0000-0000EF010000}"/>
    <cellStyle name="20% - Accent2 16 2" xfId="2192" xr:uid="{00000000-0005-0000-0000-0000F0010000}"/>
    <cellStyle name="20% - Accent2 16 2 2" xfId="5101" xr:uid="{00000000-0005-0000-0000-0000F1010000}"/>
    <cellStyle name="20% - Accent2 16 3" xfId="3668" xr:uid="{00000000-0005-0000-0000-0000F2010000}"/>
    <cellStyle name="20% - Accent2 17" xfId="2909" xr:uid="{00000000-0005-0000-0000-0000F3010000}"/>
    <cellStyle name="20% - Accent2 17 2" xfId="5817" xr:uid="{00000000-0005-0000-0000-0000F4010000}"/>
    <cellStyle name="20% - Accent2 18" xfId="1475" xr:uid="{00000000-0005-0000-0000-0000F5010000}"/>
    <cellStyle name="20% - Accent2 18 2" xfId="4384" xr:uid="{00000000-0005-0000-0000-0000F6010000}"/>
    <cellStyle name="20% - Accent2 19" xfId="2923" xr:uid="{00000000-0005-0000-0000-0000F7010000}"/>
    <cellStyle name="20% - Accent2 19 2" xfId="5831" xr:uid="{00000000-0005-0000-0000-0000F8010000}"/>
    <cellStyle name="20% - Accent2 2" xfId="54" xr:uid="{00000000-0005-0000-0000-0000F9010000}"/>
    <cellStyle name="20% - Accent2 2 2" xfId="112" xr:uid="{00000000-0005-0000-0000-0000FA010000}"/>
    <cellStyle name="20% - Accent2 2 2 2" xfId="243" xr:uid="{00000000-0005-0000-0000-0000FB010000}"/>
    <cellStyle name="20% - Accent2 2 2 2 2" xfId="602" xr:uid="{00000000-0005-0000-0000-0000FC010000}"/>
    <cellStyle name="20% - Accent2 2 2 2 2 2" xfId="1321" xr:uid="{00000000-0005-0000-0000-0000FD010000}"/>
    <cellStyle name="20% - Accent2 2 2 2 2 2 2" xfId="2755" xr:uid="{00000000-0005-0000-0000-0000FE010000}"/>
    <cellStyle name="20% - Accent2 2 2 2 2 2 2 2" xfId="5663" xr:uid="{00000000-0005-0000-0000-0000FF010000}"/>
    <cellStyle name="20% - Accent2 2 2 2 2 2 3" xfId="4230" xr:uid="{00000000-0005-0000-0000-000000020000}"/>
    <cellStyle name="20% - Accent2 2 2 2 2 3" xfId="2038" xr:uid="{00000000-0005-0000-0000-000001020000}"/>
    <cellStyle name="20% - Accent2 2 2 2 2 3 2" xfId="4947" xr:uid="{00000000-0005-0000-0000-000002020000}"/>
    <cellStyle name="20% - Accent2 2 2 2 2 4" xfId="3514" xr:uid="{00000000-0005-0000-0000-000003020000}"/>
    <cellStyle name="20% - Accent2 2 2 2 3" xfId="962" xr:uid="{00000000-0005-0000-0000-000004020000}"/>
    <cellStyle name="20% - Accent2 2 2 2 3 2" xfId="2397" xr:uid="{00000000-0005-0000-0000-000005020000}"/>
    <cellStyle name="20% - Accent2 2 2 2 3 2 2" xfId="5305" xr:uid="{00000000-0005-0000-0000-000006020000}"/>
    <cellStyle name="20% - Accent2 2 2 2 3 3" xfId="3872" xr:uid="{00000000-0005-0000-0000-000007020000}"/>
    <cellStyle name="20% - Accent2 2 2 2 4" xfId="1680" xr:uid="{00000000-0005-0000-0000-000008020000}"/>
    <cellStyle name="20% - Accent2 2 2 2 4 2" xfId="4589" xr:uid="{00000000-0005-0000-0000-000009020000}"/>
    <cellStyle name="20% - Accent2 2 2 2 5" xfId="3156" xr:uid="{00000000-0005-0000-0000-00000A020000}"/>
    <cellStyle name="20% - Accent2 2 2 3" xfId="472" xr:uid="{00000000-0005-0000-0000-00000B020000}"/>
    <cellStyle name="20% - Accent2 2 2 3 2" xfId="1191" xr:uid="{00000000-0005-0000-0000-00000C020000}"/>
    <cellStyle name="20% - Accent2 2 2 3 2 2" xfId="2625" xr:uid="{00000000-0005-0000-0000-00000D020000}"/>
    <cellStyle name="20% - Accent2 2 2 3 2 2 2" xfId="5533" xr:uid="{00000000-0005-0000-0000-00000E020000}"/>
    <cellStyle name="20% - Accent2 2 2 3 2 3" xfId="4100" xr:uid="{00000000-0005-0000-0000-00000F020000}"/>
    <cellStyle name="20% - Accent2 2 2 3 3" xfId="1908" xr:uid="{00000000-0005-0000-0000-000010020000}"/>
    <cellStyle name="20% - Accent2 2 2 3 3 2" xfId="4817" xr:uid="{00000000-0005-0000-0000-000011020000}"/>
    <cellStyle name="20% - Accent2 2 2 3 4" xfId="3384" xr:uid="{00000000-0005-0000-0000-000012020000}"/>
    <cellStyle name="20% - Accent2 2 2 4" xfId="831" xr:uid="{00000000-0005-0000-0000-000013020000}"/>
    <cellStyle name="20% - Accent2 2 2 4 2" xfId="2267" xr:uid="{00000000-0005-0000-0000-000014020000}"/>
    <cellStyle name="20% - Accent2 2 2 4 2 2" xfId="5175" xr:uid="{00000000-0005-0000-0000-000015020000}"/>
    <cellStyle name="20% - Accent2 2 2 4 3" xfId="3742" xr:uid="{00000000-0005-0000-0000-000016020000}"/>
    <cellStyle name="20% - Accent2 2 2 5" xfId="1550" xr:uid="{00000000-0005-0000-0000-000017020000}"/>
    <cellStyle name="20% - Accent2 2 2 5 2" xfId="4459" xr:uid="{00000000-0005-0000-0000-000018020000}"/>
    <cellStyle name="20% - Accent2 2 2 6" xfId="3026" xr:uid="{00000000-0005-0000-0000-000019020000}"/>
    <cellStyle name="20% - Accent2 2 3" xfId="185" xr:uid="{00000000-0005-0000-0000-00001A020000}"/>
    <cellStyle name="20% - Accent2 2 3 2" xfId="544" xr:uid="{00000000-0005-0000-0000-00001B020000}"/>
    <cellStyle name="20% - Accent2 2 3 2 2" xfId="1263" xr:uid="{00000000-0005-0000-0000-00001C020000}"/>
    <cellStyle name="20% - Accent2 2 3 2 2 2" xfId="2697" xr:uid="{00000000-0005-0000-0000-00001D020000}"/>
    <cellStyle name="20% - Accent2 2 3 2 2 2 2" xfId="5605" xr:uid="{00000000-0005-0000-0000-00001E020000}"/>
    <cellStyle name="20% - Accent2 2 3 2 2 3" xfId="4172" xr:uid="{00000000-0005-0000-0000-00001F020000}"/>
    <cellStyle name="20% - Accent2 2 3 2 3" xfId="1980" xr:uid="{00000000-0005-0000-0000-000020020000}"/>
    <cellStyle name="20% - Accent2 2 3 2 3 2" xfId="4889" xr:uid="{00000000-0005-0000-0000-000021020000}"/>
    <cellStyle name="20% - Accent2 2 3 2 4" xfId="3456" xr:uid="{00000000-0005-0000-0000-000022020000}"/>
    <cellStyle name="20% - Accent2 2 3 3" xfId="904" xr:uid="{00000000-0005-0000-0000-000023020000}"/>
    <cellStyle name="20% - Accent2 2 3 3 2" xfId="2339" xr:uid="{00000000-0005-0000-0000-000024020000}"/>
    <cellStyle name="20% - Accent2 2 3 3 2 2" xfId="5247" xr:uid="{00000000-0005-0000-0000-000025020000}"/>
    <cellStyle name="20% - Accent2 2 3 3 3" xfId="3814" xr:uid="{00000000-0005-0000-0000-000026020000}"/>
    <cellStyle name="20% - Accent2 2 3 4" xfId="1622" xr:uid="{00000000-0005-0000-0000-000027020000}"/>
    <cellStyle name="20% - Accent2 2 3 4 2" xfId="4531" xr:uid="{00000000-0005-0000-0000-000028020000}"/>
    <cellStyle name="20% - Accent2 2 3 5" xfId="3098" xr:uid="{00000000-0005-0000-0000-000029020000}"/>
    <cellStyle name="20% - Accent2 2 4" xfId="414" xr:uid="{00000000-0005-0000-0000-00002A020000}"/>
    <cellStyle name="20% - Accent2 2 4 2" xfId="1133" xr:uid="{00000000-0005-0000-0000-00002B020000}"/>
    <cellStyle name="20% - Accent2 2 4 2 2" xfId="2567" xr:uid="{00000000-0005-0000-0000-00002C020000}"/>
    <cellStyle name="20% - Accent2 2 4 2 2 2" xfId="5475" xr:uid="{00000000-0005-0000-0000-00002D020000}"/>
    <cellStyle name="20% - Accent2 2 4 2 3" xfId="4042" xr:uid="{00000000-0005-0000-0000-00002E020000}"/>
    <cellStyle name="20% - Accent2 2 4 3" xfId="1850" xr:uid="{00000000-0005-0000-0000-00002F020000}"/>
    <cellStyle name="20% - Accent2 2 4 3 2" xfId="4759" xr:uid="{00000000-0005-0000-0000-000030020000}"/>
    <cellStyle name="20% - Accent2 2 4 4" xfId="3326" xr:uid="{00000000-0005-0000-0000-000031020000}"/>
    <cellStyle name="20% - Accent2 2 5" xfId="773" xr:uid="{00000000-0005-0000-0000-000032020000}"/>
    <cellStyle name="20% - Accent2 2 5 2" xfId="2209" xr:uid="{00000000-0005-0000-0000-000033020000}"/>
    <cellStyle name="20% - Accent2 2 5 2 2" xfId="5117" xr:uid="{00000000-0005-0000-0000-000034020000}"/>
    <cellStyle name="20% - Accent2 2 5 3" xfId="3684" xr:uid="{00000000-0005-0000-0000-000035020000}"/>
    <cellStyle name="20% - Accent2 2 6" xfId="1492" xr:uid="{00000000-0005-0000-0000-000036020000}"/>
    <cellStyle name="20% - Accent2 2 6 2" xfId="4401" xr:uid="{00000000-0005-0000-0000-000037020000}"/>
    <cellStyle name="20% - Accent2 2 7" xfId="2968" xr:uid="{00000000-0005-0000-0000-000038020000}"/>
    <cellStyle name="20% - Accent2 20" xfId="2937" xr:uid="{00000000-0005-0000-0000-000039020000}"/>
    <cellStyle name="20% - Accent2 21" xfId="2951" xr:uid="{00000000-0005-0000-0000-00003A020000}"/>
    <cellStyle name="20% - Accent2 22" xfId="5850" xr:uid="{00000000-0005-0000-0000-00003B020000}"/>
    <cellStyle name="20% - Accent2 3" xfId="68" xr:uid="{00000000-0005-0000-0000-00003C020000}"/>
    <cellStyle name="20% - Accent2 3 2" xfId="126" xr:uid="{00000000-0005-0000-0000-00003D020000}"/>
    <cellStyle name="20% - Accent2 3 2 2" xfId="257" xr:uid="{00000000-0005-0000-0000-00003E020000}"/>
    <cellStyle name="20% - Accent2 3 2 2 2" xfId="616" xr:uid="{00000000-0005-0000-0000-00003F020000}"/>
    <cellStyle name="20% - Accent2 3 2 2 2 2" xfId="1335" xr:uid="{00000000-0005-0000-0000-000040020000}"/>
    <cellStyle name="20% - Accent2 3 2 2 2 2 2" xfId="2769" xr:uid="{00000000-0005-0000-0000-000041020000}"/>
    <cellStyle name="20% - Accent2 3 2 2 2 2 2 2" xfId="5677" xr:uid="{00000000-0005-0000-0000-000042020000}"/>
    <cellStyle name="20% - Accent2 3 2 2 2 2 3" xfId="4244" xr:uid="{00000000-0005-0000-0000-000043020000}"/>
    <cellStyle name="20% - Accent2 3 2 2 2 3" xfId="2052" xr:uid="{00000000-0005-0000-0000-000044020000}"/>
    <cellStyle name="20% - Accent2 3 2 2 2 3 2" xfId="4961" xr:uid="{00000000-0005-0000-0000-000045020000}"/>
    <cellStyle name="20% - Accent2 3 2 2 2 4" xfId="3528" xr:uid="{00000000-0005-0000-0000-000046020000}"/>
    <cellStyle name="20% - Accent2 3 2 2 3" xfId="976" xr:uid="{00000000-0005-0000-0000-000047020000}"/>
    <cellStyle name="20% - Accent2 3 2 2 3 2" xfId="2411" xr:uid="{00000000-0005-0000-0000-000048020000}"/>
    <cellStyle name="20% - Accent2 3 2 2 3 2 2" xfId="5319" xr:uid="{00000000-0005-0000-0000-000049020000}"/>
    <cellStyle name="20% - Accent2 3 2 2 3 3" xfId="3886" xr:uid="{00000000-0005-0000-0000-00004A020000}"/>
    <cellStyle name="20% - Accent2 3 2 2 4" xfId="1694" xr:uid="{00000000-0005-0000-0000-00004B020000}"/>
    <cellStyle name="20% - Accent2 3 2 2 4 2" xfId="4603" xr:uid="{00000000-0005-0000-0000-00004C020000}"/>
    <cellStyle name="20% - Accent2 3 2 2 5" xfId="3170" xr:uid="{00000000-0005-0000-0000-00004D020000}"/>
    <cellStyle name="20% - Accent2 3 2 3" xfId="486" xr:uid="{00000000-0005-0000-0000-00004E020000}"/>
    <cellStyle name="20% - Accent2 3 2 3 2" xfId="1205" xr:uid="{00000000-0005-0000-0000-00004F020000}"/>
    <cellStyle name="20% - Accent2 3 2 3 2 2" xfId="2639" xr:uid="{00000000-0005-0000-0000-000050020000}"/>
    <cellStyle name="20% - Accent2 3 2 3 2 2 2" xfId="5547" xr:uid="{00000000-0005-0000-0000-000051020000}"/>
    <cellStyle name="20% - Accent2 3 2 3 2 3" xfId="4114" xr:uid="{00000000-0005-0000-0000-000052020000}"/>
    <cellStyle name="20% - Accent2 3 2 3 3" xfId="1922" xr:uid="{00000000-0005-0000-0000-000053020000}"/>
    <cellStyle name="20% - Accent2 3 2 3 3 2" xfId="4831" xr:uid="{00000000-0005-0000-0000-000054020000}"/>
    <cellStyle name="20% - Accent2 3 2 3 4" xfId="3398" xr:uid="{00000000-0005-0000-0000-000055020000}"/>
    <cellStyle name="20% - Accent2 3 2 4" xfId="845" xr:uid="{00000000-0005-0000-0000-000056020000}"/>
    <cellStyle name="20% - Accent2 3 2 4 2" xfId="2281" xr:uid="{00000000-0005-0000-0000-000057020000}"/>
    <cellStyle name="20% - Accent2 3 2 4 2 2" xfId="5189" xr:uid="{00000000-0005-0000-0000-000058020000}"/>
    <cellStyle name="20% - Accent2 3 2 4 3" xfId="3756" xr:uid="{00000000-0005-0000-0000-000059020000}"/>
    <cellStyle name="20% - Accent2 3 2 5" xfId="1564" xr:uid="{00000000-0005-0000-0000-00005A020000}"/>
    <cellStyle name="20% - Accent2 3 2 5 2" xfId="4473" xr:uid="{00000000-0005-0000-0000-00005B020000}"/>
    <cellStyle name="20% - Accent2 3 2 6" xfId="3040" xr:uid="{00000000-0005-0000-0000-00005C020000}"/>
    <cellStyle name="20% - Accent2 3 3" xfId="199" xr:uid="{00000000-0005-0000-0000-00005D020000}"/>
    <cellStyle name="20% - Accent2 3 3 2" xfId="558" xr:uid="{00000000-0005-0000-0000-00005E020000}"/>
    <cellStyle name="20% - Accent2 3 3 2 2" xfId="1277" xr:uid="{00000000-0005-0000-0000-00005F020000}"/>
    <cellStyle name="20% - Accent2 3 3 2 2 2" xfId="2711" xr:uid="{00000000-0005-0000-0000-000060020000}"/>
    <cellStyle name="20% - Accent2 3 3 2 2 2 2" xfId="5619" xr:uid="{00000000-0005-0000-0000-000061020000}"/>
    <cellStyle name="20% - Accent2 3 3 2 2 3" xfId="4186" xr:uid="{00000000-0005-0000-0000-000062020000}"/>
    <cellStyle name="20% - Accent2 3 3 2 3" xfId="1994" xr:uid="{00000000-0005-0000-0000-000063020000}"/>
    <cellStyle name="20% - Accent2 3 3 2 3 2" xfId="4903" xr:uid="{00000000-0005-0000-0000-000064020000}"/>
    <cellStyle name="20% - Accent2 3 3 2 4" xfId="3470" xr:uid="{00000000-0005-0000-0000-000065020000}"/>
    <cellStyle name="20% - Accent2 3 3 3" xfId="918" xr:uid="{00000000-0005-0000-0000-000066020000}"/>
    <cellStyle name="20% - Accent2 3 3 3 2" xfId="2353" xr:uid="{00000000-0005-0000-0000-000067020000}"/>
    <cellStyle name="20% - Accent2 3 3 3 2 2" xfId="5261" xr:uid="{00000000-0005-0000-0000-000068020000}"/>
    <cellStyle name="20% - Accent2 3 3 3 3" xfId="3828" xr:uid="{00000000-0005-0000-0000-000069020000}"/>
    <cellStyle name="20% - Accent2 3 3 4" xfId="1636" xr:uid="{00000000-0005-0000-0000-00006A020000}"/>
    <cellStyle name="20% - Accent2 3 3 4 2" xfId="4545" xr:uid="{00000000-0005-0000-0000-00006B020000}"/>
    <cellStyle name="20% - Accent2 3 3 5" xfId="3112" xr:uid="{00000000-0005-0000-0000-00006C020000}"/>
    <cellStyle name="20% - Accent2 3 4" xfId="428" xr:uid="{00000000-0005-0000-0000-00006D020000}"/>
    <cellStyle name="20% - Accent2 3 4 2" xfId="1147" xr:uid="{00000000-0005-0000-0000-00006E020000}"/>
    <cellStyle name="20% - Accent2 3 4 2 2" xfId="2581" xr:uid="{00000000-0005-0000-0000-00006F020000}"/>
    <cellStyle name="20% - Accent2 3 4 2 2 2" xfId="5489" xr:uid="{00000000-0005-0000-0000-000070020000}"/>
    <cellStyle name="20% - Accent2 3 4 2 3" xfId="4056" xr:uid="{00000000-0005-0000-0000-000071020000}"/>
    <cellStyle name="20% - Accent2 3 4 3" xfId="1864" xr:uid="{00000000-0005-0000-0000-000072020000}"/>
    <cellStyle name="20% - Accent2 3 4 3 2" xfId="4773" xr:uid="{00000000-0005-0000-0000-000073020000}"/>
    <cellStyle name="20% - Accent2 3 4 4" xfId="3340" xr:uid="{00000000-0005-0000-0000-000074020000}"/>
    <cellStyle name="20% - Accent2 3 5" xfId="787" xr:uid="{00000000-0005-0000-0000-000075020000}"/>
    <cellStyle name="20% - Accent2 3 5 2" xfId="2223" xr:uid="{00000000-0005-0000-0000-000076020000}"/>
    <cellStyle name="20% - Accent2 3 5 2 2" xfId="5131" xr:uid="{00000000-0005-0000-0000-000077020000}"/>
    <cellStyle name="20% - Accent2 3 5 3" xfId="3698" xr:uid="{00000000-0005-0000-0000-000078020000}"/>
    <cellStyle name="20% - Accent2 3 6" xfId="1506" xr:uid="{00000000-0005-0000-0000-000079020000}"/>
    <cellStyle name="20% - Accent2 3 6 2" xfId="4415" xr:uid="{00000000-0005-0000-0000-00007A020000}"/>
    <cellStyle name="20% - Accent2 3 7" xfId="2982" xr:uid="{00000000-0005-0000-0000-00007B020000}"/>
    <cellStyle name="20% - Accent2 4" xfId="82" xr:uid="{00000000-0005-0000-0000-00007C020000}"/>
    <cellStyle name="20% - Accent2 4 2" xfId="140" xr:uid="{00000000-0005-0000-0000-00007D020000}"/>
    <cellStyle name="20% - Accent2 4 2 2" xfId="271" xr:uid="{00000000-0005-0000-0000-00007E020000}"/>
    <cellStyle name="20% - Accent2 4 2 2 2" xfId="630" xr:uid="{00000000-0005-0000-0000-00007F020000}"/>
    <cellStyle name="20% - Accent2 4 2 2 2 2" xfId="1349" xr:uid="{00000000-0005-0000-0000-000080020000}"/>
    <cellStyle name="20% - Accent2 4 2 2 2 2 2" xfId="2783" xr:uid="{00000000-0005-0000-0000-000081020000}"/>
    <cellStyle name="20% - Accent2 4 2 2 2 2 2 2" xfId="5691" xr:uid="{00000000-0005-0000-0000-000082020000}"/>
    <cellStyle name="20% - Accent2 4 2 2 2 2 3" xfId="4258" xr:uid="{00000000-0005-0000-0000-000083020000}"/>
    <cellStyle name="20% - Accent2 4 2 2 2 3" xfId="2066" xr:uid="{00000000-0005-0000-0000-000084020000}"/>
    <cellStyle name="20% - Accent2 4 2 2 2 3 2" xfId="4975" xr:uid="{00000000-0005-0000-0000-000085020000}"/>
    <cellStyle name="20% - Accent2 4 2 2 2 4" xfId="3542" xr:uid="{00000000-0005-0000-0000-000086020000}"/>
    <cellStyle name="20% - Accent2 4 2 2 3" xfId="990" xr:uid="{00000000-0005-0000-0000-000087020000}"/>
    <cellStyle name="20% - Accent2 4 2 2 3 2" xfId="2425" xr:uid="{00000000-0005-0000-0000-000088020000}"/>
    <cellStyle name="20% - Accent2 4 2 2 3 2 2" xfId="5333" xr:uid="{00000000-0005-0000-0000-000089020000}"/>
    <cellStyle name="20% - Accent2 4 2 2 3 3" xfId="3900" xr:uid="{00000000-0005-0000-0000-00008A020000}"/>
    <cellStyle name="20% - Accent2 4 2 2 4" xfId="1708" xr:uid="{00000000-0005-0000-0000-00008B020000}"/>
    <cellStyle name="20% - Accent2 4 2 2 4 2" xfId="4617" xr:uid="{00000000-0005-0000-0000-00008C020000}"/>
    <cellStyle name="20% - Accent2 4 2 2 5" xfId="3184" xr:uid="{00000000-0005-0000-0000-00008D020000}"/>
    <cellStyle name="20% - Accent2 4 2 3" xfId="500" xr:uid="{00000000-0005-0000-0000-00008E020000}"/>
    <cellStyle name="20% - Accent2 4 2 3 2" xfId="1219" xr:uid="{00000000-0005-0000-0000-00008F020000}"/>
    <cellStyle name="20% - Accent2 4 2 3 2 2" xfId="2653" xr:uid="{00000000-0005-0000-0000-000090020000}"/>
    <cellStyle name="20% - Accent2 4 2 3 2 2 2" xfId="5561" xr:uid="{00000000-0005-0000-0000-000091020000}"/>
    <cellStyle name="20% - Accent2 4 2 3 2 3" xfId="4128" xr:uid="{00000000-0005-0000-0000-000092020000}"/>
    <cellStyle name="20% - Accent2 4 2 3 3" xfId="1936" xr:uid="{00000000-0005-0000-0000-000093020000}"/>
    <cellStyle name="20% - Accent2 4 2 3 3 2" xfId="4845" xr:uid="{00000000-0005-0000-0000-000094020000}"/>
    <cellStyle name="20% - Accent2 4 2 3 4" xfId="3412" xr:uid="{00000000-0005-0000-0000-000095020000}"/>
    <cellStyle name="20% - Accent2 4 2 4" xfId="859" xr:uid="{00000000-0005-0000-0000-000096020000}"/>
    <cellStyle name="20% - Accent2 4 2 4 2" xfId="2295" xr:uid="{00000000-0005-0000-0000-000097020000}"/>
    <cellStyle name="20% - Accent2 4 2 4 2 2" xfId="5203" xr:uid="{00000000-0005-0000-0000-000098020000}"/>
    <cellStyle name="20% - Accent2 4 2 4 3" xfId="3770" xr:uid="{00000000-0005-0000-0000-000099020000}"/>
    <cellStyle name="20% - Accent2 4 2 5" xfId="1578" xr:uid="{00000000-0005-0000-0000-00009A020000}"/>
    <cellStyle name="20% - Accent2 4 2 5 2" xfId="4487" xr:uid="{00000000-0005-0000-0000-00009B020000}"/>
    <cellStyle name="20% - Accent2 4 2 6" xfId="3054" xr:uid="{00000000-0005-0000-0000-00009C020000}"/>
    <cellStyle name="20% - Accent2 4 3" xfId="213" xr:uid="{00000000-0005-0000-0000-00009D020000}"/>
    <cellStyle name="20% - Accent2 4 3 2" xfId="572" xr:uid="{00000000-0005-0000-0000-00009E020000}"/>
    <cellStyle name="20% - Accent2 4 3 2 2" xfId="1291" xr:uid="{00000000-0005-0000-0000-00009F020000}"/>
    <cellStyle name="20% - Accent2 4 3 2 2 2" xfId="2725" xr:uid="{00000000-0005-0000-0000-0000A0020000}"/>
    <cellStyle name="20% - Accent2 4 3 2 2 2 2" xfId="5633" xr:uid="{00000000-0005-0000-0000-0000A1020000}"/>
    <cellStyle name="20% - Accent2 4 3 2 2 3" xfId="4200" xr:uid="{00000000-0005-0000-0000-0000A2020000}"/>
    <cellStyle name="20% - Accent2 4 3 2 3" xfId="2008" xr:uid="{00000000-0005-0000-0000-0000A3020000}"/>
    <cellStyle name="20% - Accent2 4 3 2 3 2" xfId="4917" xr:uid="{00000000-0005-0000-0000-0000A4020000}"/>
    <cellStyle name="20% - Accent2 4 3 2 4" xfId="3484" xr:uid="{00000000-0005-0000-0000-0000A5020000}"/>
    <cellStyle name="20% - Accent2 4 3 3" xfId="932" xr:uid="{00000000-0005-0000-0000-0000A6020000}"/>
    <cellStyle name="20% - Accent2 4 3 3 2" xfId="2367" xr:uid="{00000000-0005-0000-0000-0000A7020000}"/>
    <cellStyle name="20% - Accent2 4 3 3 2 2" xfId="5275" xr:uid="{00000000-0005-0000-0000-0000A8020000}"/>
    <cellStyle name="20% - Accent2 4 3 3 3" xfId="3842" xr:uid="{00000000-0005-0000-0000-0000A9020000}"/>
    <cellStyle name="20% - Accent2 4 3 4" xfId="1650" xr:uid="{00000000-0005-0000-0000-0000AA020000}"/>
    <cellStyle name="20% - Accent2 4 3 4 2" xfId="4559" xr:uid="{00000000-0005-0000-0000-0000AB020000}"/>
    <cellStyle name="20% - Accent2 4 3 5" xfId="3126" xr:uid="{00000000-0005-0000-0000-0000AC020000}"/>
    <cellStyle name="20% - Accent2 4 4" xfId="442" xr:uid="{00000000-0005-0000-0000-0000AD020000}"/>
    <cellStyle name="20% - Accent2 4 4 2" xfId="1161" xr:uid="{00000000-0005-0000-0000-0000AE020000}"/>
    <cellStyle name="20% - Accent2 4 4 2 2" xfId="2595" xr:uid="{00000000-0005-0000-0000-0000AF020000}"/>
    <cellStyle name="20% - Accent2 4 4 2 2 2" xfId="5503" xr:uid="{00000000-0005-0000-0000-0000B0020000}"/>
    <cellStyle name="20% - Accent2 4 4 2 3" xfId="4070" xr:uid="{00000000-0005-0000-0000-0000B1020000}"/>
    <cellStyle name="20% - Accent2 4 4 3" xfId="1878" xr:uid="{00000000-0005-0000-0000-0000B2020000}"/>
    <cellStyle name="20% - Accent2 4 4 3 2" xfId="4787" xr:uid="{00000000-0005-0000-0000-0000B3020000}"/>
    <cellStyle name="20% - Accent2 4 4 4" xfId="3354" xr:uid="{00000000-0005-0000-0000-0000B4020000}"/>
    <cellStyle name="20% - Accent2 4 5" xfId="801" xr:uid="{00000000-0005-0000-0000-0000B5020000}"/>
    <cellStyle name="20% - Accent2 4 5 2" xfId="2237" xr:uid="{00000000-0005-0000-0000-0000B6020000}"/>
    <cellStyle name="20% - Accent2 4 5 2 2" xfId="5145" xr:uid="{00000000-0005-0000-0000-0000B7020000}"/>
    <cellStyle name="20% - Accent2 4 5 3" xfId="3712" xr:uid="{00000000-0005-0000-0000-0000B8020000}"/>
    <cellStyle name="20% - Accent2 4 6" xfId="1520" xr:uid="{00000000-0005-0000-0000-0000B9020000}"/>
    <cellStyle name="20% - Accent2 4 6 2" xfId="4429" xr:uid="{00000000-0005-0000-0000-0000BA020000}"/>
    <cellStyle name="20% - Accent2 4 7" xfId="2996" xr:uid="{00000000-0005-0000-0000-0000BB020000}"/>
    <cellStyle name="20% - Accent2 5" xfId="96" xr:uid="{00000000-0005-0000-0000-0000BC020000}"/>
    <cellStyle name="20% - Accent2 5 2" xfId="227" xr:uid="{00000000-0005-0000-0000-0000BD020000}"/>
    <cellStyle name="20% - Accent2 5 2 2" xfId="586" xr:uid="{00000000-0005-0000-0000-0000BE020000}"/>
    <cellStyle name="20% - Accent2 5 2 2 2" xfId="1305" xr:uid="{00000000-0005-0000-0000-0000BF020000}"/>
    <cellStyle name="20% - Accent2 5 2 2 2 2" xfId="2739" xr:uid="{00000000-0005-0000-0000-0000C0020000}"/>
    <cellStyle name="20% - Accent2 5 2 2 2 2 2" xfId="5647" xr:uid="{00000000-0005-0000-0000-0000C1020000}"/>
    <cellStyle name="20% - Accent2 5 2 2 2 3" xfId="4214" xr:uid="{00000000-0005-0000-0000-0000C2020000}"/>
    <cellStyle name="20% - Accent2 5 2 2 3" xfId="2022" xr:uid="{00000000-0005-0000-0000-0000C3020000}"/>
    <cellStyle name="20% - Accent2 5 2 2 3 2" xfId="4931" xr:uid="{00000000-0005-0000-0000-0000C4020000}"/>
    <cellStyle name="20% - Accent2 5 2 2 4" xfId="3498" xr:uid="{00000000-0005-0000-0000-0000C5020000}"/>
    <cellStyle name="20% - Accent2 5 2 3" xfId="946" xr:uid="{00000000-0005-0000-0000-0000C6020000}"/>
    <cellStyle name="20% - Accent2 5 2 3 2" xfId="2381" xr:uid="{00000000-0005-0000-0000-0000C7020000}"/>
    <cellStyle name="20% - Accent2 5 2 3 2 2" xfId="5289" xr:uid="{00000000-0005-0000-0000-0000C8020000}"/>
    <cellStyle name="20% - Accent2 5 2 3 3" xfId="3856" xr:uid="{00000000-0005-0000-0000-0000C9020000}"/>
    <cellStyle name="20% - Accent2 5 2 4" xfId="1664" xr:uid="{00000000-0005-0000-0000-0000CA020000}"/>
    <cellStyle name="20% - Accent2 5 2 4 2" xfId="4573" xr:uid="{00000000-0005-0000-0000-0000CB020000}"/>
    <cellStyle name="20% - Accent2 5 2 5" xfId="3140" xr:uid="{00000000-0005-0000-0000-0000CC020000}"/>
    <cellStyle name="20% - Accent2 5 3" xfId="456" xr:uid="{00000000-0005-0000-0000-0000CD020000}"/>
    <cellStyle name="20% - Accent2 5 3 2" xfId="1175" xr:uid="{00000000-0005-0000-0000-0000CE020000}"/>
    <cellStyle name="20% - Accent2 5 3 2 2" xfId="2609" xr:uid="{00000000-0005-0000-0000-0000CF020000}"/>
    <cellStyle name="20% - Accent2 5 3 2 2 2" xfId="5517" xr:uid="{00000000-0005-0000-0000-0000D0020000}"/>
    <cellStyle name="20% - Accent2 5 3 2 3" xfId="4084" xr:uid="{00000000-0005-0000-0000-0000D1020000}"/>
    <cellStyle name="20% - Accent2 5 3 3" xfId="1892" xr:uid="{00000000-0005-0000-0000-0000D2020000}"/>
    <cellStyle name="20% - Accent2 5 3 3 2" xfId="4801" xr:uid="{00000000-0005-0000-0000-0000D3020000}"/>
    <cellStyle name="20% - Accent2 5 3 4" xfId="3368" xr:uid="{00000000-0005-0000-0000-0000D4020000}"/>
    <cellStyle name="20% - Accent2 5 4" xfId="815" xr:uid="{00000000-0005-0000-0000-0000D5020000}"/>
    <cellStyle name="20% - Accent2 5 4 2" xfId="2251" xr:uid="{00000000-0005-0000-0000-0000D6020000}"/>
    <cellStyle name="20% - Accent2 5 4 2 2" xfId="5159" xr:uid="{00000000-0005-0000-0000-0000D7020000}"/>
    <cellStyle name="20% - Accent2 5 4 3" xfId="3726" xr:uid="{00000000-0005-0000-0000-0000D8020000}"/>
    <cellStyle name="20% - Accent2 5 5" xfId="1534" xr:uid="{00000000-0005-0000-0000-0000D9020000}"/>
    <cellStyle name="20% - Accent2 5 5 2" xfId="4443" xr:uid="{00000000-0005-0000-0000-0000DA020000}"/>
    <cellStyle name="20% - Accent2 5 6" xfId="3010" xr:uid="{00000000-0005-0000-0000-0000DB020000}"/>
    <cellStyle name="20% - Accent2 6" xfId="154" xr:uid="{00000000-0005-0000-0000-0000DC020000}"/>
    <cellStyle name="20% - Accent2 6 2" xfId="285" xr:uid="{00000000-0005-0000-0000-0000DD020000}"/>
    <cellStyle name="20% - Accent2 6 2 2" xfId="644" xr:uid="{00000000-0005-0000-0000-0000DE020000}"/>
    <cellStyle name="20% - Accent2 6 2 2 2" xfId="1363" xr:uid="{00000000-0005-0000-0000-0000DF020000}"/>
    <cellStyle name="20% - Accent2 6 2 2 2 2" xfId="2797" xr:uid="{00000000-0005-0000-0000-0000E0020000}"/>
    <cellStyle name="20% - Accent2 6 2 2 2 2 2" xfId="5705" xr:uid="{00000000-0005-0000-0000-0000E1020000}"/>
    <cellStyle name="20% - Accent2 6 2 2 2 3" xfId="4272" xr:uid="{00000000-0005-0000-0000-0000E2020000}"/>
    <cellStyle name="20% - Accent2 6 2 2 3" xfId="2080" xr:uid="{00000000-0005-0000-0000-0000E3020000}"/>
    <cellStyle name="20% - Accent2 6 2 2 3 2" xfId="4989" xr:uid="{00000000-0005-0000-0000-0000E4020000}"/>
    <cellStyle name="20% - Accent2 6 2 2 4" xfId="3556" xr:uid="{00000000-0005-0000-0000-0000E5020000}"/>
    <cellStyle name="20% - Accent2 6 2 3" xfId="1004" xr:uid="{00000000-0005-0000-0000-0000E6020000}"/>
    <cellStyle name="20% - Accent2 6 2 3 2" xfId="2439" xr:uid="{00000000-0005-0000-0000-0000E7020000}"/>
    <cellStyle name="20% - Accent2 6 2 3 2 2" xfId="5347" xr:uid="{00000000-0005-0000-0000-0000E8020000}"/>
    <cellStyle name="20% - Accent2 6 2 3 3" xfId="3914" xr:uid="{00000000-0005-0000-0000-0000E9020000}"/>
    <cellStyle name="20% - Accent2 6 2 4" xfId="1722" xr:uid="{00000000-0005-0000-0000-0000EA020000}"/>
    <cellStyle name="20% - Accent2 6 2 4 2" xfId="4631" xr:uid="{00000000-0005-0000-0000-0000EB020000}"/>
    <cellStyle name="20% - Accent2 6 2 5" xfId="3198" xr:uid="{00000000-0005-0000-0000-0000EC020000}"/>
    <cellStyle name="20% - Accent2 6 3" xfId="514" xr:uid="{00000000-0005-0000-0000-0000ED020000}"/>
    <cellStyle name="20% - Accent2 6 3 2" xfId="1233" xr:uid="{00000000-0005-0000-0000-0000EE020000}"/>
    <cellStyle name="20% - Accent2 6 3 2 2" xfId="2667" xr:uid="{00000000-0005-0000-0000-0000EF020000}"/>
    <cellStyle name="20% - Accent2 6 3 2 2 2" xfId="5575" xr:uid="{00000000-0005-0000-0000-0000F0020000}"/>
    <cellStyle name="20% - Accent2 6 3 2 3" xfId="4142" xr:uid="{00000000-0005-0000-0000-0000F1020000}"/>
    <cellStyle name="20% - Accent2 6 3 3" xfId="1950" xr:uid="{00000000-0005-0000-0000-0000F2020000}"/>
    <cellStyle name="20% - Accent2 6 3 3 2" xfId="4859" xr:uid="{00000000-0005-0000-0000-0000F3020000}"/>
    <cellStyle name="20% - Accent2 6 3 4" xfId="3426" xr:uid="{00000000-0005-0000-0000-0000F4020000}"/>
    <cellStyle name="20% - Accent2 6 4" xfId="873" xr:uid="{00000000-0005-0000-0000-0000F5020000}"/>
    <cellStyle name="20% - Accent2 6 4 2" xfId="2309" xr:uid="{00000000-0005-0000-0000-0000F6020000}"/>
    <cellStyle name="20% - Accent2 6 4 2 2" xfId="5217" xr:uid="{00000000-0005-0000-0000-0000F7020000}"/>
    <cellStyle name="20% - Accent2 6 4 3" xfId="3784" xr:uid="{00000000-0005-0000-0000-0000F8020000}"/>
    <cellStyle name="20% - Accent2 6 5" xfId="1592" xr:uid="{00000000-0005-0000-0000-0000F9020000}"/>
    <cellStyle name="20% - Accent2 6 5 2" xfId="4501" xr:uid="{00000000-0005-0000-0000-0000FA020000}"/>
    <cellStyle name="20% - Accent2 6 6" xfId="3068" xr:uid="{00000000-0005-0000-0000-0000FB020000}"/>
    <cellStyle name="20% - Accent2 7" xfId="168" xr:uid="{00000000-0005-0000-0000-0000FC020000}"/>
    <cellStyle name="20% - Accent2 7 2" xfId="528" xr:uid="{00000000-0005-0000-0000-0000FD020000}"/>
    <cellStyle name="20% - Accent2 7 2 2" xfId="1247" xr:uid="{00000000-0005-0000-0000-0000FE020000}"/>
    <cellStyle name="20% - Accent2 7 2 2 2" xfId="2681" xr:uid="{00000000-0005-0000-0000-0000FF020000}"/>
    <cellStyle name="20% - Accent2 7 2 2 2 2" xfId="5589" xr:uid="{00000000-0005-0000-0000-000000030000}"/>
    <cellStyle name="20% - Accent2 7 2 2 3" xfId="4156" xr:uid="{00000000-0005-0000-0000-000001030000}"/>
    <cellStyle name="20% - Accent2 7 2 3" xfId="1964" xr:uid="{00000000-0005-0000-0000-000002030000}"/>
    <cellStyle name="20% - Accent2 7 2 3 2" xfId="4873" xr:uid="{00000000-0005-0000-0000-000003030000}"/>
    <cellStyle name="20% - Accent2 7 2 4" xfId="3440" xr:uid="{00000000-0005-0000-0000-000004030000}"/>
    <cellStyle name="20% - Accent2 7 3" xfId="887" xr:uid="{00000000-0005-0000-0000-000005030000}"/>
    <cellStyle name="20% - Accent2 7 3 2" xfId="2323" xr:uid="{00000000-0005-0000-0000-000006030000}"/>
    <cellStyle name="20% - Accent2 7 3 2 2" xfId="5231" xr:uid="{00000000-0005-0000-0000-000007030000}"/>
    <cellStyle name="20% - Accent2 7 3 3" xfId="3798" xr:uid="{00000000-0005-0000-0000-000008030000}"/>
    <cellStyle name="20% - Accent2 7 4" xfId="1606" xr:uid="{00000000-0005-0000-0000-000009030000}"/>
    <cellStyle name="20% - Accent2 7 4 2" xfId="4515" xr:uid="{00000000-0005-0000-0000-00000A030000}"/>
    <cellStyle name="20% - Accent2 7 5" xfId="3082" xr:uid="{00000000-0005-0000-0000-00000B030000}"/>
    <cellStyle name="20% - Accent2 8" xfId="299" xr:uid="{00000000-0005-0000-0000-00000C030000}"/>
    <cellStyle name="20% - Accent2 8 2" xfId="658" xr:uid="{00000000-0005-0000-0000-00000D030000}"/>
    <cellStyle name="20% - Accent2 8 2 2" xfId="1377" xr:uid="{00000000-0005-0000-0000-00000E030000}"/>
    <cellStyle name="20% - Accent2 8 2 2 2" xfId="2811" xr:uid="{00000000-0005-0000-0000-00000F030000}"/>
    <cellStyle name="20% - Accent2 8 2 2 2 2" xfId="5719" xr:uid="{00000000-0005-0000-0000-000010030000}"/>
    <cellStyle name="20% - Accent2 8 2 2 3" xfId="4286" xr:uid="{00000000-0005-0000-0000-000011030000}"/>
    <cellStyle name="20% - Accent2 8 2 3" xfId="2094" xr:uid="{00000000-0005-0000-0000-000012030000}"/>
    <cellStyle name="20% - Accent2 8 2 3 2" xfId="5003" xr:uid="{00000000-0005-0000-0000-000013030000}"/>
    <cellStyle name="20% - Accent2 8 2 4" xfId="3570" xr:uid="{00000000-0005-0000-0000-000014030000}"/>
    <cellStyle name="20% - Accent2 8 3" xfId="1018" xr:uid="{00000000-0005-0000-0000-000015030000}"/>
    <cellStyle name="20% - Accent2 8 3 2" xfId="2453" xr:uid="{00000000-0005-0000-0000-000016030000}"/>
    <cellStyle name="20% - Accent2 8 3 2 2" xfId="5361" xr:uid="{00000000-0005-0000-0000-000017030000}"/>
    <cellStyle name="20% - Accent2 8 3 3" xfId="3928" xr:uid="{00000000-0005-0000-0000-000018030000}"/>
    <cellStyle name="20% - Accent2 8 4" xfId="1736" xr:uid="{00000000-0005-0000-0000-000019030000}"/>
    <cellStyle name="20% - Accent2 8 4 2" xfId="4645" xr:uid="{00000000-0005-0000-0000-00001A030000}"/>
    <cellStyle name="20% - Accent2 8 5" xfId="3212" xr:uid="{00000000-0005-0000-0000-00001B030000}"/>
    <cellStyle name="20% - Accent2 9" xfId="313" xr:uid="{00000000-0005-0000-0000-00001C030000}"/>
    <cellStyle name="20% - Accent2 9 2" xfId="672" xr:uid="{00000000-0005-0000-0000-00001D030000}"/>
    <cellStyle name="20% - Accent2 9 2 2" xfId="1391" xr:uid="{00000000-0005-0000-0000-00001E030000}"/>
    <cellStyle name="20% - Accent2 9 2 2 2" xfId="2825" xr:uid="{00000000-0005-0000-0000-00001F030000}"/>
    <cellStyle name="20% - Accent2 9 2 2 2 2" xfId="5733" xr:uid="{00000000-0005-0000-0000-000020030000}"/>
    <cellStyle name="20% - Accent2 9 2 2 3" xfId="4300" xr:uid="{00000000-0005-0000-0000-000021030000}"/>
    <cellStyle name="20% - Accent2 9 2 3" xfId="2108" xr:uid="{00000000-0005-0000-0000-000022030000}"/>
    <cellStyle name="20% - Accent2 9 2 3 2" xfId="5017" xr:uid="{00000000-0005-0000-0000-000023030000}"/>
    <cellStyle name="20% - Accent2 9 2 4" xfId="3584" xr:uid="{00000000-0005-0000-0000-000024030000}"/>
    <cellStyle name="20% - Accent2 9 3" xfId="1032" xr:uid="{00000000-0005-0000-0000-000025030000}"/>
    <cellStyle name="20% - Accent2 9 3 2" xfId="2467" xr:uid="{00000000-0005-0000-0000-000026030000}"/>
    <cellStyle name="20% - Accent2 9 3 2 2" xfId="5375" xr:uid="{00000000-0005-0000-0000-000027030000}"/>
    <cellStyle name="20% - Accent2 9 3 3" xfId="3942" xr:uid="{00000000-0005-0000-0000-000028030000}"/>
    <cellStyle name="20% - Accent2 9 4" xfId="1750" xr:uid="{00000000-0005-0000-0000-000029030000}"/>
    <cellStyle name="20% - Accent2 9 4 2" xfId="4659" xr:uid="{00000000-0005-0000-0000-00002A030000}"/>
    <cellStyle name="20% - Accent2 9 5" xfId="3226" xr:uid="{00000000-0005-0000-0000-00002B030000}"/>
    <cellStyle name="20% - Accent3" xfId="32" builtinId="38" customBuiltin="1"/>
    <cellStyle name="20% - Accent3 10" xfId="329" xr:uid="{00000000-0005-0000-0000-00002D030000}"/>
    <cellStyle name="20% - Accent3 10 2" xfId="688" xr:uid="{00000000-0005-0000-0000-00002E030000}"/>
    <cellStyle name="20% - Accent3 10 2 2" xfId="1407" xr:uid="{00000000-0005-0000-0000-00002F030000}"/>
    <cellStyle name="20% - Accent3 10 2 2 2" xfId="2841" xr:uid="{00000000-0005-0000-0000-000030030000}"/>
    <cellStyle name="20% - Accent3 10 2 2 2 2" xfId="5749" xr:uid="{00000000-0005-0000-0000-000031030000}"/>
    <cellStyle name="20% - Accent3 10 2 2 3" xfId="4316" xr:uid="{00000000-0005-0000-0000-000032030000}"/>
    <cellStyle name="20% - Accent3 10 2 3" xfId="2124" xr:uid="{00000000-0005-0000-0000-000033030000}"/>
    <cellStyle name="20% - Accent3 10 2 3 2" xfId="5033" xr:uid="{00000000-0005-0000-0000-000034030000}"/>
    <cellStyle name="20% - Accent3 10 2 4" xfId="3600" xr:uid="{00000000-0005-0000-0000-000035030000}"/>
    <cellStyle name="20% - Accent3 10 3" xfId="1048" xr:uid="{00000000-0005-0000-0000-000036030000}"/>
    <cellStyle name="20% - Accent3 10 3 2" xfId="2483" xr:uid="{00000000-0005-0000-0000-000037030000}"/>
    <cellStyle name="20% - Accent3 10 3 2 2" xfId="5391" xr:uid="{00000000-0005-0000-0000-000038030000}"/>
    <cellStyle name="20% - Accent3 10 3 3" xfId="3958" xr:uid="{00000000-0005-0000-0000-000039030000}"/>
    <cellStyle name="20% - Accent3 10 4" xfId="1766" xr:uid="{00000000-0005-0000-0000-00003A030000}"/>
    <cellStyle name="20% - Accent3 10 4 2" xfId="4675" xr:uid="{00000000-0005-0000-0000-00003B030000}"/>
    <cellStyle name="20% - Accent3 10 5" xfId="3242" xr:uid="{00000000-0005-0000-0000-00003C030000}"/>
    <cellStyle name="20% - Accent3 11" xfId="343" xr:uid="{00000000-0005-0000-0000-00003D030000}"/>
    <cellStyle name="20% - Accent3 11 2" xfId="702" xr:uid="{00000000-0005-0000-0000-00003E030000}"/>
    <cellStyle name="20% - Accent3 11 2 2" xfId="1421" xr:uid="{00000000-0005-0000-0000-00003F030000}"/>
    <cellStyle name="20% - Accent3 11 2 2 2" xfId="2855" xr:uid="{00000000-0005-0000-0000-000040030000}"/>
    <cellStyle name="20% - Accent3 11 2 2 2 2" xfId="5763" xr:uid="{00000000-0005-0000-0000-000041030000}"/>
    <cellStyle name="20% - Accent3 11 2 2 3" xfId="4330" xr:uid="{00000000-0005-0000-0000-000042030000}"/>
    <cellStyle name="20% - Accent3 11 2 3" xfId="2138" xr:uid="{00000000-0005-0000-0000-000043030000}"/>
    <cellStyle name="20% - Accent3 11 2 3 2" xfId="5047" xr:uid="{00000000-0005-0000-0000-000044030000}"/>
    <cellStyle name="20% - Accent3 11 2 4" xfId="3614" xr:uid="{00000000-0005-0000-0000-000045030000}"/>
    <cellStyle name="20% - Accent3 11 3" xfId="1062" xr:uid="{00000000-0005-0000-0000-000046030000}"/>
    <cellStyle name="20% - Accent3 11 3 2" xfId="2497" xr:uid="{00000000-0005-0000-0000-000047030000}"/>
    <cellStyle name="20% - Accent3 11 3 2 2" xfId="5405" xr:uid="{00000000-0005-0000-0000-000048030000}"/>
    <cellStyle name="20% - Accent3 11 3 3" xfId="3972" xr:uid="{00000000-0005-0000-0000-000049030000}"/>
    <cellStyle name="20% - Accent3 11 4" xfId="1780" xr:uid="{00000000-0005-0000-0000-00004A030000}"/>
    <cellStyle name="20% - Accent3 11 4 2" xfId="4689" xr:uid="{00000000-0005-0000-0000-00004B030000}"/>
    <cellStyle name="20% - Accent3 11 5" xfId="3256" xr:uid="{00000000-0005-0000-0000-00004C030000}"/>
    <cellStyle name="20% - Accent3 12" xfId="357" xr:uid="{00000000-0005-0000-0000-00004D030000}"/>
    <cellStyle name="20% - Accent3 12 2" xfId="716" xr:uid="{00000000-0005-0000-0000-00004E030000}"/>
    <cellStyle name="20% - Accent3 12 2 2" xfId="1435" xr:uid="{00000000-0005-0000-0000-00004F030000}"/>
    <cellStyle name="20% - Accent3 12 2 2 2" xfId="2869" xr:uid="{00000000-0005-0000-0000-000050030000}"/>
    <cellStyle name="20% - Accent3 12 2 2 2 2" xfId="5777" xr:uid="{00000000-0005-0000-0000-000051030000}"/>
    <cellStyle name="20% - Accent3 12 2 2 3" xfId="4344" xr:uid="{00000000-0005-0000-0000-000052030000}"/>
    <cellStyle name="20% - Accent3 12 2 3" xfId="2152" xr:uid="{00000000-0005-0000-0000-000053030000}"/>
    <cellStyle name="20% - Accent3 12 2 3 2" xfId="5061" xr:uid="{00000000-0005-0000-0000-000054030000}"/>
    <cellStyle name="20% - Accent3 12 2 4" xfId="3628" xr:uid="{00000000-0005-0000-0000-000055030000}"/>
    <cellStyle name="20% - Accent3 12 3" xfId="1076" xr:uid="{00000000-0005-0000-0000-000056030000}"/>
    <cellStyle name="20% - Accent3 12 3 2" xfId="2511" xr:uid="{00000000-0005-0000-0000-000057030000}"/>
    <cellStyle name="20% - Accent3 12 3 2 2" xfId="5419" xr:uid="{00000000-0005-0000-0000-000058030000}"/>
    <cellStyle name="20% - Accent3 12 3 3" xfId="3986" xr:uid="{00000000-0005-0000-0000-000059030000}"/>
    <cellStyle name="20% - Accent3 12 4" xfId="1794" xr:uid="{00000000-0005-0000-0000-00005A030000}"/>
    <cellStyle name="20% - Accent3 12 4 2" xfId="4703" xr:uid="{00000000-0005-0000-0000-00005B030000}"/>
    <cellStyle name="20% - Accent3 12 5" xfId="3270" xr:uid="{00000000-0005-0000-0000-00005C030000}"/>
    <cellStyle name="20% - Accent3 13" xfId="371" xr:uid="{00000000-0005-0000-0000-00005D030000}"/>
    <cellStyle name="20% - Accent3 13 2" xfId="730" xr:uid="{00000000-0005-0000-0000-00005E030000}"/>
    <cellStyle name="20% - Accent3 13 2 2" xfId="1449" xr:uid="{00000000-0005-0000-0000-00005F030000}"/>
    <cellStyle name="20% - Accent3 13 2 2 2" xfId="2883" xr:uid="{00000000-0005-0000-0000-000060030000}"/>
    <cellStyle name="20% - Accent3 13 2 2 2 2" xfId="5791" xr:uid="{00000000-0005-0000-0000-000061030000}"/>
    <cellStyle name="20% - Accent3 13 2 2 3" xfId="4358" xr:uid="{00000000-0005-0000-0000-000062030000}"/>
    <cellStyle name="20% - Accent3 13 2 3" xfId="2166" xr:uid="{00000000-0005-0000-0000-000063030000}"/>
    <cellStyle name="20% - Accent3 13 2 3 2" xfId="5075" xr:uid="{00000000-0005-0000-0000-000064030000}"/>
    <cellStyle name="20% - Accent3 13 2 4" xfId="3642" xr:uid="{00000000-0005-0000-0000-000065030000}"/>
    <cellStyle name="20% - Accent3 13 3" xfId="1090" xr:uid="{00000000-0005-0000-0000-000066030000}"/>
    <cellStyle name="20% - Accent3 13 3 2" xfId="2525" xr:uid="{00000000-0005-0000-0000-000067030000}"/>
    <cellStyle name="20% - Accent3 13 3 2 2" xfId="5433" xr:uid="{00000000-0005-0000-0000-000068030000}"/>
    <cellStyle name="20% - Accent3 13 3 3" xfId="4000" xr:uid="{00000000-0005-0000-0000-000069030000}"/>
    <cellStyle name="20% - Accent3 13 4" xfId="1808" xr:uid="{00000000-0005-0000-0000-00006A030000}"/>
    <cellStyle name="20% - Accent3 13 4 2" xfId="4717" xr:uid="{00000000-0005-0000-0000-00006B030000}"/>
    <cellStyle name="20% - Accent3 13 5" xfId="3284" xr:uid="{00000000-0005-0000-0000-00006C030000}"/>
    <cellStyle name="20% - Accent3 14" xfId="385" xr:uid="{00000000-0005-0000-0000-00006D030000}"/>
    <cellStyle name="20% - Accent3 14 2" xfId="744" xr:uid="{00000000-0005-0000-0000-00006E030000}"/>
    <cellStyle name="20% - Accent3 14 2 2" xfId="1463" xr:uid="{00000000-0005-0000-0000-00006F030000}"/>
    <cellStyle name="20% - Accent3 14 2 2 2" xfId="2897" xr:uid="{00000000-0005-0000-0000-000070030000}"/>
    <cellStyle name="20% - Accent3 14 2 2 2 2" xfId="5805" xr:uid="{00000000-0005-0000-0000-000071030000}"/>
    <cellStyle name="20% - Accent3 14 2 2 3" xfId="4372" xr:uid="{00000000-0005-0000-0000-000072030000}"/>
    <cellStyle name="20% - Accent3 14 2 3" xfId="2180" xr:uid="{00000000-0005-0000-0000-000073030000}"/>
    <cellStyle name="20% - Accent3 14 2 3 2" xfId="5089" xr:uid="{00000000-0005-0000-0000-000074030000}"/>
    <cellStyle name="20% - Accent3 14 2 4" xfId="3656" xr:uid="{00000000-0005-0000-0000-000075030000}"/>
    <cellStyle name="20% - Accent3 14 3" xfId="1104" xr:uid="{00000000-0005-0000-0000-000076030000}"/>
    <cellStyle name="20% - Accent3 14 3 2" xfId="2539" xr:uid="{00000000-0005-0000-0000-000077030000}"/>
    <cellStyle name="20% - Accent3 14 3 2 2" xfId="5447" xr:uid="{00000000-0005-0000-0000-000078030000}"/>
    <cellStyle name="20% - Accent3 14 3 3" xfId="4014" xr:uid="{00000000-0005-0000-0000-000079030000}"/>
    <cellStyle name="20% - Accent3 14 4" xfId="1822" xr:uid="{00000000-0005-0000-0000-00007A030000}"/>
    <cellStyle name="20% - Accent3 14 4 2" xfId="4731" xr:uid="{00000000-0005-0000-0000-00007B030000}"/>
    <cellStyle name="20% - Accent3 14 5" xfId="3298" xr:uid="{00000000-0005-0000-0000-00007C030000}"/>
    <cellStyle name="20% - Accent3 15" xfId="399" xr:uid="{00000000-0005-0000-0000-00007D030000}"/>
    <cellStyle name="20% - Accent3 15 2" xfId="1118" xr:uid="{00000000-0005-0000-0000-00007E030000}"/>
    <cellStyle name="20% - Accent3 15 2 2" xfId="2553" xr:uid="{00000000-0005-0000-0000-00007F030000}"/>
    <cellStyle name="20% - Accent3 15 2 2 2" xfId="5461" xr:uid="{00000000-0005-0000-0000-000080030000}"/>
    <cellStyle name="20% - Accent3 15 2 3" xfId="4028" xr:uid="{00000000-0005-0000-0000-000081030000}"/>
    <cellStyle name="20% - Accent3 15 3" xfId="1836" xr:uid="{00000000-0005-0000-0000-000082030000}"/>
    <cellStyle name="20% - Accent3 15 3 2" xfId="4745" xr:uid="{00000000-0005-0000-0000-000083030000}"/>
    <cellStyle name="20% - Accent3 15 4" xfId="3312" xr:uid="{00000000-0005-0000-0000-000084030000}"/>
    <cellStyle name="20% - Accent3 16" xfId="758" xr:uid="{00000000-0005-0000-0000-000085030000}"/>
    <cellStyle name="20% - Accent3 16 2" xfId="2194" xr:uid="{00000000-0005-0000-0000-000086030000}"/>
    <cellStyle name="20% - Accent3 16 2 2" xfId="5103" xr:uid="{00000000-0005-0000-0000-000087030000}"/>
    <cellStyle name="20% - Accent3 16 3" xfId="3670" xr:uid="{00000000-0005-0000-0000-000088030000}"/>
    <cellStyle name="20% - Accent3 17" xfId="2911" xr:uid="{00000000-0005-0000-0000-000089030000}"/>
    <cellStyle name="20% - Accent3 17 2" xfId="5819" xr:uid="{00000000-0005-0000-0000-00008A030000}"/>
    <cellStyle name="20% - Accent3 18" xfId="1477" xr:uid="{00000000-0005-0000-0000-00008B030000}"/>
    <cellStyle name="20% - Accent3 18 2" xfId="4386" xr:uid="{00000000-0005-0000-0000-00008C030000}"/>
    <cellStyle name="20% - Accent3 19" xfId="2925" xr:uid="{00000000-0005-0000-0000-00008D030000}"/>
    <cellStyle name="20% - Accent3 19 2" xfId="5833" xr:uid="{00000000-0005-0000-0000-00008E030000}"/>
    <cellStyle name="20% - Accent3 2" xfId="56" xr:uid="{00000000-0005-0000-0000-00008F030000}"/>
    <cellStyle name="20% - Accent3 2 2" xfId="114" xr:uid="{00000000-0005-0000-0000-000090030000}"/>
    <cellStyle name="20% - Accent3 2 2 2" xfId="245" xr:uid="{00000000-0005-0000-0000-000091030000}"/>
    <cellStyle name="20% - Accent3 2 2 2 2" xfId="604" xr:uid="{00000000-0005-0000-0000-000092030000}"/>
    <cellStyle name="20% - Accent3 2 2 2 2 2" xfId="1323" xr:uid="{00000000-0005-0000-0000-000093030000}"/>
    <cellStyle name="20% - Accent3 2 2 2 2 2 2" xfId="2757" xr:uid="{00000000-0005-0000-0000-000094030000}"/>
    <cellStyle name="20% - Accent3 2 2 2 2 2 2 2" xfId="5665" xr:uid="{00000000-0005-0000-0000-000095030000}"/>
    <cellStyle name="20% - Accent3 2 2 2 2 2 3" xfId="4232" xr:uid="{00000000-0005-0000-0000-000096030000}"/>
    <cellStyle name="20% - Accent3 2 2 2 2 3" xfId="2040" xr:uid="{00000000-0005-0000-0000-000097030000}"/>
    <cellStyle name="20% - Accent3 2 2 2 2 3 2" xfId="4949" xr:uid="{00000000-0005-0000-0000-000098030000}"/>
    <cellStyle name="20% - Accent3 2 2 2 2 4" xfId="3516" xr:uid="{00000000-0005-0000-0000-000099030000}"/>
    <cellStyle name="20% - Accent3 2 2 2 3" xfId="964" xr:uid="{00000000-0005-0000-0000-00009A030000}"/>
    <cellStyle name="20% - Accent3 2 2 2 3 2" xfId="2399" xr:uid="{00000000-0005-0000-0000-00009B030000}"/>
    <cellStyle name="20% - Accent3 2 2 2 3 2 2" xfId="5307" xr:uid="{00000000-0005-0000-0000-00009C030000}"/>
    <cellStyle name="20% - Accent3 2 2 2 3 3" xfId="3874" xr:uid="{00000000-0005-0000-0000-00009D030000}"/>
    <cellStyle name="20% - Accent3 2 2 2 4" xfId="1682" xr:uid="{00000000-0005-0000-0000-00009E030000}"/>
    <cellStyle name="20% - Accent3 2 2 2 4 2" xfId="4591" xr:uid="{00000000-0005-0000-0000-00009F030000}"/>
    <cellStyle name="20% - Accent3 2 2 2 5" xfId="3158" xr:uid="{00000000-0005-0000-0000-0000A0030000}"/>
    <cellStyle name="20% - Accent3 2 2 3" xfId="474" xr:uid="{00000000-0005-0000-0000-0000A1030000}"/>
    <cellStyle name="20% - Accent3 2 2 3 2" xfId="1193" xr:uid="{00000000-0005-0000-0000-0000A2030000}"/>
    <cellStyle name="20% - Accent3 2 2 3 2 2" xfId="2627" xr:uid="{00000000-0005-0000-0000-0000A3030000}"/>
    <cellStyle name="20% - Accent3 2 2 3 2 2 2" xfId="5535" xr:uid="{00000000-0005-0000-0000-0000A4030000}"/>
    <cellStyle name="20% - Accent3 2 2 3 2 3" xfId="4102" xr:uid="{00000000-0005-0000-0000-0000A5030000}"/>
    <cellStyle name="20% - Accent3 2 2 3 3" xfId="1910" xr:uid="{00000000-0005-0000-0000-0000A6030000}"/>
    <cellStyle name="20% - Accent3 2 2 3 3 2" xfId="4819" xr:uid="{00000000-0005-0000-0000-0000A7030000}"/>
    <cellStyle name="20% - Accent3 2 2 3 4" xfId="3386" xr:uid="{00000000-0005-0000-0000-0000A8030000}"/>
    <cellStyle name="20% - Accent3 2 2 4" xfId="833" xr:uid="{00000000-0005-0000-0000-0000A9030000}"/>
    <cellStyle name="20% - Accent3 2 2 4 2" xfId="2269" xr:uid="{00000000-0005-0000-0000-0000AA030000}"/>
    <cellStyle name="20% - Accent3 2 2 4 2 2" xfId="5177" xr:uid="{00000000-0005-0000-0000-0000AB030000}"/>
    <cellStyle name="20% - Accent3 2 2 4 3" xfId="3744" xr:uid="{00000000-0005-0000-0000-0000AC030000}"/>
    <cellStyle name="20% - Accent3 2 2 5" xfId="1552" xr:uid="{00000000-0005-0000-0000-0000AD030000}"/>
    <cellStyle name="20% - Accent3 2 2 5 2" xfId="4461" xr:uid="{00000000-0005-0000-0000-0000AE030000}"/>
    <cellStyle name="20% - Accent3 2 2 6" xfId="3028" xr:uid="{00000000-0005-0000-0000-0000AF030000}"/>
    <cellStyle name="20% - Accent3 2 3" xfId="187" xr:uid="{00000000-0005-0000-0000-0000B0030000}"/>
    <cellStyle name="20% - Accent3 2 3 2" xfId="546" xr:uid="{00000000-0005-0000-0000-0000B1030000}"/>
    <cellStyle name="20% - Accent3 2 3 2 2" xfId="1265" xr:uid="{00000000-0005-0000-0000-0000B2030000}"/>
    <cellStyle name="20% - Accent3 2 3 2 2 2" xfId="2699" xr:uid="{00000000-0005-0000-0000-0000B3030000}"/>
    <cellStyle name="20% - Accent3 2 3 2 2 2 2" xfId="5607" xr:uid="{00000000-0005-0000-0000-0000B4030000}"/>
    <cellStyle name="20% - Accent3 2 3 2 2 3" xfId="4174" xr:uid="{00000000-0005-0000-0000-0000B5030000}"/>
    <cellStyle name="20% - Accent3 2 3 2 3" xfId="1982" xr:uid="{00000000-0005-0000-0000-0000B6030000}"/>
    <cellStyle name="20% - Accent3 2 3 2 3 2" xfId="4891" xr:uid="{00000000-0005-0000-0000-0000B7030000}"/>
    <cellStyle name="20% - Accent3 2 3 2 4" xfId="3458" xr:uid="{00000000-0005-0000-0000-0000B8030000}"/>
    <cellStyle name="20% - Accent3 2 3 3" xfId="906" xr:uid="{00000000-0005-0000-0000-0000B9030000}"/>
    <cellStyle name="20% - Accent3 2 3 3 2" xfId="2341" xr:uid="{00000000-0005-0000-0000-0000BA030000}"/>
    <cellStyle name="20% - Accent3 2 3 3 2 2" xfId="5249" xr:uid="{00000000-0005-0000-0000-0000BB030000}"/>
    <cellStyle name="20% - Accent3 2 3 3 3" xfId="3816" xr:uid="{00000000-0005-0000-0000-0000BC030000}"/>
    <cellStyle name="20% - Accent3 2 3 4" xfId="1624" xr:uid="{00000000-0005-0000-0000-0000BD030000}"/>
    <cellStyle name="20% - Accent3 2 3 4 2" xfId="4533" xr:uid="{00000000-0005-0000-0000-0000BE030000}"/>
    <cellStyle name="20% - Accent3 2 3 5" xfId="3100" xr:uid="{00000000-0005-0000-0000-0000BF030000}"/>
    <cellStyle name="20% - Accent3 2 4" xfId="416" xr:uid="{00000000-0005-0000-0000-0000C0030000}"/>
    <cellStyle name="20% - Accent3 2 4 2" xfId="1135" xr:uid="{00000000-0005-0000-0000-0000C1030000}"/>
    <cellStyle name="20% - Accent3 2 4 2 2" xfId="2569" xr:uid="{00000000-0005-0000-0000-0000C2030000}"/>
    <cellStyle name="20% - Accent3 2 4 2 2 2" xfId="5477" xr:uid="{00000000-0005-0000-0000-0000C3030000}"/>
    <cellStyle name="20% - Accent3 2 4 2 3" xfId="4044" xr:uid="{00000000-0005-0000-0000-0000C4030000}"/>
    <cellStyle name="20% - Accent3 2 4 3" xfId="1852" xr:uid="{00000000-0005-0000-0000-0000C5030000}"/>
    <cellStyle name="20% - Accent3 2 4 3 2" xfId="4761" xr:uid="{00000000-0005-0000-0000-0000C6030000}"/>
    <cellStyle name="20% - Accent3 2 4 4" xfId="3328" xr:uid="{00000000-0005-0000-0000-0000C7030000}"/>
    <cellStyle name="20% - Accent3 2 5" xfId="775" xr:uid="{00000000-0005-0000-0000-0000C8030000}"/>
    <cellStyle name="20% - Accent3 2 5 2" xfId="2211" xr:uid="{00000000-0005-0000-0000-0000C9030000}"/>
    <cellStyle name="20% - Accent3 2 5 2 2" xfId="5119" xr:uid="{00000000-0005-0000-0000-0000CA030000}"/>
    <cellStyle name="20% - Accent3 2 5 3" xfId="3686" xr:uid="{00000000-0005-0000-0000-0000CB030000}"/>
    <cellStyle name="20% - Accent3 2 6" xfId="1494" xr:uid="{00000000-0005-0000-0000-0000CC030000}"/>
    <cellStyle name="20% - Accent3 2 6 2" xfId="4403" xr:uid="{00000000-0005-0000-0000-0000CD030000}"/>
    <cellStyle name="20% - Accent3 2 7" xfId="2970" xr:uid="{00000000-0005-0000-0000-0000CE030000}"/>
    <cellStyle name="20% - Accent3 20" xfId="2939" xr:uid="{00000000-0005-0000-0000-0000CF030000}"/>
    <cellStyle name="20% - Accent3 21" xfId="2953" xr:uid="{00000000-0005-0000-0000-0000D0030000}"/>
    <cellStyle name="20% - Accent3 22" xfId="5852" xr:uid="{00000000-0005-0000-0000-0000D1030000}"/>
    <cellStyle name="20% - Accent3 3" xfId="70" xr:uid="{00000000-0005-0000-0000-0000D2030000}"/>
    <cellStyle name="20% - Accent3 3 2" xfId="128" xr:uid="{00000000-0005-0000-0000-0000D3030000}"/>
    <cellStyle name="20% - Accent3 3 2 2" xfId="259" xr:uid="{00000000-0005-0000-0000-0000D4030000}"/>
    <cellStyle name="20% - Accent3 3 2 2 2" xfId="618" xr:uid="{00000000-0005-0000-0000-0000D5030000}"/>
    <cellStyle name="20% - Accent3 3 2 2 2 2" xfId="1337" xr:uid="{00000000-0005-0000-0000-0000D6030000}"/>
    <cellStyle name="20% - Accent3 3 2 2 2 2 2" xfId="2771" xr:uid="{00000000-0005-0000-0000-0000D7030000}"/>
    <cellStyle name="20% - Accent3 3 2 2 2 2 2 2" xfId="5679" xr:uid="{00000000-0005-0000-0000-0000D8030000}"/>
    <cellStyle name="20% - Accent3 3 2 2 2 2 3" xfId="4246" xr:uid="{00000000-0005-0000-0000-0000D9030000}"/>
    <cellStyle name="20% - Accent3 3 2 2 2 3" xfId="2054" xr:uid="{00000000-0005-0000-0000-0000DA030000}"/>
    <cellStyle name="20% - Accent3 3 2 2 2 3 2" xfId="4963" xr:uid="{00000000-0005-0000-0000-0000DB030000}"/>
    <cellStyle name="20% - Accent3 3 2 2 2 4" xfId="3530" xr:uid="{00000000-0005-0000-0000-0000DC030000}"/>
    <cellStyle name="20% - Accent3 3 2 2 3" xfId="978" xr:uid="{00000000-0005-0000-0000-0000DD030000}"/>
    <cellStyle name="20% - Accent3 3 2 2 3 2" xfId="2413" xr:uid="{00000000-0005-0000-0000-0000DE030000}"/>
    <cellStyle name="20% - Accent3 3 2 2 3 2 2" xfId="5321" xr:uid="{00000000-0005-0000-0000-0000DF030000}"/>
    <cellStyle name="20% - Accent3 3 2 2 3 3" xfId="3888" xr:uid="{00000000-0005-0000-0000-0000E0030000}"/>
    <cellStyle name="20% - Accent3 3 2 2 4" xfId="1696" xr:uid="{00000000-0005-0000-0000-0000E1030000}"/>
    <cellStyle name="20% - Accent3 3 2 2 4 2" xfId="4605" xr:uid="{00000000-0005-0000-0000-0000E2030000}"/>
    <cellStyle name="20% - Accent3 3 2 2 5" xfId="3172" xr:uid="{00000000-0005-0000-0000-0000E3030000}"/>
    <cellStyle name="20% - Accent3 3 2 3" xfId="488" xr:uid="{00000000-0005-0000-0000-0000E4030000}"/>
    <cellStyle name="20% - Accent3 3 2 3 2" xfId="1207" xr:uid="{00000000-0005-0000-0000-0000E5030000}"/>
    <cellStyle name="20% - Accent3 3 2 3 2 2" xfId="2641" xr:uid="{00000000-0005-0000-0000-0000E6030000}"/>
    <cellStyle name="20% - Accent3 3 2 3 2 2 2" xfId="5549" xr:uid="{00000000-0005-0000-0000-0000E7030000}"/>
    <cellStyle name="20% - Accent3 3 2 3 2 3" xfId="4116" xr:uid="{00000000-0005-0000-0000-0000E8030000}"/>
    <cellStyle name="20% - Accent3 3 2 3 3" xfId="1924" xr:uid="{00000000-0005-0000-0000-0000E9030000}"/>
    <cellStyle name="20% - Accent3 3 2 3 3 2" xfId="4833" xr:uid="{00000000-0005-0000-0000-0000EA030000}"/>
    <cellStyle name="20% - Accent3 3 2 3 4" xfId="3400" xr:uid="{00000000-0005-0000-0000-0000EB030000}"/>
    <cellStyle name="20% - Accent3 3 2 4" xfId="847" xr:uid="{00000000-0005-0000-0000-0000EC030000}"/>
    <cellStyle name="20% - Accent3 3 2 4 2" xfId="2283" xr:uid="{00000000-0005-0000-0000-0000ED030000}"/>
    <cellStyle name="20% - Accent3 3 2 4 2 2" xfId="5191" xr:uid="{00000000-0005-0000-0000-0000EE030000}"/>
    <cellStyle name="20% - Accent3 3 2 4 3" xfId="3758" xr:uid="{00000000-0005-0000-0000-0000EF030000}"/>
    <cellStyle name="20% - Accent3 3 2 5" xfId="1566" xr:uid="{00000000-0005-0000-0000-0000F0030000}"/>
    <cellStyle name="20% - Accent3 3 2 5 2" xfId="4475" xr:uid="{00000000-0005-0000-0000-0000F1030000}"/>
    <cellStyle name="20% - Accent3 3 2 6" xfId="3042" xr:uid="{00000000-0005-0000-0000-0000F2030000}"/>
    <cellStyle name="20% - Accent3 3 3" xfId="201" xr:uid="{00000000-0005-0000-0000-0000F3030000}"/>
    <cellStyle name="20% - Accent3 3 3 2" xfId="560" xr:uid="{00000000-0005-0000-0000-0000F4030000}"/>
    <cellStyle name="20% - Accent3 3 3 2 2" xfId="1279" xr:uid="{00000000-0005-0000-0000-0000F5030000}"/>
    <cellStyle name="20% - Accent3 3 3 2 2 2" xfId="2713" xr:uid="{00000000-0005-0000-0000-0000F6030000}"/>
    <cellStyle name="20% - Accent3 3 3 2 2 2 2" xfId="5621" xr:uid="{00000000-0005-0000-0000-0000F7030000}"/>
    <cellStyle name="20% - Accent3 3 3 2 2 3" xfId="4188" xr:uid="{00000000-0005-0000-0000-0000F8030000}"/>
    <cellStyle name="20% - Accent3 3 3 2 3" xfId="1996" xr:uid="{00000000-0005-0000-0000-0000F9030000}"/>
    <cellStyle name="20% - Accent3 3 3 2 3 2" xfId="4905" xr:uid="{00000000-0005-0000-0000-0000FA030000}"/>
    <cellStyle name="20% - Accent3 3 3 2 4" xfId="3472" xr:uid="{00000000-0005-0000-0000-0000FB030000}"/>
    <cellStyle name="20% - Accent3 3 3 3" xfId="920" xr:uid="{00000000-0005-0000-0000-0000FC030000}"/>
    <cellStyle name="20% - Accent3 3 3 3 2" xfId="2355" xr:uid="{00000000-0005-0000-0000-0000FD030000}"/>
    <cellStyle name="20% - Accent3 3 3 3 2 2" xfId="5263" xr:uid="{00000000-0005-0000-0000-0000FE030000}"/>
    <cellStyle name="20% - Accent3 3 3 3 3" xfId="3830" xr:uid="{00000000-0005-0000-0000-0000FF030000}"/>
    <cellStyle name="20% - Accent3 3 3 4" xfId="1638" xr:uid="{00000000-0005-0000-0000-000000040000}"/>
    <cellStyle name="20% - Accent3 3 3 4 2" xfId="4547" xr:uid="{00000000-0005-0000-0000-000001040000}"/>
    <cellStyle name="20% - Accent3 3 3 5" xfId="3114" xr:uid="{00000000-0005-0000-0000-000002040000}"/>
    <cellStyle name="20% - Accent3 3 4" xfId="430" xr:uid="{00000000-0005-0000-0000-000003040000}"/>
    <cellStyle name="20% - Accent3 3 4 2" xfId="1149" xr:uid="{00000000-0005-0000-0000-000004040000}"/>
    <cellStyle name="20% - Accent3 3 4 2 2" xfId="2583" xr:uid="{00000000-0005-0000-0000-000005040000}"/>
    <cellStyle name="20% - Accent3 3 4 2 2 2" xfId="5491" xr:uid="{00000000-0005-0000-0000-000006040000}"/>
    <cellStyle name="20% - Accent3 3 4 2 3" xfId="4058" xr:uid="{00000000-0005-0000-0000-000007040000}"/>
    <cellStyle name="20% - Accent3 3 4 3" xfId="1866" xr:uid="{00000000-0005-0000-0000-000008040000}"/>
    <cellStyle name="20% - Accent3 3 4 3 2" xfId="4775" xr:uid="{00000000-0005-0000-0000-000009040000}"/>
    <cellStyle name="20% - Accent3 3 4 4" xfId="3342" xr:uid="{00000000-0005-0000-0000-00000A040000}"/>
    <cellStyle name="20% - Accent3 3 5" xfId="789" xr:uid="{00000000-0005-0000-0000-00000B040000}"/>
    <cellStyle name="20% - Accent3 3 5 2" xfId="2225" xr:uid="{00000000-0005-0000-0000-00000C040000}"/>
    <cellStyle name="20% - Accent3 3 5 2 2" xfId="5133" xr:uid="{00000000-0005-0000-0000-00000D040000}"/>
    <cellStyle name="20% - Accent3 3 5 3" xfId="3700" xr:uid="{00000000-0005-0000-0000-00000E040000}"/>
    <cellStyle name="20% - Accent3 3 6" xfId="1508" xr:uid="{00000000-0005-0000-0000-00000F040000}"/>
    <cellStyle name="20% - Accent3 3 6 2" xfId="4417" xr:uid="{00000000-0005-0000-0000-000010040000}"/>
    <cellStyle name="20% - Accent3 3 7" xfId="2984" xr:uid="{00000000-0005-0000-0000-000011040000}"/>
    <cellStyle name="20% - Accent3 4" xfId="84" xr:uid="{00000000-0005-0000-0000-000012040000}"/>
    <cellStyle name="20% - Accent3 4 2" xfId="142" xr:uid="{00000000-0005-0000-0000-000013040000}"/>
    <cellStyle name="20% - Accent3 4 2 2" xfId="273" xr:uid="{00000000-0005-0000-0000-000014040000}"/>
    <cellStyle name="20% - Accent3 4 2 2 2" xfId="632" xr:uid="{00000000-0005-0000-0000-000015040000}"/>
    <cellStyle name="20% - Accent3 4 2 2 2 2" xfId="1351" xr:uid="{00000000-0005-0000-0000-000016040000}"/>
    <cellStyle name="20% - Accent3 4 2 2 2 2 2" xfId="2785" xr:uid="{00000000-0005-0000-0000-000017040000}"/>
    <cellStyle name="20% - Accent3 4 2 2 2 2 2 2" xfId="5693" xr:uid="{00000000-0005-0000-0000-000018040000}"/>
    <cellStyle name="20% - Accent3 4 2 2 2 2 3" xfId="4260" xr:uid="{00000000-0005-0000-0000-000019040000}"/>
    <cellStyle name="20% - Accent3 4 2 2 2 3" xfId="2068" xr:uid="{00000000-0005-0000-0000-00001A040000}"/>
    <cellStyle name="20% - Accent3 4 2 2 2 3 2" xfId="4977" xr:uid="{00000000-0005-0000-0000-00001B040000}"/>
    <cellStyle name="20% - Accent3 4 2 2 2 4" xfId="3544" xr:uid="{00000000-0005-0000-0000-00001C040000}"/>
    <cellStyle name="20% - Accent3 4 2 2 3" xfId="992" xr:uid="{00000000-0005-0000-0000-00001D040000}"/>
    <cellStyle name="20% - Accent3 4 2 2 3 2" xfId="2427" xr:uid="{00000000-0005-0000-0000-00001E040000}"/>
    <cellStyle name="20% - Accent3 4 2 2 3 2 2" xfId="5335" xr:uid="{00000000-0005-0000-0000-00001F040000}"/>
    <cellStyle name="20% - Accent3 4 2 2 3 3" xfId="3902" xr:uid="{00000000-0005-0000-0000-000020040000}"/>
    <cellStyle name="20% - Accent3 4 2 2 4" xfId="1710" xr:uid="{00000000-0005-0000-0000-000021040000}"/>
    <cellStyle name="20% - Accent3 4 2 2 4 2" xfId="4619" xr:uid="{00000000-0005-0000-0000-000022040000}"/>
    <cellStyle name="20% - Accent3 4 2 2 5" xfId="3186" xr:uid="{00000000-0005-0000-0000-000023040000}"/>
    <cellStyle name="20% - Accent3 4 2 3" xfId="502" xr:uid="{00000000-0005-0000-0000-000024040000}"/>
    <cellStyle name="20% - Accent3 4 2 3 2" xfId="1221" xr:uid="{00000000-0005-0000-0000-000025040000}"/>
    <cellStyle name="20% - Accent3 4 2 3 2 2" xfId="2655" xr:uid="{00000000-0005-0000-0000-000026040000}"/>
    <cellStyle name="20% - Accent3 4 2 3 2 2 2" xfId="5563" xr:uid="{00000000-0005-0000-0000-000027040000}"/>
    <cellStyle name="20% - Accent3 4 2 3 2 3" xfId="4130" xr:uid="{00000000-0005-0000-0000-000028040000}"/>
    <cellStyle name="20% - Accent3 4 2 3 3" xfId="1938" xr:uid="{00000000-0005-0000-0000-000029040000}"/>
    <cellStyle name="20% - Accent3 4 2 3 3 2" xfId="4847" xr:uid="{00000000-0005-0000-0000-00002A040000}"/>
    <cellStyle name="20% - Accent3 4 2 3 4" xfId="3414" xr:uid="{00000000-0005-0000-0000-00002B040000}"/>
    <cellStyle name="20% - Accent3 4 2 4" xfId="861" xr:uid="{00000000-0005-0000-0000-00002C040000}"/>
    <cellStyle name="20% - Accent3 4 2 4 2" xfId="2297" xr:uid="{00000000-0005-0000-0000-00002D040000}"/>
    <cellStyle name="20% - Accent3 4 2 4 2 2" xfId="5205" xr:uid="{00000000-0005-0000-0000-00002E040000}"/>
    <cellStyle name="20% - Accent3 4 2 4 3" xfId="3772" xr:uid="{00000000-0005-0000-0000-00002F040000}"/>
    <cellStyle name="20% - Accent3 4 2 5" xfId="1580" xr:uid="{00000000-0005-0000-0000-000030040000}"/>
    <cellStyle name="20% - Accent3 4 2 5 2" xfId="4489" xr:uid="{00000000-0005-0000-0000-000031040000}"/>
    <cellStyle name="20% - Accent3 4 2 6" xfId="3056" xr:uid="{00000000-0005-0000-0000-000032040000}"/>
    <cellStyle name="20% - Accent3 4 3" xfId="215" xr:uid="{00000000-0005-0000-0000-000033040000}"/>
    <cellStyle name="20% - Accent3 4 3 2" xfId="574" xr:uid="{00000000-0005-0000-0000-000034040000}"/>
    <cellStyle name="20% - Accent3 4 3 2 2" xfId="1293" xr:uid="{00000000-0005-0000-0000-000035040000}"/>
    <cellStyle name="20% - Accent3 4 3 2 2 2" xfId="2727" xr:uid="{00000000-0005-0000-0000-000036040000}"/>
    <cellStyle name="20% - Accent3 4 3 2 2 2 2" xfId="5635" xr:uid="{00000000-0005-0000-0000-000037040000}"/>
    <cellStyle name="20% - Accent3 4 3 2 2 3" xfId="4202" xr:uid="{00000000-0005-0000-0000-000038040000}"/>
    <cellStyle name="20% - Accent3 4 3 2 3" xfId="2010" xr:uid="{00000000-0005-0000-0000-000039040000}"/>
    <cellStyle name="20% - Accent3 4 3 2 3 2" xfId="4919" xr:uid="{00000000-0005-0000-0000-00003A040000}"/>
    <cellStyle name="20% - Accent3 4 3 2 4" xfId="3486" xr:uid="{00000000-0005-0000-0000-00003B040000}"/>
    <cellStyle name="20% - Accent3 4 3 3" xfId="934" xr:uid="{00000000-0005-0000-0000-00003C040000}"/>
    <cellStyle name="20% - Accent3 4 3 3 2" xfId="2369" xr:uid="{00000000-0005-0000-0000-00003D040000}"/>
    <cellStyle name="20% - Accent3 4 3 3 2 2" xfId="5277" xr:uid="{00000000-0005-0000-0000-00003E040000}"/>
    <cellStyle name="20% - Accent3 4 3 3 3" xfId="3844" xr:uid="{00000000-0005-0000-0000-00003F040000}"/>
    <cellStyle name="20% - Accent3 4 3 4" xfId="1652" xr:uid="{00000000-0005-0000-0000-000040040000}"/>
    <cellStyle name="20% - Accent3 4 3 4 2" xfId="4561" xr:uid="{00000000-0005-0000-0000-000041040000}"/>
    <cellStyle name="20% - Accent3 4 3 5" xfId="3128" xr:uid="{00000000-0005-0000-0000-000042040000}"/>
    <cellStyle name="20% - Accent3 4 4" xfId="444" xr:uid="{00000000-0005-0000-0000-000043040000}"/>
    <cellStyle name="20% - Accent3 4 4 2" xfId="1163" xr:uid="{00000000-0005-0000-0000-000044040000}"/>
    <cellStyle name="20% - Accent3 4 4 2 2" xfId="2597" xr:uid="{00000000-0005-0000-0000-000045040000}"/>
    <cellStyle name="20% - Accent3 4 4 2 2 2" xfId="5505" xr:uid="{00000000-0005-0000-0000-000046040000}"/>
    <cellStyle name="20% - Accent3 4 4 2 3" xfId="4072" xr:uid="{00000000-0005-0000-0000-000047040000}"/>
    <cellStyle name="20% - Accent3 4 4 3" xfId="1880" xr:uid="{00000000-0005-0000-0000-000048040000}"/>
    <cellStyle name="20% - Accent3 4 4 3 2" xfId="4789" xr:uid="{00000000-0005-0000-0000-000049040000}"/>
    <cellStyle name="20% - Accent3 4 4 4" xfId="3356" xr:uid="{00000000-0005-0000-0000-00004A040000}"/>
    <cellStyle name="20% - Accent3 4 5" xfId="803" xr:uid="{00000000-0005-0000-0000-00004B040000}"/>
    <cellStyle name="20% - Accent3 4 5 2" xfId="2239" xr:uid="{00000000-0005-0000-0000-00004C040000}"/>
    <cellStyle name="20% - Accent3 4 5 2 2" xfId="5147" xr:uid="{00000000-0005-0000-0000-00004D040000}"/>
    <cellStyle name="20% - Accent3 4 5 3" xfId="3714" xr:uid="{00000000-0005-0000-0000-00004E040000}"/>
    <cellStyle name="20% - Accent3 4 6" xfId="1522" xr:uid="{00000000-0005-0000-0000-00004F040000}"/>
    <cellStyle name="20% - Accent3 4 6 2" xfId="4431" xr:uid="{00000000-0005-0000-0000-000050040000}"/>
    <cellStyle name="20% - Accent3 4 7" xfId="2998" xr:uid="{00000000-0005-0000-0000-000051040000}"/>
    <cellStyle name="20% - Accent3 5" xfId="98" xr:uid="{00000000-0005-0000-0000-000052040000}"/>
    <cellStyle name="20% - Accent3 5 2" xfId="229" xr:uid="{00000000-0005-0000-0000-000053040000}"/>
    <cellStyle name="20% - Accent3 5 2 2" xfId="588" xr:uid="{00000000-0005-0000-0000-000054040000}"/>
    <cellStyle name="20% - Accent3 5 2 2 2" xfId="1307" xr:uid="{00000000-0005-0000-0000-000055040000}"/>
    <cellStyle name="20% - Accent3 5 2 2 2 2" xfId="2741" xr:uid="{00000000-0005-0000-0000-000056040000}"/>
    <cellStyle name="20% - Accent3 5 2 2 2 2 2" xfId="5649" xr:uid="{00000000-0005-0000-0000-000057040000}"/>
    <cellStyle name="20% - Accent3 5 2 2 2 3" xfId="4216" xr:uid="{00000000-0005-0000-0000-000058040000}"/>
    <cellStyle name="20% - Accent3 5 2 2 3" xfId="2024" xr:uid="{00000000-0005-0000-0000-000059040000}"/>
    <cellStyle name="20% - Accent3 5 2 2 3 2" xfId="4933" xr:uid="{00000000-0005-0000-0000-00005A040000}"/>
    <cellStyle name="20% - Accent3 5 2 2 4" xfId="3500" xr:uid="{00000000-0005-0000-0000-00005B040000}"/>
    <cellStyle name="20% - Accent3 5 2 3" xfId="948" xr:uid="{00000000-0005-0000-0000-00005C040000}"/>
    <cellStyle name="20% - Accent3 5 2 3 2" xfId="2383" xr:uid="{00000000-0005-0000-0000-00005D040000}"/>
    <cellStyle name="20% - Accent3 5 2 3 2 2" xfId="5291" xr:uid="{00000000-0005-0000-0000-00005E040000}"/>
    <cellStyle name="20% - Accent3 5 2 3 3" xfId="3858" xr:uid="{00000000-0005-0000-0000-00005F040000}"/>
    <cellStyle name="20% - Accent3 5 2 4" xfId="1666" xr:uid="{00000000-0005-0000-0000-000060040000}"/>
    <cellStyle name="20% - Accent3 5 2 4 2" xfId="4575" xr:uid="{00000000-0005-0000-0000-000061040000}"/>
    <cellStyle name="20% - Accent3 5 2 5" xfId="3142" xr:uid="{00000000-0005-0000-0000-000062040000}"/>
    <cellStyle name="20% - Accent3 5 3" xfId="458" xr:uid="{00000000-0005-0000-0000-000063040000}"/>
    <cellStyle name="20% - Accent3 5 3 2" xfId="1177" xr:uid="{00000000-0005-0000-0000-000064040000}"/>
    <cellStyle name="20% - Accent3 5 3 2 2" xfId="2611" xr:uid="{00000000-0005-0000-0000-000065040000}"/>
    <cellStyle name="20% - Accent3 5 3 2 2 2" xfId="5519" xr:uid="{00000000-0005-0000-0000-000066040000}"/>
    <cellStyle name="20% - Accent3 5 3 2 3" xfId="4086" xr:uid="{00000000-0005-0000-0000-000067040000}"/>
    <cellStyle name="20% - Accent3 5 3 3" xfId="1894" xr:uid="{00000000-0005-0000-0000-000068040000}"/>
    <cellStyle name="20% - Accent3 5 3 3 2" xfId="4803" xr:uid="{00000000-0005-0000-0000-000069040000}"/>
    <cellStyle name="20% - Accent3 5 3 4" xfId="3370" xr:uid="{00000000-0005-0000-0000-00006A040000}"/>
    <cellStyle name="20% - Accent3 5 4" xfId="817" xr:uid="{00000000-0005-0000-0000-00006B040000}"/>
    <cellStyle name="20% - Accent3 5 4 2" xfId="2253" xr:uid="{00000000-0005-0000-0000-00006C040000}"/>
    <cellStyle name="20% - Accent3 5 4 2 2" xfId="5161" xr:uid="{00000000-0005-0000-0000-00006D040000}"/>
    <cellStyle name="20% - Accent3 5 4 3" xfId="3728" xr:uid="{00000000-0005-0000-0000-00006E040000}"/>
    <cellStyle name="20% - Accent3 5 5" xfId="1536" xr:uid="{00000000-0005-0000-0000-00006F040000}"/>
    <cellStyle name="20% - Accent3 5 5 2" xfId="4445" xr:uid="{00000000-0005-0000-0000-000070040000}"/>
    <cellStyle name="20% - Accent3 5 6" xfId="3012" xr:uid="{00000000-0005-0000-0000-000071040000}"/>
    <cellStyle name="20% - Accent3 6" xfId="156" xr:uid="{00000000-0005-0000-0000-000072040000}"/>
    <cellStyle name="20% - Accent3 6 2" xfId="287" xr:uid="{00000000-0005-0000-0000-000073040000}"/>
    <cellStyle name="20% - Accent3 6 2 2" xfId="646" xr:uid="{00000000-0005-0000-0000-000074040000}"/>
    <cellStyle name="20% - Accent3 6 2 2 2" xfId="1365" xr:uid="{00000000-0005-0000-0000-000075040000}"/>
    <cellStyle name="20% - Accent3 6 2 2 2 2" xfId="2799" xr:uid="{00000000-0005-0000-0000-000076040000}"/>
    <cellStyle name="20% - Accent3 6 2 2 2 2 2" xfId="5707" xr:uid="{00000000-0005-0000-0000-000077040000}"/>
    <cellStyle name="20% - Accent3 6 2 2 2 3" xfId="4274" xr:uid="{00000000-0005-0000-0000-000078040000}"/>
    <cellStyle name="20% - Accent3 6 2 2 3" xfId="2082" xr:uid="{00000000-0005-0000-0000-000079040000}"/>
    <cellStyle name="20% - Accent3 6 2 2 3 2" xfId="4991" xr:uid="{00000000-0005-0000-0000-00007A040000}"/>
    <cellStyle name="20% - Accent3 6 2 2 4" xfId="3558" xr:uid="{00000000-0005-0000-0000-00007B040000}"/>
    <cellStyle name="20% - Accent3 6 2 3" xfId="1006" xr:uid="{00000000-0005-0000-0000-00007C040000}"/>
    <cellStyle name="20% - Accent3 6 2 3 2" xfId="2441" xr:uid="{00000000-0005-0000-0000-00007D040000}"/>
    <cellStyle name="20% - Accent3 6 2 3 2 2" xfId="5349" xr:uid="{00000000-0005-0000-0000-00007E040000}"/>
    <cellStyle name="20% - Accent3 6 2 3 3" xfId="3916" xr:uid="{00000000-0005-0000-0000-00007F040000}"/>
    <cellStyle name="20% - Accent3 6 2 4" xfId="1724" xr:uid="{00000000-0005-0000-0000-000080040000}"/>
    <cellStyle name="20% - Accent3 6 2 4 2" xfId="4633" xr:uid="{00000000-0005-0000-0000-000081040000}"/>
    <cellStyle name="20% - Accent3 6 2 5" xfId="3200" xr:uid="{00000000-0005-0000-0000-000082040000}"/>
    <cellStyle name="20% - Accent3 6 3" xfId="516" xr:uid="{00000000-0005-0000-0000-000083040000}"/>
    <cellStyle name="20% - Accent3 6 3 2" xfId="1235" xr:uid="{00000000-0005-0000-0000-000084040000}"/>
    <cellStyle name="20% - Accent3 6 3 2 2" xfId="2669" xr:uid="{00000000-0005-0000-0000-000085040000}"/>
    <cellStyle name="20% - Accent3 6 3 2 2 2" xfId="5577" xr:uid="{00000000-0005-0000-0000-000086040000}"/>
    <cellStyle name="20% - Accent3 6 3 2 3" xfId="4144" xr:uid="{00000000-0005-0000-0000-000087040000}"/>
    <cellStyle name="20% - Accent3 6 3 3" xfId="1952" xr:uid="{00000000-0005-0000-0000-000088040000}"/>
    <cellStyle name="20% - Accent3 6 3 3 2" xfId="4861" xr:uid="{00000000-0005-0000-0000-000089040000}"/>
    <cellStyle name="20% - Accent3 6 3 4" xfId="3428" xr:uid="{00000000-0005-0000-0000-00008A040000}"/>
    <cellStyle name="20% - Accent3 6 4" xfId="875" xr:uid="{00000000-0005-0000-0000-00008B040000}"/>
    <cellStyle name="20% - Accent3 6 4 2" xfId="2311" xr:uid="{00000000-0005-0000-0000-00008C040000}"/>
    <cellStyle name="20% - Accent3 6 4 2 2" xfId="5219" xr:uid="{00000000-0005-0000-0000-00008D040000}"/>
    <cellStyle name="20% - Accent3 6 4 3" xfId="3786" xr:uid="{00000000-0005-0000-0000-00008E040000}"/>
    <cellStyle name="20% - Accent3 6 5" xfId="1594" xr:uid="{00000000-0005-0000-0000-00008F040000}"/>
    <cellStyle name="20% - Accent3 6 5 2" xfId="4503" xr:uid="{00000000-0005-0000-0000-000090040000}"/>
    <cellStyle name="20% - Accent3 6 6" xfId="3070" xr:uid="{00000000-0005-0000-0000-000091040000}"/>
    <cellStyle name="20% - Accent3 7" xfId="170" xr:uid="{00000000-0005-0000-0000-000092040000}"/>
    <cellStyle name="20% - Accent3 7 2" xfId="530" xr:uid="{00000000-0005-0000-0000-000093040000}"/>
    <cellStyle name="20% - Accent3 7 2 2" xfId="1249" xr:uid="{00000000-0005-0000-0000-000094040000}"/>
    <cellStyle name="20% - Accent3 7 2 2 2" xfId="2683" xr:uid="{00000000-0005-0000-0000-000095040000}"/>
    <cellStyle name="20% - Accent3 7 2 2 2 2" xfId="5591" xr:uid="{00000000-0005-0000-0000-000096040000}"/>
    <cellStyle name="20% - Accent3 7 2 2 3" xfId="4158" xr:uid="{00000000-0005-0000-0000-000097040000}"/>
    <cellStyle name="20% - Accent3 7 2 3" xfId="1966" xr:uid="{00000000-0005-0000-0000-000098040000}"/>
    <cellStyle name="20% - Accent3 7 2 3 2" xfId="4875" xr:uid="{00000000-0005-0000-0000-000099040000}"/>
    <cellStyle name="20% - Accent3 7 2 4" xfId="3442" xr:uid="{00000000-0005-0000-0000-00009A040000}"/>
    <cellStyle name="20% - Accent3 7 3" xfId="889" xr:uid="{00000000-0005-0000-0000-00009B040000}"/>
    <cellStyle name="20% - Accent3 7 3 2" xfId="2325" xr:uid="{00000000-0005-0000-0000-00009C040000}"/>
    <cellStyle name="20% - Accent3 7 3 2 2" xfId="5233" xr:uid="{00000000-0005-0000-0000-00009D040000}"/>
    <cellStyle name="20% - Accent3 7 3 3" xfId="3800" xr:uid="{00000000-0005-0000-0000-00009E040000}"/>
    <cellStyle name="20% - Accent3 7 4" xfId="1608" xr:uid="{00000000-0005-0000-0000-00009F040000}"/>
    <cellStyle name="20% - Accent3 7 4 2" xfId="4517" xr:uid="{00000000-0005-0000-0000-0000A0040000}"/>
    <cellStyle name="20% - Accent3 7 5" xfId="3084" xr:uid="{00000000-0005-0000-0000-0000A1040000}"/>
    <cellStyle name="20% - Accent3 8" xfId="301" xr:uid="{00000000-0005-0000-0000-0000A2040000}"/>
    <cellStyle name="20% - Accent3 8 2" xfId="660" xr:uid="{00000000-0005-0000-0000-0000A3040000}"/>
    <cellStyle name="20% - Accent3 8 2 2" xfId="1379" xr:uid="{00000000-0005-0000-0000-0000A4040000}"/>
    <cellStyle name="20% - Accent3 8 2 2 2" xfId="2813" xr:uid="{00000000-0005-0000-0000-0000A5040000}"/>
    <cellStyle name="20% - Accent3 8 2 2 2 2" xfId="5721" xr:uid="{00000000-0005-0000-0000-0000A6040000}"/>
    <cellStyle name="20% - Accent3 8 2 2 3" xfId="4288" xr:uid="{00000000-0005-0000-0000-0000A7040000}"/>
    <cellStyle name="20% - Accent3 8 2 3" xfId="2096" xr:uid="{00000000-0005-0000-0000-0000A8040000}"/>
    <cellStyle name="20% - Accent3 8 2 3 2" xfId="5005" xr:uid="{00000000-0005-0000-0000-0000A9040000}"/>
    <cellStyle name="20% - Accent3 8 2 4" xfId="3572" xr:uid="{00000000-0005-0000-0000-0000AA040000}"/>
    <cellStyle name="20% - Accent3 8 3" xfId="1020" xr:uid="{00000000-0005-0000-0000-0000AB040000}"/>
    <cellStyle name="20% - Accent3 8 3 2" xfId="2455" xr:uid="{00000000-0005-0000-0000-0000AC040000}"/>
    <cellStyle name="20% - Accent3 8 3 2 2" xfId="5363" xr:uid="{00000000-0005-0000-0000-0000AD040000}"/>
    <cellStyle name="20% - Accent3 8 3 3" xfId="3930" xr:uid="{00000000-0005-0000-0000-0000AE040000}"/>
    <cellStyle name="20% - Accent3 8 4" xfId="1738" xr:uid="{00000000-0005-0000-0000-0000AF040000}"/>
    <cellStyle name="20% - Accent3 8 4 2" xfId="4647" xr:uid="{00000000-0005-0000-0000-0000B0040000}"/>
    <cellStyle name="20% - Accent3 8 5" xfId="3214" xr:uid="{00000000-0005-0000-0000-0000B1040000}"/>
    <cellStyle name="20% - Accent3 9" xfId="315" xr:uid="{00000000-0005-0000-0000-0000B2040000}"/>
    <cellStyle name="20% - Accent3 9 2" xfId="674" xr:uid="{00000000-0005-0000-0000-0000B3040000}"/>
    <cellStyle name="20% - Accent3 9 2 2" xfId="1393" xr:uid="{00000000-0005-0000-0000-0000B4040000}"/>
    <cellStyle name="20% - Accent3 9 2 2 2" xfId="2827" xr:uid="{00000000-0005-0000-0000-0000B5040000}"/>
    <cellStyle name="20% - Accent3 9 2 2 2 2" xfId="5735" xr:uid="{00000000-0005-0000-0000-0000B6040000}"/>
    <cellStyle name="20% - Accent3 9 2 2 3" xfId="4302" xr:uid="{00000000-0005-0000-0000-0000B7040000}"/>
    <cellStyle name="20% - Accent3 9 2 3" xfId="2110" xr:uid="{00000000-0005-0000-0000-0000B8040000}"/>
    <cellStyle name="20% - Accent3 9 2 3 2" xfId="5019" xr:uid="{00000000-0005-0000-0000-0000B9040000}"/>
    <cellStyle name="20% - Accent3 9 2 4" xfId="3586" xr:uid="{00000000-0005-0000-0000-0000BA040000}"/>
    <cellStyle name="20% - Accent3 9 3" xfId="1034" xr:uid="{00000000-0005-0000-0000-0000BB040000}"/>
    <cellStyle name="20% - Accent3 9 3 2" xfId="2469" xr:uid="{00000000-0005-0000-0000-0000BC040000}"/>
    <cellStyle name="20% - Accent3 9 3 2 2" xfId="5377" xr:uid="{00000000-0005-0000-0000-0000BD040000}"/>
    <cellStyle name="20% - Accent3 9 3 3" xfId="3944" xr:uid="{00000000-0005-0000-0000-0000BE040000}"/>
    <cellStyle name="20% - Accent3 9 4" xfId="1752" xr:uid="{00000000-0005-0000-0000-0000BF040000}"/>
    <cellStyle name="20% - Accent3 9 4 2" xfId="4661" xr:uid="{00000000-0005-0000-0000-0000C0040000}"/>
    <cellStyle name="20% - Accent3 9 5" xfId="3228" xr:uid="{00000000-0005-0000-0000-0000C1040000}"/>
    <cellStyle name="20% - Accent4" xfId="36" builtinId="42" customBuiltin="1"/>
    <cellStyle name="20% - Accent4 10" xfId="331" xr:uid="{00000000-0005-0000-0000-0000C3040000}"/>
    <cellStyle name="20% - Accent4 10 2" xfId="690" xr:uid="{00000000-0005-0000-0000-0000C4040000}"/>
    <cellStyle name="20% - Accent4 10 2 2" xfId="1409" xr:uid="{00000000-0005-0000-0000-0000C5040000}"/>
    <cellStyle name="20% - Accent4 10 2 2 2" xfId="2843" xr:uid="{00000000-0005-0000-0000-0000C6040000}"/>
    <cellStyle name="20% - Accent4 10 2 2 2 2" xfId="5751" xr:uid="{00000000-0005-0000-0000-0000C7040000}"/>
    <cellStyle name="20% - Accent4 10 2 2 3" xfId="4318" xr:uid="{00000000-0005-0000-0000-0000C8040000}"/>
    <cellStyle name="20% - Accent4 10 2 3" xfId="2126" xr:uid="{00000000-0005-0000-0000-0000C9040000}"/>
    <cellStyle name="20% - Accent4 10 2 3 2" xfId="5035" xr:uid="{00000000-0005-0000-0000-0000CA040000}"/>
    <cellStyle name="20% - Accent4 10 2 4" xfId="3602" xr:uid="{00000000-0005-0000-0000-0000CB040000}"/>
    <cellStyle name="20% - Accent4 10 3" xfId="1050" xr:uid="{00000000-0005-0000-0000-0000CC040000}"/>
    <cellStyle name="20% - Accent4 10 3 2" xfId="2485" xr:uid="{00000000-0005-0000-0000-0000CD040000}"/>
    <cellStyle name="20% - Accent4 10 3 2 2" xfId="5393" xr:uid="{00000000-0005-0000-0000-0000CE040000}"/>
    <cellStyle name="20% - Accent4 10 3 3" xfId="3960" xr:uid="{00000000-0005-0000-0000-0000CF040000}"/>
    <cellStyle name="20% - Accent4 10 4" xfId="1768" xr:uid="{00000000-0005-0000-0000-0000D0040000}"/>
    <cellStyle name="20% - Accent4 10 4 2" xfId="4677" xr:uid="{00000000-0005-0000-0000-0000D1040000}"/>
    <cellStyle name="20% - Accent4 10 5" xfId="3244" xr:uid="{00000000-0005-0000-0000-0000D2040000}"/>
    <cellStyle name="20% - Accent4 11" xfId="345" xr:uid="{00000000-0005-0000-0000-0000D3040000}"/>
    <cellStyle name="20% - Accent4 11 2" xfId="704" xr:uid="{00000000-0005-0000-0000-0000D4040000}"/>
    <cellStyle name="20% - Accent4 11 2 2" xfId="1423" xr:uid="{00000000-0005-0000-0000-0000D5040000}"/>
    <cellStyle name="20% - Accent4 11 2 2 2" xfId="2857" xr:uid="{00000000-0005-0000-0000-0000D6040000}"/>
    <cellStyle name="20% - Accent4 11 2 2 2 2" xfId="5765" xr:uid="{00000000-0005-0000-0000-0000D7040000}"/>
    <cellStyle name="20% - Accent4 11 2 2 3" xfId="4332" xr:uid="{00000000-0005-0000-0000-0000D8040000}"/>
    <cellStyle name="20% - Accent4 11 2 3" xfId="2140" xr:uid="{00000000-0005-0000-0000-0000D9040000}"/>
    <cellStyle name="20% - Accent4 11 2 3 2" xfId="5049" xr:uid="{00000000-0005-0000-0000-0000DA040000}"/>
    <cellStyle name="20% - Accent4 11 2 4" xfId="3616" xr:uid="{00000000-0005-0000-0000-0000DB040000}"/>
    <cellStyle name="20% - Accent4 11 3" xfId="1064" xr:uid="{00000000-0005-0000-0000-0000DC040000}"/>
    <cellStyle name="20% - Accent4 11 3 2" xfId="2499" xr:uid="{00000000-0005-0000-0000-0000DD040000}"/>
    <cellStyle name="20% - Accent4 11 3 2 2" xfId="5407" xr:uid="{00000000-0005-0000-0000-0000DE040000}"/>
    <cellStyle name="20% - Accent4 11 3 3" xfId="3974" xr:uid="{00000000-0005-0000-0000-0000DF040000}"/>
    <cellStyle name="20% - Accent4 11 4" xfId="1782" xr:uid="{00000000-0005-0000-0000-0000E0040000}"/>
    <cellStyle name="20% - Accent4 11 4 2" xfId="4691" xr:uid="{00000000-0005-0000-0000-0000E1040000}"/>
    <cellStyle name="20% - Accent4 11 5" xfId="3258" xr:uid="{00000000-0005-0000-0000-0000E2040000}"/>
    <cellStyle name="20% - Accent4 12" xfId="359" xr:uid="{00000000-0005-0000-0000-0000E3040000}"/>
    <cellStyle name="20% - Accent4 12 2" xfId="718" xr:uid="{00000000-0005-0000-0000-0000E4040000}"/>
    <cellStyle name="20% - Accent4 12 2 2" xfId="1437" xr:uid="{00000000-0005-0000-0000-0000E5040000}"/>
    <cellStyle name="20% - Accent4 12 2 2 2" xfId="2871" xr:uid="{00000000-0005-0000-0000-0000E6040000}"/>
    <cellStyle name="20% - Accent4 12 2 2 2 2" xfId="5779" xr:uid="{00000000-0005-0000-0000-0000E7040000}"/>
    <cellStyle name="20% - Accent4 12 2 2 3" xfId="4346" xr:uid="{00000000-0005-0000-0000-0000E8040000}"/>
    <cellStyle name="20% - Accent4 12 2 3" xfId="2154" xr:uid="{00000000-0005-0000-0000-0000E9040000}"/>
    <cellStyle name="20% - Accent4 12 2 3 2" xfId="5063" xr:uid="{00000000-0005-0000-0000-0000EA040000}"/>
    <cellStyle name="20% - Accent4 12 2 4" xfId="3630" xr:uid="{00000000-0005-0000-0000-0000EB040000}"/>
    <cellStyle name="20% - Accent4 12 3" xfId="1078" xr:uid="{00000000-0005-0000-0000-0000EC040000}"/>
    <cellStyle name="20% - Accent4 12 3 2" xfId="2513" xr:uid="{00000000-0005-0000-0000-0000ED040000}"/>
    <cellStyle name="20% - Accent4 12 3 2 2" xfId="5421" xr:uid="{00000000-0005-0000-0000-0000EE040000}"/>
    <cellStyle name="20% - Accent4 12 3 3" xfId="3988" xr:uid="{00000000-0005-0000-0000-0000EF040000}"/>
    <cellStyle name="20% - Accent4 12 4" xfId="1796" xr:uid="{00000000-0005-0000-0000-0000F0040000}"/>
    <cellStyle name="20% - Accent4 12 4 2" xfId="4705" xr:uid="{00000000-0005-0000-0000-0000F1040000}"/>
    <cellStyle name="20% - Accent4 12 5" xfId="3272" xr:uid="{00000000-0005-0000-0000-0000F2040000}"/>
    <cellStyle name="20% - Accent4 13" xfId="373" xr:uid="{00000000-0005-0000-0000-0000F3040000}"/>
    <cellStyle name="20% - Accent4 13 2" xfId="732" xr:uid="{00000000-0005-0000-0000-0000F4040000}"/>
    <cellStyle name="20% - Accent4 13 2 2" xfId="1451" xr:uid="{00000000-0005-0000-0000-0000F5040000}"/>
    <cellStyle name="20% - Accent4 13 2 2 2" xfId="2885" xr:uid="{00000000-0005-0000-0000-0000F6040000}"/>
    <cellStyle name="20% - Accent4 13 2 2 2 2" xfId="5793" xr:uid="{00000000-0005-0000-0000-0000F7040000}"/>
    <cellStyle name="20% - Accent4 13 2 2 3" xfId="4360" xr:uid="{00000000-0005-0000-0000-0000F8040000}"/>
    <cellStyle name="20% - Accent4 13 2 3" xfId="2168" xr:uid="{00000000-0005-0000-0000-0000F9040000}"/>
    <cellStyle name="20% - Accent4 13 2 3 2" xfId="5077" xr:uid="{00000000-0005-0000-0000-0000FA040000}"/>
    <cellStyle name="20% - Accent4 13 2 4" xfId="3644" xr:uid="{00000000-0005-0000-0000-0000FB040000}"/>
    <cellStyle name="20% - Accent4 13 3" xfId="1092" xr:uid="{00000000-0005-0000-0000-0000FC040000}"/>
    <cellStyle name="20% - Accent4 13 3 2" xfId="2527" xr:uid="{00000000-0005-0000-0000-0000FD040000}"/>
    <cellStyle name="20% - Accent4 13 3 2 2" xfId="5435" xr:uid="{00000000-0005-0000-0000-0000FE040000}"/>
    <cellStyle name="20% - Accent4 13 3 3" xfId="4002" xr:uid="{00000000-0005-0000-0000-0000FF040000}"/>
    <cellStyle name="20% - Accent4 13 4" xfId="1810" xr:uid="{00000000-0005-0000-0000-000000050000}"/>
    <cellStyle name="20% - Accent4 13 4 2" xfId="4719" xr:uid="{00000000-0005-0000-0000-000001050000}"/>
    <cellStyle name="20% - Accent4 13 5" xfId="3286" xr:uid="{00000000-0005-0000-0000-000002050000}"/>
    <cellStyle name="20% - Accent4 14" xfId="387" xr:uid="{00000000-0005-0000-0000-000003050000}"/>
    <cellStyle name="20% - Accent4 14 2" xfId="746" xr:uid="{00000000-0005-0000-0000-000004050000}"/>
    <cellStyle name="20% - Accent4 14 2 2" xfId="1465" xr:uid="{00000000-0005-0000-0000-000005050000}"/>
    <cellStyle name="20% - Accent4 14 2 2 2" xfId="2899" xr:uid="{00000000-0005-0000-0000-000006050000}"/>
    <cellStyle name="20% - Accent4 14 2 2 2 2" xfId="5807" xr:uid="{00000000-0005-0000-0000-000007050000}"/>
    <cellStyle name="20% - Accent4 14 2 2 3" xfId="4374" xr:uid="{00000000-0005-0000-0000-000008050000}"/>
    <cellStyle name="20% - Accent4 14 2 3" xfId="2182" xr:uid="{00000000-0005-0000-0000-000009050000}"/>
    <cellStyle name="20% - Accent4 14 2 3 2" xfId="5091" xr:uid="{00000000-0005-0000-0000-00000A050000}"/>
    <cellStyle name="20% - Accent4 14 2 4" xfId="3658" xr:uid="{00000000-0005-0000-0000-00000B050000}"/>
    <cellStyle name="20% - Accent4 14 3" xfId="1106" xr:uid="{00000000-0005-0000-0000-00000C050000}"/>
    <cellStyle name="20% - Accent4 14 3 2" xfId="2541" xr:uid="{00000000-0005-0000-0000-00000D050000}"/>
    <cellStyle name="20% - Accent4 14 3 2 2" xfId="5449" xr:uid="{00000000-0005-0000-0000-00000E050000}"/>
    <cellStyle name="20% - Accent4 14 3 3" xfId="4016" xr:uid="{00000000-0005-0000-0000-00000F050000}"/>
    <cellStyle name="20% - Accent4 14 4" xfId="1824" xr:uid="{00000000-0005-0000-0000-000010050000}"/>
    <cellStyle name="20% - Accent4 14 4 2" xfId="4733" xr:uid="{00000000-0005-0000-0000-000011050000}"/>
    <cellStyle name="20% - Accent4 14 5" xfId="3300" xr:uid="{00000000-0005-0000-0000-000012050000}"/>
    <cellStyle name="20% - Accent4 15" xfId="401" xr:uid="{00000000-0005-0000-0000-000013050000}"/>
    <cellStyle name="20% - Accent4 15 2" xfId="1120" xr:uid="{00000000-0005-0000-0000-000014050000}"/>
    <cellStyle name="20% - Accent4 15 2 2" xfId="2555" xr:uid="{00000000-0005-0000-0000-000015050000}"/>
    <cellStyle name="20% - Accent4 15 2 2 2" xfId="5463" xr:uid="{00000000-0005-0000-0000-000016050000}"/>
    <cellStyle name="20% - Accent4 15 2 3" xfId="4030" xr:uid="{00000000-0005-0000-0000-000017050000}"/>
    <cellStyle name="20% - Accent4 15 3" xfId="1838" xr:uid="{00000000-0005-0000-0000-000018050000}"/>
    <cellStyle name="20% - Accent4 15 3 2" xfId="4747" xr:uid="{00000000-0005-0000-0000-000019050000}"/>
    <cellStyle name="20% - Accent4 15 4" xfId="3314" xr:uid="{00000000-0005-0000-0000-00001A050000}"/>
    <cellStyle name="20% - Accent4 16" xfId="760" xr:uid="{00000000-0005-0000-0000-00001B050000}"/>
    <cellStyle name="20% - Accent4 16 2" xfId="2196" xr:uid="{00000000-0005-0000-0000-00001C050000}"/>
    <cellStyle name="20% - Accent4 16 2 2" xfId="5105" xr:uid="{00000000-0005-0000-0000-00001D050000}"/>
    <cellStyle name="20% - Accent4 16 3" xfId="3672" xr:uid="{00000000-0005-0000-0000-00001E050000}"/>
    <cellStyle name="20% - Accent4 17" xfId="2913" xr:uid="{00000000-0005-0000-0000-00001F050000}"/>
    <cellStyle name="20% - Accent4 17 2" xfId="5821" xr:uid="{00000000-0005-0000-0000-000020050000}"/>
    <cellStyle name="20% - Accent4 18" xfId="1479" xr:uid="{00000000-0005-0000-0000-000021050000}"/>
    <cellStyle name="20% - Accent4 18 2" xfId="4388" xr:uid="{00000000-0005-0000-0000-000022050000}"/>
    <cellStyle name="20% - Accent4 19" xfId="2927" xr:uid="{00000000-0005-0000-0000-000023050000}"/>
    <cellStyle name="20% - Accent4 19 2" xfId="5835" xr:uid="{00000000-0005-0000-0000-000024050000}"/>
    <cellStyle name="20% - Accent4 2" xfId="58" xr:uid="{00000000-0005-0000-0000-000025050000}"/>
    <cellStyle name="20% - Accent4 2 2" xfId="116" xr:uid="{00000000-0005-0000-0000-000026050000}"/>
    <cellStyle name="20% - Accent4 2 2 2" xfId="247" xr:uid="{00000000-0005-0000-0000-000027050000}"/>
    <cellStyle name="20% - Accent4 2 2 2 2" xfId="606" xr:uid="{00000000-0005-0000-0000-000028050000}"/>
    <cellStyle name="20% - Accent4 2 2 2 2 2" xfId="1325" xr:uid="{00000000-0005-0000-0000-000029050000}"/>
    <cellStyle name="20% - Accent4 2 2 2 2 2 2" xfId="2759" xr:uid="{00000000-0005-0000-0000-00002A050000}"/>
    <cellStyle name="20% - Accent4 2 2 2 2 2 2 2" xfId="5667" xr:uid="{00000000-0005-0000-0000-00002B050000}"/>
    <cellStyle name="20% - Accent4 2 2 2 2 2 3" xfId="4234" xr:uid="{00000000-0005-0000-0000-00002C050000}"/>
    <cellStyle name="20% - Accent4 2 2 2 2 3" xfId="2042" xr:uid="{00000000-0005-0000-0000-00002D050000}"/>
    <cellStyle name="20% - Accent4 2 2 2 2 3 2" xfId="4951" xr:uid="{00000000-0005-0000-0000-00002E050000}"/>
    <cellStyle name="20% - Accent4 2 2 2 2 4" xfId="3518" xr:uid="{00000000-0005-0000-0000-00002F050000}"/>
    <cellStyle name="20% - Accent4 2 2 2 3" xfId="966" xr:uid="{00000000-0005-0000-0000-000030050000}"/>
    <cellStyle name="20% - Accent4 2 2 2 3 2" xfId="2401" xr:uid="{00000000-0005-0000-0000-000031050000}"/>
    <cellStyle name="20% - Accent4 2 2 2 3 2 2" xfId="5309" xr:uid="{00000000-0005-0000-0000-000032050000}"/>
    <cellStyle name="20% - Accent4 2 2 2 3 3" xfId="3876" xr:uid="{00000000-0005-0000-0000-000033050000}"/>
    <cellStyle name="20% - Accent4 2 2 2 4" xfId="1684" xr:uid="{00000000-0005-0000-0000-000034050000}"/>
    <cellStyle name="20% - Accent4 2 2 2 4 2" xfId="4593" xr:uid="{00000000-0005-0000-0000-000035050000}"/>
    <cellStyle name="20% - Accent4 2 2 2 5" xfId="3160" xr:uid="{00000000-0005-0000-0000-000036050000}"/>
    <cellStyle name="20% - Accent4 2 2 3" xfId="476" xr:uid="{00000000-0005-0000-0000-000037050000}"/>
    <cellStyle name="20% - Accent4 2 2 3 2" xfId="1195" xr:uid="{00000000-0005-0000-0000-000038050000}"/>
    <cellStyle name="20% - Accent4 2 2 3 2 2" xfId="2629" xr:uid="{00000000-0005-0000-0000-000039050000}"/>
    <cellStyle name="20% - Accent4 2 2 3 2 2 2" xfId="5537" xr:uid="{00000000-0005-0000-0000-00003A050000}"/>
    <cellStyle name="20% - Accent4 2 2 3 2 3" xfId="4104" xr:uid="{00000000-0005-0000-0000-00003B050000}"/>
    <cellStyle name="20% - Accent4 2 2 3 3" xfId="1912" xr:uid="{00000000-0005-0000-0000-00003C050000}"/>
    <cellStyle name="20% - Accent4 2 2 3 3 2" xfId="4821" xr:uid="{00000000-0005-0000-0000-00003D050000}"/>
    <cellStyle name="20% - Accent4 2 2 3 4" xfId="3388" xr:uid="{00000000-0005-0000-0000-00003E050000}"/>
    <cellStyle name="20% - Accent4 2 2 4" xfId="835" xr:uid="{00000000-0005-0000-0000-00003F050000}"/>
    <cellStyle name="20% - Accent4 2 2 4 2" xfId="2271" xr:uid="{00000000-0005-0000-0000-000040050000}"/>
    <cellStyle name="20% - Accent4 2 2 4 2 2" xfId="5179" xr:uid="{00000000-0005-0000-0000-000041050000}"/>
    <cellStyle name="20% - Accent4 2 2 4 3" xfId="3746" xr:uid="{00000000-0005-0000-0000-000042050000}"/>
    <cellStyle name="20% - Accent4 2 2 5" xfId="1554" xr:uid="{00000000-0005-0000-0000-000043050000}"/>
    <cellStyle name="20% - Accent4 2 2 5 2" xfId="4463" xr:uid="{00000000-0005-0000-0000-000044050000}"/>
    <cellStyle name="20% - Accent4 2 2 6" xfId="3030" xr:uid="{00000000-0005-0000-0000-000045050000}"/>
    <cellStyle name="20% - Accent4 2 3" xfId="189" xr:uid="{00000000-0005-0000-0000-000046050000}"/>
    <cellStyle name="20% - Accent4 2 3 2" xfId="548" xr:uid="{00000000-0005-0000-0000-000047050000}"/>
    <cellStyle name="20% - Accent4 2 3 2 2" xfId="1267" xr:uid="{00000000-0005-0000-0000-000048050000}"/>
    <cellStyle name="20% - Accent4 2 3 2 2 2" xfId="2701" xr:uid="{00000000-0005-0000-0000-000049050000}"/>
    <cellStyle name="20% - Accent4 2 3 2 2 2 2" xfId="5609" xr:uid="{00000000-0005-0000-0000-00004A050000}"/>
    <cellStyle name="20% - Accent4 2 3 2 2 3" xfId="4176" xr:uid="{00000000-0005-0000-0000-00004B050000}"/>
    <cellStyle name="20% - Accent4 2 3 2 3" xfId="1984" xr:uid="{00000000-0005-0000-0000-00004C050000}"/>
    <cellStyle name="20% - Accent4 2 3 2 3 2" xfId="4893" xr:uid="{00000000-0005-0000-0000-00004D050000}"/>
    <cellStyle name="20% - Accent4 2 3 2 4" xfId="3460" xr:uid="{00000000-0005-0000-0000-00004E050000}"/>
    <cellStyle name="20% - Accent4 2 3 3" xfId="908" xr:uid="{00000000-0005-0000-0000-00004F050000}"/>
    <cellStyle name="20% - Accent4 2 3 3 2" xfId="2343" xr:uid="{00000000-0005-0000-0000-000050050000}"/>
    <cellStyle name="20% - Accent4 2 3 3 2 2" xfId="5251" xr:uid="{00000000-0005-0000-0000-000051050000}"/>
    <cellStyle name="20% - Accent4 2 3 3 3" xfId="3818" xr:uid="{00000000-0005-0000-0000-000052050000}"/>
    <cellStyle name="20% - Accent4 2 3 4" xfId="1626" xr:uid="{00000000-0005-0000-0000-000053050000}"/>
    <cellStyle name="20% - Accent4 2 3 4 2" xfId="4535" xr:uid="{00000000-0005-0000-0000-000054050000}"/>
    <cellStyle name="20% - Accent4 2 3 5" xfId="3102" xr:uid="{00000000-0005-0000-0000-000055050000}"/>
    <cellStyle name="20% - Accent4 2 4" xfId="418" xr:uid="{00000000-0005-0000-0000-000056050000}"/>
    <cellStyle name="20% - Accent4 2 4 2" xfId="1137" xr:uid="{00000000-0005-0000-0000-000057050000}"/>
    <cellStyle name="20% - Accent4 2 4 2 2" xfId="2571" xr:uid="{00000000-0005-0000-0000-000058050000}"/>
    <cellStyle name="20% - Accent4 2 4 2 2 2" xfId="5479" xr:uid="{00000000-0005-0000-0000-000059050000}"/>
    <cellStyle name="20% - Accent4 2 4 2 3" xfId="4046" xr:uid="{00000000-0005-0000-0000-00005A050000}"/>
    <cellStyle name="20% - Accent4 2 4 3" xfId="1854" xr:uid="{00000000-0005-0000-0000-00005B050000}"/>
    <cellStyle name="20% - Accent4 2 4 3 2" xfId="4763" xr:uid="{00000000-0005-0000-0000-00005C050000}"/>
    <cellStyle name="20% - Accent4 2 4 4" xfId="3330" xr:uid="{00000000-0005-0000-0000-00005D050000}"/>
    <cellStyle name="20% - Accent4 2 5" xfId="777" xr:uid="{00000000-0005-0000-0000-00005E050000}"/>
    <cellStyle name="20% - Accent4 2 5 2" xfId="2213" xr:uid="{00000000-0005-0000-0000-00005F050000}"/>
    <cellStyle name="20% - Accent4 2 5 2 2" xfId="5121" xr:uid="{00000000-0005-0000-0000-000060050000}"/>
    <cellStyle name="20% - Accent4 2 5 3" xfId="3688" xr:uid="{00000000-0005-0000-0000-000061050000}"/>
    <cellStyle name="20% - Accent4 2 6" xfId="1496" xr:uid="{00000000-0005-0000-0000-000062050000}"/>
    <cellStyle name="20% - Accent4 2 6 2" xfId="4405" xr:uid="{00000000-0005-0000-0000-000063050000}"/>
    <cellStyle name="20% - Accent4 2 7" xfId="2972" xr:uid="{00000000-0005-0000-0000-000064050000}"/>
    <cellStyle name="20% - Accent4 20" xfId="2941" xr:uid="{00000000-0005-0000-0000-000065050000}"/>
    <cellStyle name="20% - Accent4 21" xfId="2955" xr:uid="{00000000-0005-0000-0000-000066050000}"/>
    <cellStyle name="20% - Accent4 22" xfId="5854" xr:uid="{00000000-0005-0000-0000-000067050000}"/>
    <cellStyle name="20% - Accent4 3" xfId="72" xr:uid="{00000000-0005-0000-0000-000068050000}"/>
    <cellStyle name="20% - Accent4 3 2" xfId="130" xr:uid="{00000000-0005-0000-0000-000069050000}"/>
    <cellStyle name="20% - Accent4 3 2 2" xfId="261" xr:uid="{00000000-0005-0000-0000-00006A050000}"/>
    <cellStyle name="20% - Accent4 3 2 2 2" xfId="620" xr:uid="{00000000-0005-0000-0000-00006B050000}"/>
    <cellStyle name="20% - Accent4 3 2 2 2 2" xfId="1339" xr:uid="{00000000-0005-0000-0000-00006C050000}"/>
    <cellStyle name="20% - Accent4 3 2 2 2 2 2" xfId="2773" xr:uid="{00000000-0005-0000-0000-00006D050000}"/>
    <cellStyle name="20% - Accent4 3 2 2 2 2 2 2" xfId="5681" xr:uid="{00000000-0005-0000-0000-00006E050000}"/>
    <cellStyle name="20% - Accent4 3 2 2 2 2 3" xfId="4248" xr:uid="{00000000-0005-0000-0000-00006F050000}"/>
    <cellStyle name="20% - Accent4 3 2 2 2 3" xfId="2056" xr:uid="{00000000-0005-0000-0000-000070050000}"/>
    <cellStyle name="20% - Accent4 3 2 2 2 3 2" xfId="4965" xr:uid="{00000000-0005-0000-0000-000071050000}"/>
    <cellStyle name="20% - Accent4 3 2 2 2 4" xfId="3532" xr:uid="{00000000-0005-0000-0000-000072050000}"/>
    <cellStyle name="20% - Accent4 3 2 2 3" xfId="980" xr:uid="{00000000-0005-0000-0000-000073050000}"/>
    <cellStyle name="20% - Accent4 3 2 2 3 2" xfId="2415" xr:uid="{00000000-0005-0000-0000-000074050000}"/>
    <cellStyle name="20% - Accent4 3 2 2 3 2 2" xfId="5323" xr:uid="{00000000-0005-0000-0000-000075050000}"/>
    <cellStyle name="20% - Accent4 3 2 2 3 3" xfId="3890" xr:uid="{00000000-0005-0000-0000-000076050000}"/>
    <cellStyle name="20% - Accent4 3 2 2 4" xfId="1698" xr:uid="{00000000-0005-0000-0000-000077050000}"/>
    <cellStyle name="20% - Accent4 3 2 2 4 2" xfId="4607" xr:uid="{00000000-0005-0000-0000-000078050000}"/>
    <cellStyle name="20% - Accent4 3 2 2 5" xfId="3174" xr:uid="{00000000-0005-0000-0000-000079050000}"/>
    <cellStyle name="20% - Accent4 3 2 3" xfId="490" xr:uid="{00000000-0005-0000-0000-00007A050000}"/>
    <cellStyle name="20% - Accent4 3 2 3 2" xfId="1209" xr:uid="{00000000-0005-0000-0000-00007B050000}"/>
    <cellStyle name="20% - Accent4 3 2 3 2 2" xfId="2643" xr:uid="{00000000-0005-0000-0000-00007C050000}"/>
    <cellStyle name="20% - Accent4 3 2 3 2 2 2" xfId="5551" xr:uid="{00000000-0005-0000-0000-00007D050000}"/>
    <cellStyle name="20% - Accent4 3 2 3 2 3" xfId="4118" xr:uid="{00000000-0005-0000-0000-00007E050000}"/>
    <cellStyle name="20% - Accent4 3 2 3 3" xfId="1926" xr:uid="{00000000-0005-0000-0000-00007F050000}"/>
    <cellStyle name="20% - Accent4 3 2 3 3 2" xfId="4835" xr:uid="{00000000-0005-0000-0000-000080050000}"/>
    <cellStyle name="20% - Accent4 3 2 3 4" xfId="3402" xr:uid="{00000000-0005-0000-0000-000081050000}"/>
    <cellStyle name="20% - Accent4 3 2 4" xfId="849" xr:uid="{00000000-0005-0000-0000-000082050000}"/>
    <cellStyle name="20% - Accent4 3 2 4 2" xfId="2285" xr:uid="{00000000-0005-0000-0000-000083050000}"/>
    <cellStyle name="20% - Accent4 3 2 4 2 2" xfId="5193" xr:uid="{00000000-0005-0000-0000-000084050000}"/>
    <cellStyle name="20% - Accent4 3 2 4 3" xfId="3760" xr:uid="{00000000-0005-0000-0000-000085050000}"/>
    <cellStyle name="20% - Accent4 3 2 5" xfId="1568" xr:uid="{00000000-0005-0000-0000-000086050000}"/>
    <cellStyle name="20% - Accent4 3 2 5 2" xfId="4477" xr:uid="{00000000-0005-0000-0000-000087050000}"/>
    <cellStyle name="20% - Accent4 3 2 6" xfId="3044" xr:uid="{00000000-0005-0000-0000-000088050000}"/>
    <cellStyle name="20% - Accent4 3 3" xfId="203" xr:uid="{00000000-0005-0000-0000-000089050000}"/>
    <cellStyle name="20% - Accent4 3 3 2" xfId="562" xr:uid="{00000000-0005-0000-0000-00008A050000}"/>
    <cellStyle name="20% - Accent4 3 3 2 2" xfId="1281" xr:uid="{00000000-0005-0000-0000-00008B050000}"/>
    <cellStyle name="20% - Accent4 3 3 2 2 2" xfId="2715" xr:uid="{00000000-0005-0000-0000-00008C050000}"/>
    <cellStyle name="20% - Accent4 3 3 2 2 2 2" xfId="5623" xr:uid="{00000000-0005-0000-0000-00008D050000}"/>
    <cellStyle name="20% - Accent4 3 3 2 2 3" xfId="4190" xr:uid="{00000000-0005-0000-0000-00008E050000}"/>
    <cellStyle name="20% - Accent4 3 3 2 3" xfId="1998" xr:uid="{00000000-0005-0000-0000-00008F050000}"/>
    <cellStyle name="20% - Accent4 3 3 2 3 2" xfId="4907" xr:uid="{00000000-0005-0000-0000-000090050000}"/>
    <cellStyle name="20% - Accent4 3 3 2 4" xfId="3474" xr:uid="{00000000-0005-0000-0000-000091050000}"/>
    <cellStyle name="20% - Accent4 3 3 3" xfId="922" xr:uid="{00000000-0005-0000-0000-000092050000}"/>
    <cellStyle name="20% - Accent4 3 3 3 2" xfId="2357" xr:uid="{00000000-0005-0000-0000-000093050000}"/>
    <cellStyle name="20% - Accent4 3 3 3 2 2" xfId="5265" xr:uid="{00000000-0005-0000-0000-000094050000}"/>
    <cellStyle name="20% - Accent4 3 3 3 3" xfId="3832" xr:uid="{00000000-0005-0000-0000-000095050000}"/>
    <cellStyle name="20% - Accent4 3 3 4" xfId="1640" xr:uid="{00000000-0005-0000-0000-000096050000}"/>
    <cellStyle name="20% - Accent4 3 3 4 2" xfId="4549" xr:uid="{00000000-0005-0000-0000-000097050000}"/>
    <cellStyle name="20% - Accent4 3 3 5" xfId="3116" xr:uid="{00000000-0005-0000-0000-000098050000}"/>
    <cellStyle name="20% - Accent4 3 4" xfId="432" xr:uid="{00000000-0005-0000-0000-000099050000}"/>
    <cellStyle name="20% - Accent4 3 4 2" xfId="1151" xr:uid="{00000000-0005-0000-0000-00009A050000}"/>
    <cellStyle name="20% - Accent4 3 4 2 2" xfId="2585" xr:uid="{00000000-0005-0000-0000-00009B050000}"/>
    <cellStyle name="20% - Accent4 3 4 2 2 2" xfId="5493" xr:uid="{00000000-0005-0000-0000-00009C050000}"/>
    <cellStyle name="20% - Accent4 3 4 2 3" xfId="4060" xr:uid="{00000000-0005-0000-0000-00009D050000}"/>
    <cellStyle name="20% - Accent4 3 4 3" xfId="1868" xr:uid="{00000000-0005-0000-0000-00009E050000}"/>
    <cellStyle name="20% - Accent4 3 4 3 2" xfId="4777" xr:uid="{00000000-0005-0000-0000-00009F050000}"/>
    <cellStyle name="20% - Accent4 3 4 4" xfId="3344" xr:uid="{00000000-0005-0000-0000-0000A0050000}"/>
    <cellStyle name="20% - Accent4 3 5" xfId="791" xr:uid="{00000000-0005-0000-0000-0000A1050000}"/>
    <cellStyle name="20% - Accent4 3 5 2" xfId="2227" xr:uid="{00000000-0005-0000-0000-0000A2050000}"/>
    <cellStyle name="20% - Accent4 3 5 2 2" xfId="5135" xr:uid="{00000000-0005-0000-0000-0000A3050000}"/>
    <cellStyle name="20% - Accent4 3 5 3" xfId="3702" xr:uid="{00000000-0005-0000-0000-0000A4050000}"/>
    <cellStyle name="20% - Accent4 3 6" xfId="1510" xr:uid="{00000000-0005-0000-0000-0000A5050000}"/>
    <cellStyle name="20% - Accent4 3 6 2" xfId="4419" xr:uid="{00000000-0005-0000-0000-0000A6050000}"/>
    <cellStyle name="20% - Accent4 3 7" xfId="2986" xr:uid="{00000000-0005-0000-0000-0000A7050000}"/>
    <cellStyle name="20% - Accent4 4" xfId="86" xr:uid="{00000000-0005-0000-0000-0000A8050000}"/>
    <cellStyle name="20% - Accent4 4 2" xfId="144" xr:uid="{00000000-0005-0000-0000-0000A9050000}"/>
    <cellStyle name="20% - Accent4 4 2 2" xfId="275" xr:uid="{00000000-0005-0000-0000-0000AA050000}"/>
    <cellStyle name="20% - Accent4 4 2 2 2" xfId="634" xr:uid="{00000000-0005-0000-0000-0000AB050000}"/>
    <cellStyle name="20% - Accent4 4 2 2 2 2" xfId="1353" xr:uid="{00000000-0005-0000-0000-0000AC050000}"/>
    <cellStyle name="20% - Accent4 4 2 2 2 2 2" xfId="2787" xr:uid="{00000000-0005-0000-0000-0000AD050000}"/>
    <cellStyle name="20% - Accent4 4 2 2 2 2 2 2" xfId="5695" xr:uid="{00000000-0005-0000-0000-0000AE050000}"/>
    <cellStyle name="20% - Accent4 4 2 2 2 2 3" xfId="4262" xr:uid="{00000000-0005-0000-0000-0000AF050000}"/>
    <cellStyle name="20% - Accent4 4 2 2 2 3" xfId="2070" xr:uid="{00000000-0005-0000-0000-0000B0050000}"/>
    <cellStyle name="20% - Accent4 4 2 2 2 3 2" xfId="4979" xr:uid="{00000000-0005-0000-0000-0000B1050000}"/>
    <cellStyle name="20% - Accent4 4 2 2 2 4" xfId="3546" xr:uid="{00000000-0005-0000-0000-0000B2050000}"/>
    <cellStyle name="20% - Accent4 4 2 2 3" xfId="994" xr:uid="{00000000-0005-0000-0000-0000B3050000}"/>
    <cellStyle name="20% - Accent4 4 2 2 3 2" xfId="2429" xr:uid="{00000000-0005-0000-0000-0000B4050000}"/>
    <cellStyle name="20% - Accent4 4 2 2 3 2 2" xfId="5337" xr:uid="{00000000-0005-0000-0000-0000B5050000}"/>
    <cellStyle name="20% - Accent4 4 2 2 3 3" xfId="3904" xr:uid="{00000000-0005-0000-0000-0000B6050000}"/>
    <cellStyle name="20% - Accent4 4 2 2 4" xfId="1712" xr:uid="{00000000-0005-0000-0000-0000B7050000}"/>
    <cellStyle name="20% - Accent4 4 2 2 4 2" xfId="4621" xr:uid="{00000000-0005-0000-0000-0000B8050000}"/>
    <cellStyle name="20% - Accent4 4 2 2 5" xfId="3188" xr:uid="{00000000-0005-0000-0000-0000B9050000}"/>
    <cellStyle name="20% - Accent4 4 2 3" xfId="504" xr:uid="{00000000-0005-0000-0000-0000BA050000}"/>
    <cellStyle name="20% - Accent4 4 2 3 2" xfId="1223" xr:uid="{00000000-0005-0000-0000-0000BB050000}"/>
    <cellStyle name="20% - Accent4 4 2 3 2 2" xfId="2657" xr:uid="{00000000-0005-0000-0000-0000BC050000}"/>
    <cellStyle name="20% - Accent4 4 2 3 2 2 2" xfId="5565" xr:uid="{00000000-0005-0000-0000-0000BD050000}"/>
    <cellStyle name="20% - Accent4 4 2 3 2 3" xfId="4132" xr:uid="{00000000-0005-0000-0000-0000BE050000}"/>
    <cellStyle name="20% - Accent4 4 2 3 3" xfId="1940" xr:uid="{00000000-0005-0000-0000-0000BF050000}"/>
    <cellStyle name="20% - Accent4 4 2 3 3 2" xfId="4849" xr:uid="{00000000-0005-0000-0000-0000C0050000}"/>
    <cellStyle name="20% - Accent4 4 2 3 4" xfId="3416" xr:uid="{00000000-0005-0000-0000-0000C1050000}"/>
    <cellStyle name="20% - Accent4 4 2 4" xfId="863" xr:uid="{00000000-0005-0000-0000-0000C2050000}"/>
    <cellStyle name="20% - Accent4 4 2 4 2" xfId="2299" xr:uid="{00000000-0005-0000-0000-0000C3050000}"/>
    <cellStyle name="20% - Accent4 4 2 4 2 2" xfId="5207" xr:uid="{00000000-0005-0000-0000-0000C4050000}"/>
    <cellStyle name="20% - Accent4 4 2 4 3" xfId="3774" xr:uid="{00000000-0005-0000-0000-0000C5050000}"/>
    <cellStyle name="20% - Accent4 4 2 5" xfId="1582" xr:uid="{00000000-0005-0000-0000-0000C6050000}"/>
    <cellStyle name="20% - Accent4 4 2 5 2" xfId="4491" xr:uid="{00000000-0005-0000-0000-0000C7050000}"/>
    <cellStyle name="20% - Accent4 4 2 6" xfId="3058" xr:uid="{00000000-0005-0000-0000-0000C8050000}"/>
    <cellStyle name="20% - Accent4 4 3" xfId="217" xr:uid="{00000000-0005-0000-0000-0000C9050000}"/>
    <cellStyle name="20% - Accent4 4 3 2" xfId="576" xr:uid="{00000000-0005-0000-0000-0000CA050000}"/>
    <cellStyle name="20% - Accent4 4 3 2 2" xfId="1295" xr:uid="{00000000-0005-0000-0000-0000CB050000}"/>
    <cellStyle name="20% - Accent4 4 3 2 2 2" xfId="2729" xr:uid="{00000000-0005-0000-0000-0000CC050000}"/>
    <cellStyle name="20% - Accent4 4 3 2 2 2 2" xfId="5637" xr:uid="{00000000-0005-0000-0000-0000CD050000}"/>
    <cellStyle name="20% - Accent4 4 3 2 2 3" xfId="4204" xr:uid="{00000000-0005-0000-0000-0000CE050000}"/>
    <cellStyle name="20% - Accent4 4 3 2 3" xfId="2012" xr:uid="{00000000-0005-0000-0000-0000CF050000}"/>
    <cellStyle name="20% - Accent4 4 3 2 3 2" xfId="4921" xr:uid="{00000000-0005-0000-0000-0000D0050000}"/>
    <cellStyle name="20% - Accent4 4 3 2 4" xfId="3488" xr:uid="{00000000-0005-0000-0000-0000D1050000}"/>
    <cellStyle name="20% - Accent4 4 3 3" xfId="936" xr:uid="{00000000-0005-0000-0000-0000D2050000}"/>
    <cellStyle name="20% - Accent4 4 3 3 2" xfId="2371" xr:uid="{00000000-0005-0000-0000-0000D3050000}"/>
    <cellStyle name="20% - Accent4 4 3 3 2 2" xfId="5279" xr:uid="{00000000-0005-0000-0000-0000D4050000}"/>
    <cellStyle name="20% - Accent4 4 3 3 3" xfId="3846" xr:uid="{00000000-0005-0000-0000-0000D5050000}"/>
    <cellStyle name="20% - Accent4 4 3 4" xfId="1654" xr:uid="{00000000-0005-0000-0000-0000D6050000}"/>
    <cellStyle name="20% - Accent4 4 3 4 2" xfId="4563" xr:uid="{00000000-0005-0000-0000-0000D7050000}"/>
    <cellStyle name="20% - Accent4 4 3 5" xfId="3130" xr:uid="{00000000-0005-0000-0000-0000D8050000}"/>
    <cellStyle name="20% - Accent4 4 4" xfId="446" xr:uid="{00000000-0005-0000-0000-0000D9050000}"/>
    <cellStyle name="20% - Accent4 4 4 2" xfId="1165" xr:uid="{00000000-0005-0000-0000-0000DA050000}"/>
    <cellStyle name="20% - Accent4 4 4 2 2" xfId="2599" xr:uid="{00000000-0005-0000-0000-0000DB050000}"/>
    <cellStyle name="20% - Accent4 4 4 2 2 2" xfId="5507" xr:uid="{00000000-0005-0000-0000-0000DC050000}"/>
    <cellStyle name="20% - Accent4 4 4 2 3" xfId="4074" xr:uid="{00000000-0005-0000-0000-0000DD050000}"/>
    <cellStyle name="20% - Accent4 4 4 3" xfId="1882" xr:uid="{00000000-0005-0000-0000-0000DE050000}"/>
    <cellStyle name="20% - Accent4 4 4 3 2" xfId="4791" xr:uid="{00000000-0005-0000-0000-0000DF050000}"/>
    <cellStyle name="20% - Accent4 4 4 4" xfId="3358" xr:uid="{00000000-0005-0000-0000-0000E0050000}"/>
    <cellStyle name="20% - Accent4 4 5" xfId="805" xr:uid="{00000000-0005-0000-0000-0000E1050000}"/>
    <cellStyle name="20% - Accent4 4 5 2" xfId="2241" xr:uid="{00000000-0005-0000-0000-0000E2050000}"/>
    <cellStyle name="20% - Accent4 4 5 2 2" xfId="5149" xr:uid="{00000000-0005-0000-0000-0000E3050000}"/>
    <cellStyle name="20% - Accent4 4 5 3" xfId="3716" xr:uid="{00000000-0005-0000-0000-0000E4050000}"/>
    <cellStyle name="20% - Accent4 4 6" xfId="1524" xr:uid="{00000000-0005-0000-0000-0000E5050000}"/>
    <cellStyle name="20% - Accent4 4 6 2" xfId="4433" xr:uid="{00000000-0005-0000-0000-0000E6050000}"/>
    <cellStyle name="20% - Accent4 4 7" xfId="3000" xr:uid="{00000000-0005-0000-0000-0000E7050000}"/>
    <cellStyle name="20% - Accent4 5" xfId="100" xr:uid="{00000000-0005-0000-0000-0000E8050000}"/>
    <cellStyle name="20% - Accent4 5 2" xfId="231" xr:uid="{00000000-0005-0000-0000-0000E9050000}"/>
    <cellStyle name="20% - Accent4 5 2 2" xfId="590" xr:uid="{00000000-0005-0000-0000-0000EA050000}"/>
    <cellStyle name="20% - Accent4 5 2 2 2" xfId="1309" xr:uid="{00000000-0005-0000-0000-0000EB050000}"/>
    <cellStyle name="20% - Accent4 5 2 2 2 2" xfId="2743" xr:uid="{00000000-0005-0000-0000-0000EC050000}"/>
    <cellStyle name="20% - Accent4 5 2 2 2 2 2" xfId="5651" xr:uid="{00000000-0005-0000-0000-0000ED050000}"/>
    <cellStyle name="20% - Accent4 5 2 2 2 3" xfId="4218" xr:uid="{00000000-0005-0000-0000-0000EE050000}"/>
    <cellStyle name="20% - Accent4 5 2 2 3" xfId="2026" xr:uid="{00000000-0005-0000-0000-0000EF050000}"/>
    <cellStyle name="20% - Accent4 5 2 2 3 2" xfId="4935" xr:uid="{00000000-0005-0000-0000-0000F0050000}"/>
    <cellStyle name="20% - Accent4 5 2 2 4" xfId="3502" xr:uid="{00000000-0005-0000-0000-0000F1050000}"/>
    <cellStyle name="20% - Accent4 5 2 3" xfId="950" xr:uid="{00000000-0005-0000-0000-0000F2050000}"/>
    <cellStyle name="20% - Accent4 5 2 3 2" xfId="2385" xr:uid="{00000000-0005-0000-0000-0000F3050000}"/>
    <cellStyle name="20% - Accent4 5 2 3 2 2" xfId="5293" xr:uid="{00000000-0005-0000-0000-0000F4050000}"/>
    <cellStyle name="20% - Accent4 5 2 3 3" xfId="3860" xr:uid="{00000000-0005-0000-0000-0000F5050000}"/>
    <cellStyle name="20% - Accent4 5 2 4" xfId="1668" xr:uid="{00000000-0005-0000-0000-0000F6050000}"/>
    <cellStyle name="20% - Accent4 5 2 4 2" xfId="4577" xr:uid="{00000000-0005-0000-0000-0000F7050000}"/>
    <cellStyle name="20% - Accent4 5 2 5" xfId="3144" xr:uid="{00000000-0005-0000-0000-0000F8050000}"/>
    <cellStyle name="20% - Accent4 5 3" xfId="460" xr:uid="{00000000-0005-0000-0000-0000F9050000}"/>
    <cellStyle name="20% - Accent4 5 3 2" xfId="1179" xr:uid="{00000000-0005-0000-0000-0000FA050000}"/>
    <cellStyle name="20% - Accent4 5 3 2 2" xfId="2613" xr:uid="{00000000-0005-0000-0000-0000FB050000}"/>
    <cellStyle name="20% - Accent4 5 3 2 2 2" xfId="5521" xr:uid="{00000000-0005-0000-0000-0000FC050000}"/>
    <cellStyle name="20% - Accent4 5 3 2 3" xfId="4088" xr:uid="{00000000-0005-0000-0000-0000FD050000}"/>
    <cellStyle name="20% - Accent4 5 3 3" xfId="1896" xr:uid="{00000000-0005-0000-0000-0000FE050000}"/>
    <cellStyle name="20% - Accent4 5 3 3 2" xfId="4805" xr:uid="{00000000-0005-0000-0000-0000FF050000}"/>
    <cellStyle name="20% - Accent4 5 3 4" xfId="3372" xr:uid="{00000000-0005-0000-0000-000000060000}"/>
    <cellStyle name="20% - Accent4 5 4" xfId="819" xr:uid="{00000000-0005-0000-0000-000001060000}"/>
    <cellStyle name="20% - Accent4 5 4 2" xfId="2255" xr:uid="{00000000-0005-0000-0000-000002060000}"/>
    <cellStyle name="20% - Accent4 5 4 2 2" xfId="5163" xr:uid="{00000000-0005-0000-0000-000003060000}"/>
    <cellStyle name="20% - Accent4 5 4 3" xfId="3730" xr:uid="{00000000-0005-0000-0000-000004060000}"/>
    <cellStyle name="20% - Accent4 5 5" xfId="1538" xr:uid="{00000000-0005-0000-0000-000005060000}"/>
    <cellStyle name="20% - Accent4 5 5 2" xfId="4447" xr:uid="{00000000-0005-0000-0000-000006060000}"/>
    <cellStyle name="20% - Accent4 5 6" xfId="3014" xr:uid="{00000000-0005-0000-0000-000007060000}"/>
    <cellStyle name="20% - Accent4 6" xfId="158" xr:uid="{00000000-0005-0000-0000-000008060000}"/>
    <cellStyle name="20% - Accent4 6 2" xfId="289" xr:uid="{00000000-0005-0000-0000-000009060000}"/>
    <cellStyle name="20% - Accent4 6 2 2" xfId="648" xr:uid="{00000000-0005-0000-0000-00000A060000}"/>
    <cellStyle name="20% - Accent4 6 2 2 2" xfId="1367" xr:uid="{00000000-0005-0000-0000-00000B060000}"/>
    <cellStyle name="20% - Accent4 6 2 2 2 2" xfId="2801" xr:uid="{00000000-0005-0000-0000-00000C060000}"/>
    <cellStyle name="20% - Accent4 6 2 2 2 2 2" xfId="5709" xr:uid="{00000000-0005-0000-0000-00000D060000}"/>
    <cellStyle name="20% - Accent4 6 2 2 2 3" xfId="4276" xr:uid="{00000000-0005-0000-0000-00000E060000}"/>
    <cellStyle name="20% - Accent4 6 2 2 3" xfId="2084" xr:uid="{00000000-0005-0000-0000-00000F060000}"/>
    <cellStyle name="20% - Accent4 6 2 2 3 2" xfId="4993" xr:uid="{00000000-0005-0000-0000-000010060000}"/>
    <cellStyle name="20% - Accent4 6 2 2 4" xfId="3560" xr:uid="{00000000-0005-0000-0000-000011060000}"/>
    <cellStyle name="20% - Accent4 6 2 3" xfId="1008" xr:uid="{00000000-0005-0000-0000-000012060000}"/>
    <cellStyle name="20% - Accent4 6 2 3 2" xfId="2443" xr:uid="{00000000-0005-0000-0000-000013060000}"/>
    <cellStyle name="20% - Accent4 6 2 3 2 2" xfId="5351" xr:uid="{00000000-0005-0000-0000-000014060000}"/>
    <cellStyle name="20% - Accent4 6 2 3 3" xfId="3918" xr:uid="{00000000-0005-0000-0000-000015060000}"/>
    <cellStyle name="20% - Accent4 6 2 4" xfId="1726" xr:uid="{00000000-0005-0000-0000-000016060000}"/>
    <cellStyle name="20% - Accent4 6 2 4 2" xfId="4635" xr:uid="{00000000-0005-0000-0000-000017060000}"/>
    <cellStyle name="20% - Accent4 6 2 5" xfId="3202" xr:uid="{00000000-0005-0000-0000-000018060000}"/>
    <cellStyle name="20% - Accent4 6 3" xfId="518" xr:uid="{00000000-0005-0000-0000-000019060000}"/>
    <cellStyle name="20% - Accent4 6 3 2" xfId="1237" xr:uid="{00000000-0005-0000-0000-00001A060000}"/>
    <cellStyle name="20% - Accent4 6 3 2 2" xfId="2671" xr:uid="{00000000-0005-0000-0000-00001B060000}"/>
    <cellStyle name="20% - Accent4 6 3 2 2 2" xfId="5579" xr:uid="{00000000-0005-0000-0000-00001C060000}"/>
    <cellStyle name="20% - Accent4 6 3 2 3" xfId="4146" xr:uid="{00000000-0005-0000-0000-00001D060000}"/>
    <cellStyle name="20% - Accent4 6 3 3" xfId="1954" xr:uid="{00000000-0005-0000-0000-00001E060000}"/>
    <cellStyle name="20% - Accent4 6 3 3 2" xfId="4863" xr:uid="{00000000-0005-0000-0000-00001F060000}"/>
    <cellStyle name="20% - Accent4 6 3 4" xfId="3430" xr:uid="{00000000-0005-0000-0000-000020060000}"/>
    <cellStyle name="20% - Accent4 6 4" xfId="877" xr:uid="{00000000-0005-0000-0000-000021060000}"/>
    <cellStyle name="20% - Accent4 6 4 2" xfId="2313" xr:uid="{00000000-0005-0000-0000-000022060000}"/>
    <cellStyle name="20% - Accent4 6 4 2 2" xfId="5221" xr:uid="{00000000-0005-0000-0000-000023060000}"/>
    <cellStyle name="20% - Accent4 6 4 3" xfId="3788" xr:uid="{00000000-0005-0000-0000-000024060000}"/>
    <cellStyle name="20% - Accent4 6 5" xfId="1596" xr:uid="{00000000-0005-0000-0000-000025060000}"/>
    <cellStyle name="20% - Accent4 6 5 2" xfId="4505" xr:uid="{00000000-0005-0000-0000-000026060000}"/>
    <cellStyle name="20% - Accent4 6 6" xfId="3072" xr:uid="{00000000-0005-0000-0000-000027060000}"/>
    <cellStyle name="20% - Accent4 7" xfId="172" xr:uid="{00000000-0005-0000-0000-000028060000}"/>
    <cellStyle name="20% - Accent4 7 2" xfId="532" xr:uid="{00000000-0005-0000-0000-000029060000}"/>
    <cellStyle name="20% - Accent4 7 2 2" xfId="1251" xr:uid="{00000000-0005-0000-0000-00002A060000}"/>
    <cellStyle name="20% - Accent4 7 2 2 2" xfId="2685" xr:uid="{00000000-0005-0000-0000-00002B060000}"/>
    <cellStyle name="20% - Accent4 7 2 2 2 2" xfId="5593" xr:uid="{00000000-0005-0000-0000-00002C060000}"/>
    <cellStyle name="20% - Accent4 7 2 2 3" xfId="4160" xr:uid="{00000000-0005-0000-0000-00002D060000}"/>
    <cellStyle name="20% - Accent4 7 2 3" xfId="1968" xr:uid="{00000000-0005-0000-0000-00002E060000}"/>
    <cellStyle name="20% - Accent4 7 2 3 2" xfId="4877" xr:uid="{00000000-0005-0000-0000-00002F060000}"/>
    <cellStyle name="20% - Accent4 7 2 4" xfId="3444" xr:uid="{00000000-0005-0000-0000-000030060000}"/>
    <cellStyle name="20% - Accent4 7 3" xfId="891" xr:uid="{00000000-0005-0000-0000-000031060000}"/>
    <cellStyle name="20% - Accent4 7 3 2" xfId="2327" xr:uid="{00000000-0005-0000-0000-000032060000}"/>
    <cellStyle name="20% - Accent4 7 3 2 2" xfId="5235" xr:uid="{00000000-0005-0000-0000-000033060000}"/>
    <cellStyle name="20% - Accent4 7 3 3" xfId="3802" xr:uid="{00000000-0005-0000-0000-000034060000}"/>
    <cellStyle name="20% - Accent4 7 4" xfId="1610" xr:uid="{00000000-0005-0000-0000-000035060000}"/>
    <cellStyle name="20% - Accent4 7 4 2" xfId="4519" xr:uid="{00000000-0005-0000-0000-000036060000}"/>
    <cellStyle name="20% - Accent4 7 5" xfId="3086" xr:uid="{00000000-0005-0000-0000-000037060000}"/>
    <cellStyle name="20% - Accent4 8" xfId="303" xr:uid="{00000000-0005-0000-0000-000038060000}"/>
    <cellStyle name="20% - Accent4 8 2" xfId="662" xr:uid="{00000000-0005-0000-0000-000039060000}"/>
    <cellStyle name="20% - Accent4 8 2 2" xfId="1381" xr:uid="{00000000-0005-0000-0000-00003A060000}"/>
    <cellStyle name="20% - Accent4 8 2 2 2" xfId="2815" xr:uid="{00000000-0005-0000-0000-00003B060000}"/>
    <cellStyle name="20% - Accent4 8 2 2 2 2" xfId="5723" xr:uid="{00000000-0005-0000-0000-00003C060000}"/>
    <cellStyle name="20% - Accent4 8 2 2 3" xfId="4290" xr:uid="{00000000-0005-0000-0000-00003D060000}"/>
    <cellStyle name="20% - Accent4 8 2 3" xfId="2098" xr:uid="{00000000-0005-0000-0000-00003E060000}"/>
    <cellStyle name="20% - Accent4 8 2 3 2" xfId="5007" xr:uid="{00000000-0005-0000-0000-00003F060000}"/>
    <cellStyle name="20% - Accent4 8 2 4" xfId="3574" xr:uid="{00000000-0005-0000-0000-000040060000}"/>
    <cellStyle name="20% - Accent4 8 3" xfId="1022" xr:uid="{00000000-0005-0000-0000-000041060000}"/>
    <cellStyle name="20% - Accent4 8 3 2" xfId="2457" xr:uid="{00000000-0005-0000-0000-000042060000}"/>
    <cellStyle name="20% - Accent4 8 3 2 2" xfId="5365" xr:uid="{00000000-0005-0000-0000-000043060000}"/>
    <cellStyle name="20% - Accent4 8 3 3" xfId="3932" xr:uid="{00000000-0005-0000-0000-000044060000}"/>
    <cellStyle name="20% - Accent4 8 4" xfId="1740" xr:uid="{00000000-0005-0000-0000-000045060000}"/>
    <cellStyle name="20% - Accent4 8 4 2" xfId="4649" xr:uid="{00000000-0005-0000-0000-000046060000}"/>
    <cellStyle name="20% - Accent4 8 5" xfId="3216" xr:uid="{00000000-0005-0000-0000-000047060000}"/>
    <cellStyle name="20% - Accent4 9" xfId="317" xr:uid="{00000000-0005-0000-0000-000048060000}"/>
    <cellStyle name="20% - Accent4 9 2" xfId="676" xr:uid="{00000000-0005-0000-0000-000049060000}"/>
    <cellStyle name="20% - Accent4 9 2 2" xfId="1395" xr:uid="{00000000-0005-0000-0000-00004A060000}"/>
    <cellStyle name="20% - Accent4 9 2 2 2" xfId="2829" xr:uid="{00000000-0005-0000-0000-00004B060000}"/>
    <cellStyle name="20% - Accent4 9 2 2 2 2" xfId="5737" xr:uid="{00000000-0005-0000-0000-00004C060000}"/>
    <cellStyle name="20% - Accent4 9 2 2 3" xfId="4304" xr:uid="{00000000-0005-0000-0000-00004D060000}"/>
    <cellStyle name="20% - Accent4 9 2 3" xfId="2112" xr:uid="{00000000-0005-0000-0000-00004E060000}"/>
    <cellStyle name="20% - Accent4 9 2 3 2" xfId="5021" xr:uid="{00000000-0005-0000-0000-00004F060000}"/>
    <cellStyle name="20% - Accent4 9 2 4" xfId="3588" xr:uid="{00000000-0005-0000-0000-000050060000}"/>
    <cellStyle name="20% - Accent4 9 3" xfId="1036" xr:uid="{00000000-0005-0000-0000-000051060000}"/>
    <cellStyle name="20% - Accent4 9 3 2" xfId="2471" xr:uid="{00000000-0005-0000-0000-000052060000}"/>
    <cellStyle name="20% - Accent4 9 3 2 2" xfId="5379" xr:uid="{00000000-0005-0000-0000-000053060000}"/>
    <cellStyle name="20% - Accent4 9 3 3" xfId="3946" xr:uid="{00000000-0005-0000-0000-000054060000}"/>
    <cellStyle name="20% - Accent4 9 4" xfId="1754" xr:uid="{00000000-0005-0000-0000-000055060000}"/>
    <cellStyle name="20% - Accent4 9 4 2" xfId="4663" xr:uid="{00000000-0005-0000-0000-000056060000}"/>
    <cellStyle name="20% - Accent4 9 5" xfId="3230" xr:uid="{00000000-0005-0000-0000-000057060000}"/>
    <cellStyle name="20% - Accent5" xfId="40" builtinId="46" customBuiltin="1"/>
    <cellStyle name="20% - Accent5 10" xfId="333" xr:uid="{00000000-0005-0000-0000-000059060000}"/>
    <cellStyle name="20% - Accent5 10 2" xfId="692" xr:uid="{00000000-0005-0000-0000-00005A060000}"/>
    <cellStyle name="20% - Accent5 10 2 2" xfId="1411" xr:uid="{00000000-0005-0000-0000-00005B060000}"/>
    <cellStyle name="20% - Accent5 10 2 2 2" xfId="2845" xr:uid="{00000000-0005-0000-0000-00005C060000}"/>
    <cellStyle name="20% - Accent5 10 2 2 2 2" xfId="5753" xr:uid="{00000000-0005-0000-0000-00005D060000}"/>
    <cellStyle name="20% - Accent5 10 2 2 3" xfId="4320" xr:uid="{00000000-0005-0000-0000-00005E060000}"/>
    <cellStyle name="20% - Accent5 10 2 3" xfId="2128" xr:uid="{00000000-0005-0000-0000-00005F060000}"/>
    <cellStyle name="20% - Accent5 10 2 3 2" xfId="5037" xr:uid="{00000000-0005-0000-0000-000060060000}"/>
    <cellStyle name="20% - Accent5 10 2 4" xfId="3604" xr:uid="{00000000-0005-0000-0000-000061060000}"/>
    <cellStyle name="20% - Accent5 10 3" xfId="1052" xr:uid="{00000000-0005-0000-0000-000062060000}"/>
    <cellStyle name="20% - Accent5 10 3 2" xfId="2487" xr:uid="{00000000-0005-0000-0000-000063060000}"/>
    <cellStyle name="20% - Accent5 10 3 2 2" xfId="5395" xr:uid="{00000000-0005-0000-0000-000064060000}"/>
    <cellStyle name="20% - Accent5 10 3 3" xfId="3962" xr:uid="{00000000-0005-0000-0000-000065060000}"/>
    <cellStyle name="20% - Accent5 10 4" xfId="1770" xr:uid="{00000000-0005-0000-0000-000066060000}"/>
    <cellStyle name="20% - Accent5 10 4 2" xfId="4679" xr:uid="{00000000-0005-0000-0000-000067060000}"/>
    <cellStyle name="20% - Accent5 10 5" xfId="3246" xr:uid="{00000000-0005-0000-0000-000068060000}"/>
    <cellStyle name="20% - Accent5 11" xfId="347" xr:uid="{00000000-0005-0000-0000-000069060000}"/>
    <cellStyle name="20% - Accent5 11 2" xfId="706" xr:uid="{00000000-0005-0000-0000-00006A060000}"/>
    <cellStyle name="20% - Accent5 11 2 2" xfId="1425" xr:uid="{00000000-0005-0000-0000-00006B060000}"/>
    <cellStyle name="20% - Accent5 11 2 2 2" xfId="2859" xr:uid="{00000000-0005-0000-0000-00006C060000}"/>
    <cellStyle name="20% - Accent5 11 2 2 2 2" xfId="5767" xr:uid="{00000000-0005-0000-0000-00006D060000}"/>
    <cellStyle name="20% - Accent5 11 2 2 3" xfId="4334" xr:uid="{00000000-0005-0000-0000-00006E060000}"/>
    <cellStyle name="20% - Accent5 11 2 3" xfId="2142" xr:uid="{00000000-0005-0000-0000-00006F060000}"/>
    <cellStyle name="20% - Accent5 11 2 3 2" xfId="5051" xr:uid="{00000000-0005-0000-0000-000070060000}"/>
    <cellStyle name="20% - Accent5 11 2 4" xfId="3618" xr:uid="{00000000-0005-0000-0000-000071060000}"/>
    <cellStyle name="20% - Accent5 11 3" xfId="1066" xr:uid="{00000000-0005-0000-0000-000072060000}"/>
    <cellStyle name="20% - Accent5 11 3 2" xfId="2501" xr:uid="{00000000-0005-0000-0000-000073060000}"/>
    <cellStyle name="20% - Accent5 11 3 2 2" xfId="5409" xr:uid="{00000000-0005-0000-0000-000074060000}"/>
    <cellStyle name="20% - Accent5 11 3 3" xfId="3976" xr:uid="{00000000-0005-0000-0000-000075060000}"/>
    <cellStyle name="20% - Accent5 11 4" xfId="1784" xr:uid="{00000000-0005-0000-0000-000076060000}"/>
    <cellStyle name="20% - Accent5 11 4 2" xfId="4693" xr:uid="{00000000-0005-0000-0000-000077060000}"/>
    <cellStyle name="20% - Accent5 11 5" xfId="3260" xr:uid="{00000000-0005-0000-0000-000078060000}"/>
    <cellStyle name="20% - Accent5 12" xfId="361" xr:uid="{00000000-0005-0000-0000-000079060000}"/>
    <cellStyle name="20% - Accent5 12 2" xfId="720" xr:uid="{00000000-0005-0000-0000-00007A060000}"/>
    <cellStyle name="20% - Accent5 12 2 2" xfId="1439" xr:uid="{00000000-0005-0000-0000-00007B060000}"/>
    <cellStyle name="20% - Accent5 12 2 2 2" xfId="2873" xr:uid="{00000000-0005-0000-0000-00007C060000}"/>
    <cellStyle name="20% - Accent5 12 2 2 2 2" xfId="5781" xr:uid="{00000000-0005-0000-0000-00007D060000}"/>
    <cellStyle name="20% - Accent5 12 2 2 3" xfId="4348" xr:uid="{00000000-0005-0000-0000-00007E060000}"/>
    <cellStyle name="20% - Accent5 12 2 3" xfId="2156" xr:uid="{00000000-0005-0000-0000-00007F060000}"/>
    <cellStyle name="20% - Accent5 12 2 3 2" xfId="5065" xr:uid="{00000000-0005-0000-0000-000080060000}"/>
    <cellStyle name="20% - Accent5 12 2 4" xfId="3632" xr:uid="{00000000-0005-0000-0000-000081060000}"/>
    <cellStyle name="20% - Accent5 12 3" xfId="1080" xr:uid="{00000000-0005-0000-0000-000082060000}"/>
    <cellStyle name="20% - Accent5 12 3 2" xfId="2515" xr:uid="{00000000-0005-0000-0000-000083060000}"/>
    <cellStyle name="20% - Accent5 12 3 2 2" xfId="5423" xr:uid="{00000000-0005-0000-0000-000084060000}"/>
    <cellStyle name="20% - Accent5 12 3 3" xfId="3990" xr:uid="{00000000-0005-0000-0000-000085060000}"/>
    <cellStyle name="20% - Accent5 12 4" xfId="1798" xr:uid="{00000000-0005-0000-0000-000086060000}"/>
    <cellStyle name="20% - Accent5 12 4 2" xfId="4707" xr:uid="{00000000-0005-0000-0000-000087060000}"/>
    <cellStyle name="20% - Accent5 12 5" xfId="3274" xr:uid="{00000000-0005-0000-0000-000088060000}"/>
    <cellStyle name="20% - Accent5 13" xfId="375" xr:uid="{00000000-0005-0000-0000-000089060000}"/>
    <cellStyle name="20% - Accent5 13 2" xfId="734" xr:uid="{00000000-0005-0000-0000-00008A060000}"/>
    <cellStyle name="20% - Accent5 13 2 2" xfId="1453" xr:uid="{00000000-0005-0000-0000-00008B060000}"/>
    <cellStyle name="20% - Accent5 13 2 2 2" xfId="2887" xr:uid="{00000000-0005-0000-0000-00008C060000}"/>
    <cellStyle name="20% - Accent5 13 2 2 2 2" xfId="5795" xr:uid="{00000000-0005-0000-0000-00008D060000}"/>
    <cellStyle name="20% - Accent5 13 2 2 3" xfId="4362" xr:uid="{00000000-0005-0000-0000-00008E060000}"/>
    <cellStyle name="20% - Accent5 13 2 3" xfId="2170" xr:uid="{00000000-0005-0000-0000-00008F060000}"/>
    <cellStyle name="20% - Accent5 13 2 3 2" xfId="5079" xr:uid="{00000000-0005-0000-0000-000090060000}"/>
    <cellStyle name="20% - Accent5 13 2 4" xfId="3646" xr:uid="{00000000-0005-0000-0000-000091060000}"/>
    <cellStyle name="20% - Accent5 13 3" xfId="1094" xr:uid="{00000000-0005-0000-0000-000092060000}"/>
    <cellStyle name="20% - Accent5 13 3 2" xfId="2529" xr:uid="{00000000-0005-0000-0000-000093060000}"/>
    <cellStyle name="20% - Accent5 13 3 2 2" xfId="5437" xr:uid="{00000000-0005-0000-0000-000094060000}"/>
    <cellStyle name="20% - Accent5 13 3 3" xfId="4004" xr:uid="{00000000-0005-0000-0000-000095060000}"/>
    <cellStyle name="20% - Accent5 13 4" xfId="1812" xr:uid="{00000000-0005-0000-0000-000096060000}"/>
    <cellStyle name="20% - Accent5 13 4 2" xfId="4721" xr:uid="{00000000-0005-0000-0000-000097060000}"/>
    <cellStyle name="20% - Accent5 13 5" xfId="3288" xr:uid="{00000000-0005-0000-0000-000098060000}"/>
    <cellStyle name="20% - Accent5 14" xfId="389" xr:uid="{00000000-0005-0000-0000-000099060000}"/>
    <cellStyle name="20% - Accent5 14 2" xfId="748" xr:uid="{00000000-0005-0000-0000-00009A060000}"/>
    <cellStyle name="20% - Accent5 14 2 2" xfId="1467" xr:uid="{00000000-0005-0000-0000-00009B060000}"/>
    <cellStyle name="20% - Accent5 14 2 2 2" xfId="2901" xr:uid="{00000000-0005-0000-0000-00009C060000}"/>
    <cellStyle name="20% - Accent5 14 2 2 2 2" xfId="5809" xr:uid="{00000000-0005-0000-0000-00009D060000}"/>
    <cellStyle name="20% - Accent5 14 2 2 3" xfId="4376" xr:uid="{00000000-0005-0000-0000-00009E060000}"/>
    <cellStyle name="20% - Accent5 14 2 3" xfId="2184" xr:uid="{00000000-0005-0000-0000-00009F060000}"/>
    <cellStyle name="20% - Accent5 14 2 3 2" xfId="5093" xr:uid="{00000000-0005-0000-0000-0000A0060000}"/>
    <cellStyle name="20% - Accent5 14 2 4" xfId="3660" xr:uid="{00000000-0005-0000-0000-0000A1060000}"/>
    <cellStyle name="20% - Accent5 14 3" xfId="1108" xr:uid="{00000000-0005-0000-0000-0000A2060000}"/>
    <cellStyle name="20% - Accent5 14 3 2" xfId="2543" xr:uid="{00000000-0005-0000-0000-0000A3060000}"/>
    <cellStyle name="20% - Accent5 14 3 2 2" xfId="5451" xr:uid="{00000000-0005-0000-0000-0000A4060000}"/>
    <cellStyle name="20% - Accent5 14 3 3" xfId="4018" xr:uid="{00000000-0005-0000-0000-0000A5060000}"/>
    <cellStyle name="20% - Accent5 14 4" xfId="1826" xr:uid="{00000000-0005-0000-0000-0000A6060000}"/>
    <cellStyle name="20% - Accent5 14 4 2" xfId="4735" xr:uid="{00000000-0005-0000-0000-0000A7060000}"/>
    <cellStyle name="20% - Accent5 14 5" xfId="3302" xr:uid="{00000000-0005-0000-0000-0000A8060000}"/>
    <cellStyle name="20% - Accent5 15" xfId="403" xr:uid="{00000000-0005-0000-0000-0000A9060000}"/>
    <cellStyle name="20% - Accent5 15 2" xfId="1122" xr:uid="{00000000-0005-0000-0000-0000AA060000}"/>
    <cellStyle name="20% - Accent5 15 2 2" xfId="2557" xr:uid="{00000000-0005-0000-0000-0000AB060000}"/>
    <cellStyle name="20% - Accent5 15 2 2 2" xfId="5465" xr:uid="{00000000-0005-0000-0000-0000AC060000}"/>
    <cellStyle name="20% - Accent5 15 2 3" xfId="4032" xr:uid="{00000000-0005-0000-0000-0000AD060000}"/>
    <cellStyle name="20% - Accent5 15 3" xfId="1840" xr:uid="{00000000-0005-0000-0000-0000AE060000}"/>
    <cellStyle name="20% - Accent5 15 3 2" xfId="4749" xr:uid="{00000000-0005-0000-0000-0000AF060000}"/>
    <cellStyle name="20% - Accent5 15 4" xfId="3316" xr:uid="{00000000-0005-0000-0000-0000B0060000}"/>
    <cellStyle name="20% - Accent5 16" xfId="762" xr:uid="{00000000-0005-0000-0000-0000B1060000}"/>
    <cellStyle name="20% - Accent5 16 2" xfId="2198" xr:uid="{00000000-0005-0000-0000-0000B2060000}"/>
    <cellStyle name="20% - Accent5 16 2 2" xfId="5107" xr:uid="{00000000-0005-0000-0000-0000B3060000}"/>
    <cellStyle name="20% - Accent5 16 3" xfId="3674" xr:uid="{00000000-0005-0000-0000-0000B4060000}"/>
    <cellStyle name="20% - Accent5 17" xfId="2915" xr:uid="{00000000-0005-0000-0000-0000B5060000}"/>
    <cellStyle name="20% - Accent5 17 2" xfId="5823" xr:uid="{00000000-0005-0000-0000-0000B6060000}"/>
    <cellStyle name="20% - Accent5 18" xfId="1481" xr:uid="{00000000-0005-0000-0000-0000B7060000}"/>
    <cellStyle name="20% - Accent5 18 2" xfId="4390" xr:uid="{00000000-0005-0000-0000-0000B8060000}"/>
    <cellStyle name="20% - Accent5 19" xfId="2929" xr:uid="{00000000-0005-0000-0000-0000B9060000}"/>
    <cellStyle name="20% - Accent5 19 2" xfId="5837" xr:uid="{00000000-0005-0000-0000-0000BA060000}"/>
    <cellStyle name="20% - Accent5 2" xfId="60" xr:uid="{00000000-0005-0000-0000-0000BB060000}"/>
    <cellStyle name="20% - Accent5 2 2" xfId="118" xr:uid="{00000000-0005-0000-0000-0000BC060000}"/>
    <cellStyle name="20% - Accent5 2 2 2" xfId="249" xr:uid="{00000000-0005-0000-0000-0000BD060000}"/>
    <cellStyle name="20% - Accent5 2 2 2 2" xfId="608" xr:uid="{00000000-0005-0000-0000-0000BE060000}"/>
    <cellStyle name="20% - Accent5 2 2 2 2 2" xfId="1327" xr:uid="{00000000-0005-0000-0000-0000BF060000}"/>
    <cellStyle name="20% - Accent5 2 2 2 2 2 2" xfId="2761" xr:uid="{00000000-0005-0000-0000-0000C0060000}"/>
    <cellStyle name="20% - Accent5 2 2 2 2 2 2 2" xfId="5669" xr:uid="{00000000-0005-0000-0000-0000C1060000}"/>
    <cellStyle name="20% - Accent5 2 2 2 2 2 3" xfId="4236" xr:uid="{00000000-0005-0000-0000-0000C2060000}"/>
    <cellStyle name="20% - Accent5 2 2 2 2 3" xfId="2044" xr:uid="{00000000-0005-0000-0000-0000C3060000}"/>
    <cellStyle name="20% - Accent5 2 2 2 2 3 2" xfId="4953" xr:uid="{00000000-0005-0000-0000-0000C4060000}"/>
    <cellStyle name="20% - Accent5 2 2 2 2 4" xfId="3520" xr:uid="{00000000-0005-0000-0000-0000C5060000}"/>
    <cellStyle name="20% - Accent5 2 2 2 3" xfId="968" xr:uid="{00000000-0005-0000-0000-0000C6060000}"/>
    <cellStyle name="20% - Accent5 2 2 2 3 2" xfId="2403" xr:uid="{00000000-0005-0000-0000-0000C7060000}"/>
    <cellStyle name="20% - Accent5 2 2 2 3 2 2" xfId="5311" xr:uid="{00000000-0005-0000-0000-0000C8060000}"/>
    <cellStyle name="20% - Accent5 2 2 2 3 3" xfId="3878" xr:uid="{00000000-0005-0000-0000-0000C9060000}"/>
    <cellStyle name="20% - Accent5 2 2 2 4" xfId="1686" xr:uid="{00000000-0005-0000-0000-0000CA060000}"/>
    <cellStyle name="20% - Accent5 2 2 2 4 2" xfId="4595" xr:uid="{00000000-0005-0000-0000-0000CB060000}"/>
    <cellStyle name="20% - Accent5 2 2 2 5" xfId="3162" xr:uid="{00000000-0005-0000-0000-0000CC060000}"/>
    <cellStyle name="20% - Accent5 2 2 3" xfId="478" xr:uid="{00000000-0005-0000-0000-0000CD060000}"/>
    <cellStyle name="20% - Accent5 2 2 3 2" xfId="1197" xr:uid="{00000000-0005-0000-0000-0000CE060000}"/>
    <cellStyle name="20% - Accent5 2 2 3 2 2" xfId="2631" xr:uid="{00000000-0005-0000-0000-0000CF060000}"/>
    <cellStyle name="20% - Accent5 2 2 3 2 2 2" xfId="5539" xr:uid="{00000000-0005-0000-0000-0000D0060000}"/>
    <cellStyle name="20% - Accent5 2 2 3 2 3" xfId="4106" xr:uid="{00000000-0005-0000-0000-0000D1060000}"/>
    <cellStyle name="20% - Accent5 2 2 3 3" xfId="1914" xr:uid="{00000000-0005-0000-0000-0000D2060000}"/>
    <cellStyle name="20% - Accent5 2 2 3 3 2" xfId="4823" xr:uid="{00000000-0005-0000-0000-0000D3060000}"/>
    <cellStyle name="20% - Accent5 2 2 3 4" xfId="3390" xr:uid="{00000000-0005-0000-0000-0000D4060000}"/>
    <cellStyle name="20% - Accent5 2 2 4" xfId="837" xr:uid="{00000000-0005-0000-0000-0000D5060000}"/>
    <cellStyle name="20% - Accent5 2 2 4 2" xfId="2273" xr:uid="{00000000-0005-0000-0000-0000D6060000}"/>
    <cellStyle name="20% - Accent5 2 2 4 2 2" xfId="5181" xr:uid="{00000000-0005-0000-0000-0000D7060000}"/>
    <cellStyle name="20% - Accent5 2 2 4 3" xfId="3748" xr:uid="{00000000-0005-0000-0000-0000D8060000}"/>
    <cellStyle name="20% - Accent5 2 2 5" xfId="1556" xr:uid="{00000000-0005-0000-0000-0000D9060000}"/>
    <cellStyle name="20% - Accent5 2 2 5 2" xfId="4465" xr:uid="{00000000-0005-0000-0000-0000DA060000}"/>
    <cellStyle name="20% - Accent5 2 2 6" xfId="3032" xr:uid="{00000000-0005-0000-0000-0000DB060000}"/>
    <cellStyle name="20% - Accent5 2 3" xfId="191" xr:uid="{00000000-0005-0000-0000-0000DC060000}"/>
    <cellStyle name="20% - Accent5 2 3 2" xfId="550" xr:uid="{00000000-0005-0000-0000-0000DD060000}"/>
    <cellStyle name="20% - Accent5 2 3 2 2" xfId="1269" xr:uid="{00000000-0005-0000-0000-0000DE060000}"/>
    <cellStyle name="20% - Accent5 2 3 2 2 2" xfId="2703" xr:uid="{00000000-0005-0000-0000-0000DF060000}"/>
    <cellStyle name="20% - Accent5 2 3 2 2 2 2" xfId="5611" xr:uid="{00000000-0005-0000-0000-0000E0060000}"/>
    <cellStyle name="20% - Accent5 2 3 2 2 3" xfId="4178" xr:uid="{00000000-0005-0000-0000-0000E1060000}"/>
    <cellStyle name="20% - Accent5 2 3 2 3" xfId="1986" xr:uid="{00000000-0005-0000-0000-0000E2060000}"/>
    <cellStyle name="20% - Accent5 2 3 2 3 2" xfId="4895" xr:uid="{00000000-0005-0000-0000-0000E3060000}"/>
    <cellStyle name="20% - Accent5 2 3 2 4" xfId="3462" xr:uid="{00000000-0005-0000-0000-0000E4060000}"/>
    <cellStyle name="20% - Accent5 2 3 3" xfId="910" xr:uid="{00000000-0005-0000-0000-0000E5060000}"/>
    <cellStyle name="20% - Accent5 2 3 3 2" xfId="2345" xr:uid="{00000000-0005-0000-0000-0000E6060000}"/>
    <cellStyle name="20% - Accent5 2 3 3 2 2" xfId="5253" xr:uid="{00000000-0005-0000-0000-0000E7060000}"/>
    <cellStyle name="20% - Accent5 2 3 3 3" xfId="3820" xr:uid="{00000000-0005-0000-0000-0000E8060000}"/>
    <cellStyle name="20% - Accent5 2 3 4" xfId="1628" xr:uid="{00000000-0005-0000-0000-0000E9060000}"/>
    <cellStyle name="20% - Accent5 2 3 4 2" xfId="4537" xr:uid="{00000000-0005-0000-0000-0000EA060000}"/>
    <cellStyle name="20% - Accent5 2 3 5" xfId="3104" xr:uid="{00000000-0005-0000-0000-0000EB060000}"/>
    <cellStyle name="20% - Accent5 2 4" xfId="420" xr:uid="{00000000-0005-0000-0000-0000EC060000}"/>
    <cellStyle name="20% - Accent5 2 4 2" xfId="1139" xr:uid="{00000000-0005-0000-0000-0000ED060000}"/>
    <cellStyle name="20% - Accent5 2 4 2 2" xfId="2573" xr:uid="{00000000-0005-0000-0000-0000EE060000}"/>
    <cellStyle name="20% - Accent5 2 4 2 2 2" xfId="5481" xr:uid="{00000000-0005-0000-0000-0000EF060000}"/>
    <cellStyle name="20% - Accent5 2 4 2 3" xfId="4048" xr:uid="{00000000-0005-0000-0000-0000F0060000}"/>
    <cellStyle name="20% - Accent5 2 4 3" xfId="1856" xr:uid="{00000000-0005-0000-0000-0000F1060000}"/>
    <cellStyle name="20% - Accent5 2 4 3 2" xfId="4765" xr:uid="{00000000-0005-0000-0000-0000F2060000}"/>
    <cellStyle name="20% - Accent5 2 4 4" xfId="3332" xr:uid="{00000000-0005-0000-0000-0000F3060000}"/>
    <cellStyle name="20% - Accent5 2 5" xfId="779" xr:uid="{00000000-0005-0000-0000-0000F4060000}"/>
    <cellStyle name="20% - Accent5 2 5 2" xfId="2215" xr:uid="{00000000-0005-0000-0000-0000F5060000}"/>
    <cellStyle name="20% - Accent5 2 5 2 2" xfId="5123" xr:uid="{00000000-0005-0000-0000-0000F6060000}"/>
    <cellStyle name="20% - Accent5 2 5 3" xfId="3690" xr:uid="{00000000-0005-0000-0000-0000F7060000}"/>
    <cellStyle name="20% - Accent5 2 6" xfId="1498" xr:uid="{00000000-0005-0000-0000-0000F8060000}"/>
    <cellStyle name="20% - Accent5 2 6 2" xfId="4407" xr:uid="{00000000-0005-0000-0000-0000F9060000}"/>
    <cellStyle name="20% - Accent5 2 7" xfId="2974" xr:uid="{00000000-0005-0000-0000-0000FA060000}"/>
    <cellStyle name="20% - Accent5 20" xfId="2943" xr:uid="{00000000-0005-0000-0000-0000FB060000}"/>
    <cellStyle name="20% - Accent5 21" xfId="2957" xr:uid="{00000000-0005-0000-0000-0000FC060000}"/>
    <cellStyle name="20% - Accent5 22" xfId="5856" xr:uid="{00000000-0005-0000-0000-0000FD060000}"/>
    <cellStyle name="20% - Accent5 3" xfId="74" xr:uid="{00000000-0005-0000-0000-0000FE060000}"/>
    <cellStyle name="20% - Accent5 3 2" xfId="132" xr:uid="{00000000-0005-0000-0000-0000FF060000}"/>
    <cellStyle name="20% - Accent5 3 2 2" xfId="263" xr:uid="{00000000-0005-0000-0000-000000070000}"/>
    <cellStyle name="20% - Accent5 3 2 2 2" xfId="622" xr:uid="{00000000-0005-0000-0000-000001070000}"/>
    <cellStyle name="20% - Accent5 3 2 2 2 2" xfId="1341" xr:uid="{00000000-0005-0000-0000-000002070000}"/>
    <cellStyle name="20% - Accent5 3 2 2 2 2 2" xfId="2775" xr:uid="{00000000-0005-0000-0000-000003070000}"/>
    <cellStyle name="20% - Accent5 3 2 2 2 2 2 2" xfId="5683" xr:uid="{00000000-0005-0000-0000-000004070000}"/>
    <cellStyle name="20% - Accent5 3 2 2 2 2 3" xfId="4250" xr:uid="{00000000-0005-0000-0000-000005070000}"/>
    <cellStyle name="20% - Accent5 3 2 2 2 3" xfId="2058" xr:uid="{00000000-0005-0000-0000-000006070000}"/>
    <cellStyle name="20% - Accent5 3 2 2 2 3 2" xfId="4967" xr:uid="{00000000-0005-0000-0000-000007070000}"/>
    <cellStyle name="20% - Accent5 3 2 2 2 4" xfId="3534" xr:uid="{00000000-0005-0000-0000-000008070000}"/>
    <cellStyle name="20% - Accent5 3 2 2 3" xfId="982" xr:uid="{00000000-0005-0000-0000-000009070000}"/>
    <cellStyle name="20% - Accent5 3 2 2 3 2" xfId="2417" xr:uid="{00000000-0005-0000-0000-00000A070000}"/>
    <cellStyle name="20% - Accent5 3 2 2 3 2 2" xfId="5325" xr:uid="{00000000-0005-0000-0000-00000B070000}"/>
    <cellStyle name="20% - Accent5 3 2 2 3 3" xfId="3892" xr:uid="{00000000-0005-0000-0000-00000C070000}"/>
    <cellStyle name="20% - Accent5 3 2 2 4" xfId="1700" xr:uid="{00000000-0005-0000-0000-00000D070000}"/>
    <cellStyle name="20% - Accent5 3 2 2 4 2" xfId="4609" xr:uid="{00000000-0005-0000-0000-00000E070000}"/>
    <cellStyle name="20% - Accent5 3 2 2 5" xfId="3176" xr:uid="{00000000-0005-0000-0000-00000F070000}"/>
    <cellStyle name="20% - Accent5 3 2 3" xfId="492" xr:uid="{00000000-0005-0000-0000-000010070000}"/>
    <cellStyle name="20% - Accent5 3 2 3 2" xfId="1211" xr:uid="{00000000-0005-0000-0000-000011070000}"/>
    <cellStyle name="20% - Accent5 3 2 3 2 2" xfId="2645" xr:uid="{00000000-0005-0000-0000-000012070000}"/>
    <cellStyle name="20% - Accent5 3 2 3 2 2 2" xfId="5553" xr:uid="{00000000-0005-0000-0000-000013070000}"/>
    <cellStyle name="20% - Accent5 3 2 3 2 3" xfId="4120" xr:uid="{00000000-0005-0000-0000-000014070000}"/>
    <cellStyle name="20% - Accent5 3 2 3 3" xfId="1928" xr:uid="{00000000-0005-0000-0000-000015070000}"/>
    <cellStyle name="20% - Accent5 3 2 3 3 2" xfId="4837" xr:uid="{00000000-0005-0000-0000-000016070000}"/>
    <cellStyle name="20% - Accent5 3 2 3 4" xfId="3404" xr:uid="{00000000-0005-0000-0000-000017070000}"/>
    <cellStyle name="20% - Accent5 3 2 4" xfId="851" xr:uid="{00000000-0005-0000-0000-000018070000}"/>
    <cellStyle name="20% - Accent5 3 2 4 2" xfId="2287" xr:uid="{00000000-0005-0000-0000-000019070000}"/>
    <cellStyle name="20% - Accent5 3 2 4 2 2" xfId="5195" xr:uid="{00000000-0005-0000-0000-00001A070000}"/>
    <cellStyle name="20% - Accent5 3 2 4 3" xfId="3762" xr:uid="{00000000-0005-0000-0000-00001B070000}"/>
    <cellStyle name="20% - Accent5 3 2 5" xfId="1570" xr:uid="{00000000-0005-0000-0000-00001C070000}"/>
    <cellStyle name="20% - Accent5 3 2 5 2" xfId="4479" xr:uid="{00000000-0005-0000-0000-00001D070000}"/>
    <cellStyle name="20% - Accent5 3 2 6" xfId="3046" xr:uid="{00000000-0005-0000-0000-00001E070000}"/>
    <cellStyle name="20% - Accent5 3 3" xfId="205" xr:uid="{00000000-0005-0000-0000-00001F070000}"/>
    <cellStyle name="20% - Accent5 3 3 2" xfId="564" xr:uid="{00000000-0005-0000-0000-000020070000}"/>
    <cellStyle name="20% - Accent5 3 3 2 2" xfId="1283" xr:uid="{00000000-0005-0000-0000-000021070000}"/>
    <cellStyle name="20% - Accent5 3 3 2 2 2" xfId="2717" xr:uid="{00000000-0005-0000-0000-000022070000}"/>
    <cellStyle name="20% - Accent5 3 3 2 2 2 2" xfId="5625" xr:uid="{00000000-0005-0000-0000-000023070000}"/>
    <cellStyle name="20% - Accent5 3 3 2 2 3" xfId="4192" xr:uid="{00000000-0005-0000-0000-000024070000}"/>
    <cellStyle name="20% - Accent5 3 3 2 3" xfId="2000" xr:uid="{00000000-0005-0000-0000-000025070000}"/>
    <cellStyle name="20% - Accent5 3 3 2 3 2" xfId="4909" xr:uid="{00000000-0005-0000-0000-000026070000}"/>
    <cellStyle name="20% - Accent5 3 3 2 4" xfId="3476" xr:uid="{00000000-0005-0000-0000-000027070000}"/>
    <cellStyle name="20% - Accent5 3 3 3" xfId="924" xr:uid="{00000000-0005-0000-0000-000028070000}"/>
    <cellStyle name="20% - Accent5 3 3 3 2" xfId="2359" xr:uid="{00000000-0005-0000-0000-000029070000}"/>
    <cellStyle name="20% - Accent5 3 3 3 2 2" xfId="5267" xr:uid="{00000000-0005-0000-0000-00002A070000}"/>
    <cellStyle name="20% - Accent5 3 3 3 3" xfId="3834" xr:uid="{00000000-0005-0000-0000-00002B070000}"/>
    <cellStyle name="20% - Accent5 3 3 4" xfId="1642" xr:uid="{00000000-0005-0000-0000-00002C070000}"/>
    <cellStyle name="20% - Accent5 3 3 4 2" xfId="4551" xr:uid="{00000000-0005-0000-0000-00002D070000}"/>
    <cellStyle name="20% - Accent5 3 3 5" xfId="3118" xr:uid="{00000000-0005-0000-0000-00002E070000}"/>
    <cellStyle name="20% - Accent5 3 4" xfId="434" xr:uid="{00000000-0005-0000-0000-00002F070000}"/>
    <cellStyle name="20% - Accent5 3 4 2" xfId="1153" xr:uid="{00000000-0005-0000-0000-000030070000}"/>
    <cellStyle name="20% - Accent5 3 4 2 2" xfId="2587" xr:uid="{00000000-0005-0000-0000-000031070000}"/>
    <cellStyle name="20% - Accent5 3 4 2 2 2" xfId="5495" xr:uid="{00000000-0005-0000-0000-000032070000}"/>
    <cellStyle name="20% - Accent5 3 4 2 3" xfId="4062" xr:uid="{00000000-0005-0000-0000-000033070000}"/>
    <cellStyle name="20% - Accent5 3 4 3" xfId="1870" xr:uid="{00000000-0005-0000-0000-000034070000}"/>
    <cellStyle name="20% - Accent5 3 4 3 2" xfId="4779" xr:uid="{00000000-0005-0000-0000-000035070000}"/>
    <cellStyle name="20% - Accent5 3 4 4" xfId="3346" xr:uid="{00000000-0005-0000-0000-000036070000}"/>
    <cellStyle name="20% - Accent5 3 5" xfId="793" xr:uid="{00000000-0005-0000-0000-000037070000}"/>
    <cellStyle name="20% - Accent5 3 5 2" xfId="2229" xr:uid="{00000000-0005-0000-0000-000038070000}"/>
    <cellStyle name="20% - Accent5 3 5 2 2" xfId="5137" xr:uid="{00000000-0005-0000-0000-000039070000}"/>
    <cellStyle name="20% - Accent5 3 5 3" xfId="3704" xr:uid="{00000000-0005-0000-0000-00003A070000}"/>
    <cellStyle name="20% - Accent5 3 6" xfId="1512" xr:uid="{00000000-0005-0000-0000-00003B070000}"/>
    <cellStyle name="20% - Accent5 3 6 2" xfId="4421" xr:uid="{00000000-0005-0000-0000-00003C070000}"/>
    <cellStyle name="20% - Accent5 3 7" xfId="2988" xr:uid="{00000000-0005-0000-0000-00003D070000}"/>
    <cellStyle name="20% - Accent5 4" xfId="88" xr:uid="{00000000-0005-0000-0000-00003E070000}"/>
    <cellStyle name="20% - Accent5 4 2" xfId="146" xr:uid="{00000000-0005-0000-0000-00003F070000}"/>
    <cellStyle name="20% - Accent5 4 2 2" xfId="277" xr:uid="{00000000-0005-0000-0000-000040070000}"/>
    <cellStyle name="20% - Accent5 4 2 2 2" xfId="636" xr:uid="{00000000-0005-0000-0000-000041070000}"/>
    <cellStyle name="20% - Accent5 4 2 2 2 2" xfId="1355" xr:uid="{00000000-0005-0000-0000-000042070000}"/>
    <cellStyle name="20% - Accent5 4 2 2 2 2 2" xfId="2789" xr:uid="{00000000-0005-0000-0000-000043070000}"/>
    <cellStyle name="20% - Accent5 4 2 2 2 2 2 2" xfId="5697" xr:uid="{00000000-0005-0000-0000-000044070000}"/>
    <cellStyle name="20% - Accent5 4 2 2 2 2 3" xfId="4264" xr:uid="{00000000-0005-0000-0000-000045070000}"/>
    <cellStyle name="20% - Accent5 4 2 2 2 3" xfId="2072" xr:uid="{00000000-0005-0000-0000-000046070000}"/>
    <cellStyle name="20% - Accent5 4 2 2 2 3 2" xfId="4981" xr:uid="{00000000-0005-0000-0000-000047070000}"/>
    <cellStyle name="20% - Accent5 4 2 2 2 4" xfId="3548" xr:uid="{00000000-0005-0000-0000-000048070000}"/>
    <cellStyle name="20% - Accent5 4 2 2 3" xfId="996" xr:uid="{00000000-0005-0000-0000-000049070000}"/>
    <cellStyle name="20% - Accent5 4 2 2 3 2" xfId="2431" xr:uid="{00000000-0005-0000-0000-00004A070000}"/>
    <cellStyle name="20% - Accent5 4 2 2 3 2 2" xfId="5339" xr:uid="{00000000-0005-0000-0000-00004B070000}"/>
    <cellStyle name="20% - Accent5 4 2 2 3 3" xfId="3906" xr:uid="{00000000-0005-0000-0000-00004C070000}"/>
    <cellStyle name="20% - Accent5 4 2 2 4" xfId="1714" xr:uid="{00000000-0005-0000-0000-00004D070000}"/>
    <cellStyle name="20% - Accent5 4 2 2 4 2" xfId="4623" xr:uid="{00000000-0005-0000-0000-00004E070000}"/>
    <cellStyle name="20% - Accent5 4 2 2 5" xfId="3190" xr:uid="{00000000-0005-0000-0000-00004F070000}"/>
    <cellStyle name="20% - Accent5 4 2 3" xfId="506" xr:uid="{00000000-0005-0000-0000-000050070000}"/>
    <cellStyle name="20% - Accent5 4 2 3 2" xfId="1225" xr:uid="{00000000-0005-0000-0000-000051070000}"/>
    <cellStyle name="20% - Accent5 4 2 3 2 2" xfId="2659" xr:uid="{00000000-0005-0000-0000-000052070000}"/>
    <cellStyle name="20% - Accent5 4 2 3 2 2 2" xfId="5567" xr:uid="{00000000-0005-0000-0000-000053070000}"/>
    <cellStyle name="20% - Accent5 4 2 3 2 3" xfId="4134" xr:uid="{00000000-0005-0000-0000-000054070000}"/>
    <cellStyle name="20% - Accent5 4 2 3 3" xfId="1942" xr:uid="{00000000-0005-0000-0000-000055070000}"/>
    <cellStyle name="20% - Accent5 4 2 3 3 2" xfId="4851" xr:uid="{00000000-0005-0000-0000-000056070000}"/>
    <cellStyle name="20% - Accent5 4 2 3 4" xfId="3418" xr:uid="{00000000-0005-0000-0000-000057070000}"/>
    <cellStyle name="20% - Accent5 4 2 4" xfId="865" xr:uid="{00000000-0005-0000-0000-000058070000}"/>
    <cellStyle name="20% - Accent5 4 2 4 2" xfId="2301" xr:uid="{00000000-0005-0000-0000-000059070000}"/>
    <cellStyle name="20% - Accent5 4 2 4 2 2" xfId="5209" xr:uid="{00000000-0005-0000-0000-00005A070000}"/>
    <cellStyle name="20% - Accent5 4 2 4 3" xfId="3776" xr:uid="{00000000-0005-0000-0000-00005B070000}"/>
    <cellStyle name="20% - Accent5 4 2 5" xfId="1584" xr:uid="{00000000-0005-0000-0000-00005C070000}"/>
    <cellStyle name="20% - Accent5 4 2 5 2" xfId="4493" xr:uid="{00000000-0005-0000-0000-00005D070000}"/>
    <cellStyle name="20% - Accent5 4 2 6" xfId="3060" xr:uid="{00000000-0005-0000-0000-00005E070000}"/>
    <cellStyle name="20% - Accent5 4 3" xfId="219" xr:uid="{00000000-0005-0000-0000-00005F070000}"/>
    <cellStyle name="20% - Accent5 4 3 2" xfId="578" xr:uid="{00000000-0005-0000-0000-000060070000}"/>
    <cellStyle name="20% - Accent5 4 3 2 2" xfId="1297" xr:uid="{00000000-0005-0000-0000-000061070000}"/>
    <cellStyle name="20% - Accent5 4 3 2 2 2" xfId="2731" xr:uid="{00000000-0005-0000-0000-000062070000}"/>
    <cellStyle name="20% - Accent5 4 3 2 2 2 2" xfId="5639" xr:uid="{00000000-0005-0000-0000-000063070000}"/>
    <cellStyle name="20% - Accent5 4 3 2 2 3" xfId="4206" xr:uid="{00000000-0005-0000-0000-000064070000}"/>
    <cellStyle name="20% - Accent5 4 3 2 3" xfId="2014" xr:uid="{00000000-0005-0000-0000-000065070000}"/>
    <cellStyle name="20% - Accent5 4 3 2 3 2" xfId="4923" xr:uid="{00000000-0005-0000-0000-000066070000}"/>
    <cellStyle name="20% - Accent5 4 3 2 4" xfId="3490" xr:uid="{00000000-0005-0000-0000-000067070000}"/>
    <cellStyle name="20% - Accent5 4 3 3" xfId="938" xr:uid="{00000000-0005-0000-0000-000068070000}"/>
    <cellStyle name="20% - Accent5 4 3 3 2" xfId="2373" xr:uid="{00000000-0005-0000-0000-000069070000}"/>
    <cellStyle name="20% - Accent5 4 3 3 2 2" xfId="5281" xr:uid="{00000000-0005-0000-0000-00006A070000}"/>
    <cellStyle name="20% - Accent5 4 3 3 3" xfId="3848" xr:uid="{00000000-0005-0000-0000-00006B070000}"/>
    <cellStyle name="20% - Accent5 4 3 4" xfId="1656" xr:uid="{00000000-0005-0000-0000-00006C070000}"/>
    <cellStyle name="20% - Accent5 4 3 4 2" xfId="4565" xr:uid="{00000000-0005-0000-0000-00006D070000}"/>
    <cellStyle name="20% - Accent5 4 3 5" xfId="3132" xr:uid="{00000000-0005-0000-0000-00006E070000}"/>
    <cellStyle name="20% - Accent5 4 4" xfId="448" xr:uid="{00000000-0005-0000-0000-00006F070000}"/>
    <cellStyle name="20% - Accent5 4 4 2" xfId="1167" xr:uid="{00000000-0005-0000-0000-000070070000}"/>
    <cellStyle name="20% - Accent5 4 4 2 2" xfId="2601" xr:uid="{00000000-0005-0000-0000-000071070000}"/>
    <cellStyle name="20% - Accent5 4 4 2 2 2" xfId="5509" xr:uid="{00000000-0005-0000-0000-000072070000}"/>
    <cellStyle name="20% - Accent5 4 4 2 3" xfId="4076" xr:uid="{00000000-0005-0000-0000-000073070000}"/>
    <cellStyle name="20% - Accent5 4 4 3" xfId="1884" xr:uid="{00000000-0005-0000-0000-000074070000}"/>
    <cellStyle name="20% - Accent5 4 4 3 2" xfId="4793" xr:uid="{00000000-0005-0000-0000-000075070000}"/>
    <cellStyle name="20% - Accent5 4 4 4" xfId="3360" xr:uid="{00000000-0005-0000-0000-000076070000}"/>
    <cellStyle name="20% - Accent5 4 5" xfId="807" xr:uid="{00000000-0005-0000-0000-000077070000}"/>
    <cellStyle name="20% - Accent5 4 5 2" xfId="2243" xr:uid="{00000000-0005-0000-0000-000078070000}"/>
    <cellStyle name="20% - Accent5 4 5 2 2" xfId="5151" xr:uid="{00000000-0005-0000-0000-000079070000}"/>
    <cellStyle name="20% - Accent5 4 5 3" xfId="3718" xr:uid="{00000000-0005-0000-0000-00007A070000}"/>
    <cellStyle name="20% - Accent5 4 6" xfId="1526" xr:uid="{00000000-0005-0000-0000-00007B070000}"/>
    <cellStyle name="20% - Accent5 4 6 2" xfId="4435" xr:uid="{00000000-0005-0000-0000-00007C070000}"/>
    <cellStyle name="20% - Accent5 4 7" xfId="3002" xr:uid="{00000000-0005-0000-0000-00007D070000}"/>
    <cellStyle name="20% - Accent5 5" xfId="102" xr:uid="{00000000-0005-0000-0000-00007E070000}"/>
    <cellStyle name="20% - Accent5 5 2" xfId="233" xr:uid="{00000000-0005-0000-0000-00007F070000}"/>
    <cellStyle name="20% - Accent5 5 2 2" xfId="592" xr:uid="{00000000-0005-0000-0000-000080070000}"/>
    <cellStyle name="20% - Accent5 5 2 2 2" xfId="1311" xr:uid="{00000000-0005-0000-0000-000081070000}"/>
    <cellStyle name="20% - Accent5 5 2 2 2 2" xfId="2745" xr:uid="{00000000-0005-0000-0000-000082070000}"/>
    <cellStyle name="20% - Accent5 5 2 2 2 2 2" xfId="5653" xr:uid="{00000000-0005-0000-0000-000083070000}"/>
    <cellStyle name="20% - Accent5 5 2 2 2 3" xfId="4220" xr:uid="{00000000-0005-0000-0000-000084070000}"/>
    <cellStyle name="20% - Accent5 5 2 2 3" xfId="2028" xr:uid="{00000000-0005-0000-0000-000085070000}"/>
    <cellStyle name="20% - Accent5 5 2 2 3 2" xfId="4937" xr:uid="{00000000-0005-0000-0000-000086070000}"/>
    <cellStyle name="20% - Accent5 5 2 2 4" xfId="3504" xr:uid="{00000000-0005-0000-0000-000087070000}"/>
    <cellStyle name="20% - Accent5 5 2 3" xfId="952" xr:uid="{00000000-0005-0000-0000-000088070000}"/>
    <cellStyle name="20% - Accent5 5 2 3 2" xfId="2387" xr:uid="{00000000-0005-0000-0000-000089070000}"/>
    <cellStyle name="20% - Accent5 5 2 3 2 2" xfId="5295" xr:uid="{00000000-0005-0000-0000-00008A070000}"/>
    <cellStyle name="20% - Accent5 5 2 3 3" xfId="3862" xr:uid="{00000000-0005-0000-0000-00008B070000}"/>
    <cellStyle name="20% - Accent5 5 2 4" xfId="1670" xr:uid="{00000000-0005-0000-0000-00008C070000}"/>
    <cellStyle name="20% - Accent5 5 2 4 2" xfId="4579" xr:uid="{00000000-0005-0000-0000-00008D070000}"/>
    <cellStyle name="20% - Accent5 5 2 5" xfId="3146" xr:uid="{00000000-0005-0000-0000-00008E070000}"/>
    <cellStyle name="20% - Accent5 5 3" xfId="462" xr:uid="{00000000-0005-0000-0000-00008F070000}"/>
    <cellStyle name="20% - Accent5 5 3 2" xfId="1181" xr:uid="{00000000-0005-0000-0000-000090070000}"/>
    <cellStyle name="20% - Accent5 5 3 2 2" xfId="2615" xr:uid="{00000000-0005-0000-0000-000091070000}"/>
    <cellStyle name="20% - Accent5 5 3 2 2 2" xfId="5523" xr:uid="{00000000-0005-0000-0000-000092070000}"/>
    <cellStyle name="20% - Accent5 5 3 2 3" xfId="4090" xr:uid="{00000000-0005-0000-0000-000093070000}"/>
    <cellStyle name="20% - Accent5 5 3 3" xfId="1898" xr:uid="{00000000-0005-0000-0000-000094070000}"/>
    <cellStyle name="20% - Accent5 5 3 3 2" xfId="4807" xr:uid="{00000000-0005-0000-0000-000095070000}"/>
    <cellStyle name="20% - Accent5 5 3 4" xfId="3374" xr:uid="{00000000-0005-0000-0000-000096070000}"/>
    <cellStyle name="20% - Accent5 5 4" xfId="821" xr:uid="{00000000-0005-0000-0000-000097070000}"/>
    <cellStyle name="20% - Accent5 5 4 2" xfId="2257" xr:uid="{00000000-0005-0000-0000-000098070000}"/>
    <cellStyle name="20% - Accent5 5 4 2 2" xfId="5165" xr:uid="{00000000-0005-0000-0000-000099070000}"/>
    <cellStyle name="20% - Accent5 5 4 3" xfId="3732" xr:uid="{00000000-0005-0000-0000-00009A070000}"/>
    <cellStyle name="20% - Accent5 5 5" xfId="1540" xr:uid="{00000000-0005-0000-0000-00009B070000}"/>
    <cellStyle name="20% - Accent5 5 5 2" xfId="4449" xr:uid="{00000000-0005-0000-0000-00009C070000}"/>
    <cellStyle name="20% - Accent5 5 6" xfId="3016" xr:uid="{00000000-0005-0000-0000-00009D070000}"/>
    <cellStyle name="20% - Accent5 6" xfId="160" xr:uid="{00000000-0005-0000-0000-00009E070000}"/>
    <cellStyle name="20% - Accent5 6 2" xfId="291" xr:uid="{00000000-0005-0000-0000-00009F070000}"/>
    <cellStyle name="20% - Accent5 6 2 2" xfId="650" xr:uid="{00000000-0005-0000-0000-0000A0070000}"/>
    <cellStyle name="20% - Accent5 6 2 2 2" xfId="1369" xr:uid="{00000000-0005-0000-0000-0000A1070000}"/>
    <cellStyle name="20% - Accent5 6 2 2 2 2" xfId="2803" xr:uid="{00000000-0005-0000-0000-0000A2070000}"/>
    <cellStyle name="20% - Accent5 6 2 2 2 2 2" xfId="5711" xr:uid="{00000000-0005-0000-0000-0000A3070000}"/>
    <cellStyle name="20% - Accent5 6 2 2 2 3" xfId="4278" xr:uid="{00000000-0005-0000-0000-0000A4070000}"/>
    <cellStyle name="20% - Accent5 6 2 2 3" xfId="2086" xr:uid="{00000000-0005-0000-0000-0000A5070000}"/>
    <cellStyle name="20% - Accent5 6 2 2 3 2" xfId="4995" xr:uid="{00000000-0005-0000-0000-0000A6070000}"/>
    <cellStyle name="20% - Accent5 6 2 2 4" xfId="3562" xr:uid="{00000000-0005-0000-0000-0000A7070000}"/>
    <cellStyle name="20% - Accent5 6 2 3" xfId="1010" xr:uid="{00000000-0005-0000-0000-0000A8070000}"/>
    <cellStyle name="20% - Accent5 6 2 3 2" xfId="2445" xr:uid="{00000000-0005-0000-0000-0000A9070000}"/>
    <cellStyle name="20% - Accent5 6 2 3 2 2" xfId="5353" xr:uid="{00000000-0005-0000-0000-0000AA070000}"/>
    <cellStyle name="20% - Accent5 6 2 3 3" xfId="3920" xr:uid="{00000000-0005-0000-0000-0000AB070000}"/>
    <cellStyle name="20% - Accent5 6 2 4" xfId="1728" xr:uid="{00000000-0005-0000-0000-0000AC070000}"/>
    <cellStyle name="20% - Accent5 6 2 4 2" xfId="4637" xr:uid="{00000000-0005-0000-0000-0000AD070000}"/>
    <cellStyle name="20% - Accent5 6 2 5" xfId="3204" xr:uid="{00000000-0005-0000-0000-0000AE070000}"/>
    <cellStyle name="20% - Accent5 6 3" xfId="520" xr:uid="{00000000-0005-0000-0000-0000AF070000}"/>
    <cellStyle name="20% - Accent5 6 3 2" xfId="1239" xr:uid="{00000000-0005-0000-0000-0000B0070000}"/>
    <cellStyle name="20% - Accent5 6 3 2 2" xfId="2673" xr:uid="{00000000-0005-0000-0000-0000B1070000}"/>
    <cellStyle name="20% - Accent5 6 3 2 2 2" xfId="5581" xr:uid="{00000000-0005-0000-0000-0000B2070000}"/>
    <cellStyle name="20% - Accent5 6 3 2 3" xfId="4148" xr:uid="{00000000-0005-0000-0000-0000B3070000}"/>
    <cellStyle name="20% - Accent5 6 3 3" xfId="1956" xr:uid="{00000000-0005-0000-0000-0000B4070000}"/>
    <cellStyle name="20% - Accent5 6 3 3 2" xfId="4865" xr:uid="{00000000-0005-0000-0000-0000B5070000}"/>
    <cellStyle name="20% - Accent5 6 3 4" xfId="3432" xr:uid="{00000000-0005-0000-0000-0000B6070000}"/>
    <cellStyle name="20% - Accent5 6 4" xfId="879" xr:uid="{00000000-0005-0000-0000-0000B7070000}"/>
    <cellStyle name="20% - Accent5 6 4 2" xfId="2315" xr:uid="{00000000-0005-0000-0000-0000B8070000}"/>
    <cellStyle name="20% - Accent5 6 4 2 2" xfId="5223" xr:uid="{00000000-0005-0000-0000-0000B9070000}"/>
    <cellStyle name="20% - Accent5 6 4 3" xfId="3790" xr:uid="{00000000-0005-0000-0000-0000BA070000}"/>
    <cellStyle name="20% - Accent5 6 5" xfId="1598" xr:uid="{00000000-0005-0000-0000-0000BB070000}"/>
    <cellStyle name="20% - Accent5 6 5 2" xfId="4507" xr:uid="{00000000-0005-0000-0000-0000BC070000}"/>
    <cellStyle name="20% - Accent5 6 6" xfId="3074" xr:uid="{00000000-0005-0000-0000-0000BD070000}"/>
    <cellStyle name="20% - Accent5 7" xfId="174" xr:uid="{00000000-0005-0000-0000-0000BE070000}"/>
    <cellStyle name="20% - Accent5 7 2" xfId="534" xr:uid="{00000000-0005-0000-0000-0000BF070000}"/>
    <cellStyle name="20% - Accent5 7 2 2" xfId="1253" xr:uid="{00000000-0005-0000-0000-0000C0070000}"/>
    <cellStyle name="20% - Accent5 7 2 2 2" xfId="2687" xr:uid="{00000000-0005-0000-0000-0000C1070000}"/>
    <cellStyle name="20% - Accent5 7 2 2 2 2" xfId="5595" xr:uid="{00000000-0005-0000-0000-0000C2070000}"/>
    <cellStyle name="20% - Accent5 7 2 2 3" xfId="4162" xr:uid="{00000000-0005-0000-0000-0000C3070000}"/>
    <cellStyle name="20% - Accent5 7 2 3" xfId="1970" xr:uid="{00000000-0005-0000-0000-0000C4070000}"/>
    <cellStyle name="20% - Accent5 7 2 3 2" xfId="4879" xr:uid="{00000000-0005-0000-0000-0000C5070000}"/>
    <cellStyle name="20% - Accent5 7 2 4" xfId="3446" xr:uid="{00000000-0005-0000-0000-0000C6070000}"/>
    <cellStyle name="20% - Accent5 7 3" xfId="893" xr:uid="{00000000-0005-0000-0000-0000C7070000}"/>
    <cellStyle name="20% - Accent5 7 3 2" xfId="2329" xr:uid="{00000000-0005-0000-0000-0000C8070000}"/>
    <cellStyle name="20% - Accent5 7 3 2 2" xfId="5237" xr:uid="{00000000-0005-0000-0000-0000C9070000}"/>
    <cellStyle name="20% - Accent5 7 3 3" xfId="3804" xr:uid="{00000000-0005-0000-0000-0000CA070000}"/>
    <cellStyle name="20% - Accent5 7 4" xfId="1612" xr:uid="{00000000-0005-0000-0000-0000CB070000}"/>
    <cellStyle name="20% - Accent5 7 4 2" xfId="4521" xr:uid="{00000000-0005-0000-0000-0000CC070000}"/>
    <cellStyle name="20% - Accent5 7 5" xfId="3088" xr:uid="{00000000-0005-0000-0000-0000CD070000}"/>
    <cellStyle name="20% - Accent5 8" xfId="305" xr:uid="{00000000-0005-0000-0000-0000CE070000}"/>
    <cellStyle name="20% - Accent5 8 2" xfId="664" xr:uid="{00000000-0005-0000-0000-0000CF070000}"/>
    <cellStyle name="20% - Accent5 8 2 2" xfId="1383" xr:uid="{00000000-0005-0000-0000-0000D0070000}"/>
    <cellStyle name="20% - Accent5 8 2 2 2" xfId="2817" xr:uid="{00000000-0005-0000-0000-0000D1070000}"/>
    <cellStyle name="20% - Accent5 8 2 2 2 2" xfId="5725" xr:uid="{00000000-0005-0000-0000-0000D2070000}"/>
    <cellStyle name="20% - Accent5 8 2 2 3" xfId="4292" xr:uid="{00000000-0005-0000-0000-0000D3070000}"/>
    <cellStyle name="20% - Accent5 8 2 3" xfId="2100" xr:uid="{00000000-0005-0000-0000-0000D4070000}"/>
    <cellStyle name="20% - Accent5 8 2 3 2" xfId="5009" xr:uid="{00000000-0005-0000-0000-0000D5070000}"/>
    <cellStyle name="20% - Accent5 8 2 4" xfId="3576" xr:uid="{00000000-0005-0000-0000-0000D6070000}"/>
    <cellStyle name="20% - Accent5 8 3" xfId="1024" xr:uid="{00000000-0005-0000-0000-0000D7070000}"/>
    <cellStyle name="20% - Accent5 8 3 2" xfId="2459" xr:uid="{00000000-0005-0000-0000-0000D8070000}"/>
    <cellStyle name="20% - Accent5 8 3 2 2" xfId="5367" xr:uid="{00000000-0005-0000-0000-0000D9070000}"/>
    <cellStyle name="20% - Accent5 8 3 3" xfId="3934" xr:uid="{00000000-0005-0000-0000-0000DA070000}"/>
    <cellStyle name="20% - Accent5 8 4" xfId="1742" xr:uid="{00000000-0005-0000-0000-0000DB070000}"/>
    <cellStyle name="20% - Accent5 8 4 2" xfId="4651" xr:uid="{00000000-0005-0000-0000-0000DC070000}"/>
    <cellStyle name="20% - Accent5 8 5" xfId="3218" xr:uid="{00000000-0005-0000-0000-0000DD070000}"/>
    <cellStyle name="20% - Accent5 9" xfId="319" xr:uid="{00000000-0005-0000-0000-0000DE070000}"/>
    <cellStyle name="20% - Accent5 9 2" xfId="678" xr:uid="{00000000-0005-0000-0000-0000DF070000}"/>
    <cellStyle name="20% - Accent5 9 2 2" xfId="1397" xr:uid="{00000000-0005-0000-0000-0000E0070000}"/>
    <cellStyle name="20% - Accent5 9 2 2 2" xfId="2831" xr:uid="{00000000-0005-0000-0000-0000E1070000}"/>
    <cellStyle name="20% - Accent5 9 2 2 2 2" xfId="5739" xr:uid="{00000000-0005-0000-0000-0000E2070000}"/>
    <cellStyle name="20% - Accent5 9 2 2 3" xfId="4306" xr:uid="{00000000-0005-0000-0000-0000E3070000}"/>
    <cellStyle name="20% - Accent5 9 2 3" xfId="2114" xr:uid="{00000000-0005-0000-0000-0000E4070000}"/>
    <cellStyle name="20% - Accent5 9 2 3 2" xfId="5023" xr:uid="{00000000-0005-0000-0000-0000E5070000}"/>
    <cellStyle name="20% - Accent5 9 2 4" xfId="3590" xr:uid="{00000000-0005-0000-0000-0000E6070000}"/>
    <cellStyle name="20% - Accent5 9 3" xfId="1038" xr:uid="{00000000-0005-0000-0000-0000E7070000}"/>
    <cellStyle name="20% - Accent5 9 3 2" xfId="2473" xr:uid="{00000000-0005-0000-0000-0000E8070000}"/>
    <cellStyle name="20% - Accent5 9 3 2 2" xfId="5381" xr:uid="{00000000-0005-0000-0000-0000E9070000}"/>
    <cellStyle name="20% - Accent5 9 3 3" xfId="3948" xr:uid="{00000000-0005-0000-0000-0000EA070000}"/>
    <cellStyle name="20% - Accent5 9 4" xfId="1756" xr:uid="{00000000-0005-0000-0000-0000EB070000}"/>
    <cellStyle name="20% - Accent5 9 4 2" xfId="4665" xr:uid="{00000000-0005-0000-0000-0000EC070000}"/>
    <cellStyle name="20% - Accent5 9 5" xfId="3232" xr:uid="{00000000-0005-0000-0000-0000ED070000}"/>
    <cellStyle name="20% - Accent6" xfId="44" builtinId="50" customBuiltin="1"/>
    <cellStyle name="20% - Accent6 10" xfId="335" xr:uid="{00000000-0005-0000-0000-0000EF070000}"/>
    <cellStyle name="20% - Accent6 10 2" xfId="694" xr:uid="{00000000-0005-0000-0000-0000F0070000}"/>
    <cellStyle name="20% - Accent6 10 2 2" xfId="1413" xr:uid="{00000000-0005-0000-0000-0000F1070000}"/>
    <cellStyle name="20% - Accent6 10 2 2 2" xfId="2847" xr:uid="{00000000-0005-0000-0000-0000F2070000}"/>
    <cellStyle name="20% - Accent6 10 2 2 2 2" xfId="5755" xr:uid="{00000000-0005-0000-0000-0000F3070000}"/>
    <cellStyle name="20% - Accent6 10 2 2 3" xfId="4322" xr:uid="{00000000-0005-0000-0000-0000F4070000}"/>
    <cellStyle name="20% - Accent6 10 2 3" xfId="2130" xr:uid="{00000000-0005-0000-0000-0000F5070000}"/>
    <cellStyle name="20% - Accent6 10 2 3 2" xfId="5039" xr:uid="{00000000-0005-0000-0000-0000F6070000}"/>
    <cellStyle name="20% - Accent6 10 2 4" xfId="3606" xr:uid="{00000000-0005-0000-0000-0000F7070000}"/>
    <cellStyle name="20% - Accent6 10 3" xfId="1054" xr:uid="{00000000-0005-0000-0000-0000F8070000}"/>
    <cellStyle name="20% - Accent6 10 3 2" xfId="2489" xr:uid="{00000000-0005-0000-0000-0000F9070000}"/>
    <cellStyle name="20% - Accent6 10 3 2 2" xfId="5397" xr:uid="{00000000-0005-0000-0000-0000FA070000}"/>
    <cellStyle name="20% - Accent6 10 3 3" xfId="3964" xr:uid="{00000000-0005-0000-0000-0000FB070000}"/>
    <cellStyle name="20% - Accent6 10 4" xfId="1772" xr:uid="{00000000-0005-0000-0000-0000FC070000}"/>
    <cellStyle name="20% - Accent6 10 4 2" xfId="4681" xr:uid="{00000000-0005-0000-0000-0000FD070000}"/>
    <cellStyle name="20% - Accent6 10 5" xfId="3248" xr:uid="{00000000-0005-0000-0000-0000FE070000}"/>
    <cellStyle name="20% - Accent6 11" xfId="349" xr:uid="{00000000-0005-0000-0000-0000FF070000}"/>
    <cellStyle name="20% - Accent6 11 2" xfId="708" xr:uid="{00000000-0005-0000-0000-000000080000}"/>
    <cellStyle name="20% - Accent6 11 2 2" xfId="1427" xr:uid="{00000000-0005-0000-0000-000001080000}"/>
    <cellStyle name="20% - Accent6 11 2 2 2" xfId="2861" xr:uid="{00000000-0005-0000-0000-000002080000}"/>
    <cellStyle name="20% - Accent6 11 2 2 2 2" xfId="5769" xr:uid="{00000000-0005-0000-0000-000003080000}"/>
    <cellStyle name="20% - Accent6 11 2 2 3" xfId="4336" xr:uid="{00000000-0005-0000-0000-000004080000}"/>
    <cellStyle name="20% - Accent6 11 2 3" xfId="2144" xr:uid="{00000000-0005-0000-0000-000005080000}"/>
    <cellStyle name="20% - Accent6 11 2 3 2" xfId="5053" xr:uid="{00000000-0005-0000-0000-000006080000}"/>
    <cellStyle name="20% - Accent6 11 2 4" xfId="3620" xr:uid="{00000000-0005-0000-0000-000007080000}"/>
    <cellStyle name="20% - Accent6 11 3" xfId="1068" xr:uid="{00000000-0005-0000-0000-000008080000}"/>
    <cellStyle name="20% - Accent6 11 3 2" xfId="2503" xr:uid="{00000000-0005-0000-0000-000009080000}"/>
    <cellStyle name="20% - Accent6 11 3 2 2" xfId="5411" xr:uid="{00000000-0005-0000-0000-00000A080000}"/>
    <cellStyle name="20% - Accent6 11 3 3" xfId="3978" xr:uid="{00000000-0005-0000-0000-00000B080000}"/>
    <cellStyle name="20% - Accent6 11 4" xfId="1786" xr:uid="{00000000-0005-0000-0000-00000C080000}"/>
    <cellStyle name="20% - Accent6 11 4 2" xfId="4695" xr:uid="{00000000-0005-0000-0000-00000D080000}"/>
    <cellStyle name="20% - Accent6 11 5" xfId="3262" xr:uid="{00000000-0005-0000-0000-00000E080000}"/>
    <cellStyle name="20% - Accent6 12" xfId="363" xr:uid="{00000000-0005-0000-0000-00000F080000}"/>
    <cellStyle name="20% - Accent6 12 2" xfId="722" xr:uid="{00000000-0005-0000-0000-000010080000}"/>
    <cellStyle name="20% - Accent6 12 2 2" xfId="1441" xr:uid="{00000000-0005-0000-0000-000011080000}"/>
    <cellStyle name="20% - Accent6 12 2 2 2" xfId="2875" xr:uid="{00000000-0005-0000-0000-000012080000}"/>
    <cellStyle name="20% - Accent6 12 2 2 2 2" xfId="5783" xr:uid="{00000000-0005-0000-0000-000013080000}"/>
    <cellStyle name="20% - Accent6 12 2 2 3" xfId="4350" xr:uid="{00000000-0005-0000-0000-000014080000}"/>
    <cellStyle name="20% - Accent6 12 2 3" xfId="2158" xr:uid="{00000000-0005-0000-0000-000015080000}"/>
    <cellStyle name="20% - Accent6 12 2 3 2" xfId="5067" xr:uid="{00000000-0005-0000-0000-000016080000}"/>
    <cellStyle name="20% - Accent6 12 2 4" xfId="3634" xr:uid="{00000000-0005-0000-0000-000017080000}"/>
    <cellStyle name="20% - Accent6 12 3" xfId="1082" xr:uid="{00000000-0005-0000-0000-000018080000}"/>
    <cellStyle name="20% - Accent6 12 3 2" xfId="2517" xr:uid="{00000000-0005-0000-0000-000019080000}"/>
    <cellStyle name="20% - Accent6 12 3 2 2" xfId="5425" xr:uid="{00000000-0005-0000-0000-00001A080000}"/>
    <cellStyle name="20% - Accent6 12 3 3" xfId="3992" xr:uid="{00000000-0005-0000-0000-00001B080000}"/>
    <cellStyle name="20% - Accent6 12 4" xfId="1800" xr:uid="{00000000-0005-0000-0000-00001C080000}"/>
    <cellStyle name="20% - Accent6 12 4 2" xfId="4709" xr:uid="{00000000-0005-0000-0000-00001D080000}"/>
    <cellStyle name="20% - Accent6 12 5" xfId="3276" xr:uid="{00000000-0005-0000-0000-00001E080000}"/>
    <cellStyle name="20% - Accent6 13" xfId="377" xr:uid="{00000000-0005-0000-0000-00001F080000}"/>
    <cellStyle name="20% - Accent6 13 2" xfId="736" xr:uid="{00000000-0005-0000-0000-000020080000}"/>
    <cellStyle name="20% - Accent6 13 2 2" xfId="1455" xr:uid="{00000000-0005-0000-0000-000021080000}"/>
    <cellStyle name="20% - Accent6 13 2 2 2" xfId="2889" xr:uid="{00000000-0005-0000-0000-000022080000}"/>
    <cellStyle name="20% - Accent6 13 2 2 2 2" xfId="5797" xr:uid="{00000000-0005-0000-0000-000023080000}"/>
    <cellStyle name="20% - Accent6 13 2 2 3" xfId="4364" xr:uid="{00000000-0005-0000-0000-000024080000}"/>
    <cellStyle name="20% - Accent6 13 2 3" xfId="2172" xr:uid="{00000000-0005-0000-0000-000025080000}"/>
    <cellStyle name="20% - Accent6 13 2 3 2" xfId="5081" xr:uid="{00000000-0005-0000-0000-000026080000}"/>
    <cellStyle name="20% - Accent6 13 2 4" xfId="3648" xr:uid="{00000000-0005-0000-0000-000027080000}"/>
    <cellStyle name="20% - Accent6 13 3" xfId="1096" xr:uid="{00000000-0005-0000-0000-000028080000}"/>
    <cellStyle name="20% - Accent6 13 3 2" xfId="2531" xr:uid="{00000000-0005-0000-0000-000029080000}"/>
    <cellStyle name="20% - Accent6 13 3 2 2" xfId="5439" xr:uid="{00000000-0005-0000-0000-00002A080000}"/>
    <cellStyle name="20% - Accent6 13 3 3" xfId="4006" xr:uid="{00000000-0005-0000-0000-00002B080000}"/>
    <cellStyle name="20% - Accent6 13 4" xfId="1814" xr:uid="{00000000-0005-0000-0000-00002C080000}"/>
    <cellStyle name="20% - Accent6 13 4 2" xfId="4723" xr:uid="{00000000-0005-0000-0000-00002D080000}"/>
    <cellStyle name="20% - Accent6 13 5" xfId="3290" xr:uid="{00000000-0005-0000-0000-00002E080000}"/>
    <cellStyle name="20% - Accent6 14" xfId="391" xr:uid="{00000000-0005-0000-0000-00002F080000}"/>
    <cellStyle name="20% - Accent6 14 2" xfId="750" xr:uid="{00000000-0005-0000-0000-000030080000}"/>
    <cellStyle name="20% - Accent6 14 2 2" xfId="1469" xr:uid="{00000000-0005-0000-0000-000031080000}"/>
    <cellStyle name="20% - Accent6 14 2 2 2" xfId="2903" xr:uid="{00000000-0005-0000-0000-000032080000}"/>
    <cellStyle name="20% - Accent6 14 2 2 2 2" xfId="5811" xr:uid="{00000000-0005-0000-0000-000033080000}"/>
    <cellStyle name="20% - Accent6 14 2 2 3" xfId="4378" xr:uid="{00000000-0005-0000-0000-000034080000}"/>
    <cellStyle name="20% - Accent6 14 2 3" xfId="2186" xr:uid="{00000000-0005-0000-0000-000035080000}"/>
    <cellStyle name="20% - Accent6 14 2 3 2" xfId="5095" xr:uid="{00000000-0005-0000-0000-000036080000}"/>
    <cellStyle name="20% - Accent6 14 2 4" xfId="3662" xr:uid="{00000000-0005-0000-0000-000037080000}"/>
    <cellStyle name="20% - Accent6 14 3" xfId="1110" xr:uid="{00000000-0005-0000-0000-000038080000}"/>
    <cellStyle name="20% - Accent6 14 3 2" xfId="2545" xr:uid="{00000000-0005-0000-0000-000039080000}"/>
    <cellStyle name="20% - Accent6 14 3 2 2" xfId="5453" xr:uid="{00000000-0005-0000-0000-00003A080000}"/>
    <cellStyle name="20% - Accent6 14 3 3" xfId="4020" xr:uid="{00000000-0005-0000-0000-00003B080000}"/>
    <cellStyle name="20% - Accent6 14 4" xfId="1828" xr:uid="{00000000-0005-0000-0000-00003C080000}"/>
    <cellStyle name="20% - Accent6 14 4 2" xfId="4737" xr:uid="{00000000-0005-0000-0000-00003D080000}"/>
    <cellStyle name="20% - Accent6 14 5" xfId="3304" xr:uid="{00000000-0005-0000-0000-00003E080000}"/>
    <cellStyle name="20% - Accent6 15" xfId="405" xr:uid="{00000000-0005-0000-0000-00003F080000}"/>
    <cellStyle name="20% - Accent6 15 2" xfId="1124" xr:uid="{00000000-0005-0000-0000-000040080000}"/>
    <cellStyle name="20% - Accent6 15 2 2" xfId="2559" xr:uid="{00000000-0005-0000-0000-000041080000}"/>
    <cellStyle name="20% - Accent6 15 2 2 2" xfId="5467" xr:uid="{00000000-0005-0000-0000-000042080000}"/>
    <cellStyle name="20% - Accent6 15 2 3" xfId="4034" xr:uid="{00000000-0005-0000-0000-000043080000}"/>
    <cellStyle name="20% - Accent6 15 3" xfId="1842" xr:uid="{00000000-0005-0000-0000-000044080000}"/>
    <cellStyle name="20% - Accent6 15 3 2" xfId="4751" xr:uid="{00000000-0005-0000-0000-000045080000}"/>
    <cellStyle name="20% - Accent6 15 4" xfId="3318" xr:uid="{00000000-0005-0000-0000-000046080000}"/>
    <cellStyle name="20% - Accent6 16" xfId="764" xr:uid="{00000000-0005-0000-0000-000047080000}"/>
    <cellStyle name="20% - Accent6 16 2" xfId="2200" xr:uid="{00000000-0005-0000-0000-000048080000}"/>
    <cellStyle name="20% - Accent6 16 2 2" xfId="5109" xr:uid="{00000000-0005-0000-0000-000049080000}"/>
    <cellStyle name="20% - Accent6 16 3" xfId="3676" xr:uid="{00000000-0005-0000-0000-00004A080000}"/>
    <cellStyle name="20% - Accent6 17" xfId="2917" xr:uid="{00000000-0005-0000-0000-00004B080000}"/>
    <cellStyle name="20% - Accent6 17 2" xfId="5825" xr:uid="{00000000-0005-0000-0000-00004C080000}"/>
    <cellStyle name="20% - Accent6 18" xfId="1483" xr:uid="{00000000-0005-0000-0000-00004D080000}"/>
    <cellStyle name="20% - Accent6 18 2" xfId="4392" xr:uid="{00000000-0005-0000-0000-00004E080000}"/>
    <cellStyle name="20% - Accent6 19" xfId="2931" xr:uid="{00000000-0005-0000-0000-00004F080000}"/>
    <cellStyle name="20% - Accent6 19 2" xfId="5839" xr:uid="{00000000-0005-0000-0000-000050080000}"/>
    <cellStyle name="20% - Accent6 2" xfId="62" xr:uid="{00000000-0005-0000-0000-000051080000}"/>
    <cellStyle name="20% - Accent6 2 2" xfId="120" xr:uid="{00000000-0005-0000-0000-000052080000}"/>
    <cellStyle name="20% - Accent6 2 2 2" xfId="251" xr:uid="{00000000-0005-0000-0000-000053080000}"/>
    <cellStyle name="20% - Accent6 2 2 2 2" xfId="610" xr:uid="{00000000-0005-0000-0000-000054080000}"/>
    <cellStyle name="20% - Accent6 2 2 2 2 2" xfId="1329" xr:uid="{00000000-0005-0000-0000-000055080000}"/>
    <cellStyle name="20% - Accent6 2 2 2 2 2 2" xfId="2763" xr:uid="{00000000-0005-0000-0000-000056080000}"/>
    <cellStyle name="20% - Accent6 2 2 2 2 2 2 2" xfId="5671" xr:uid="{00000000-0005-0000-0000-000057080000}"/>
    <cellStyle name="20% - Accent6 2 2 2 2 2 3" xfId="4238" xr:uid="{00000000-0005-0000-0000-000058080000}"/>
    <cellStyle name="20% - Accent6 2 2 2 2 3" xfId="2046" xr:uid="{00000000-0005-0000-0000-000059080000}"/>
    <cellStyle name="20% - Accent6 2 2 2 2 3 2" xfId="4955" xr:uid="{00000000-0005-0000-0000-00005A080000}"/>
    <cellStyle name="20% - Accent6 2 2 2 2 4" xfId="3522" xr:uid="{00000000-0005-0000-0000-00005B080000}"/>
    <cellStyle name="20% - Accent6 2 2 2 3" xfId="970" xr:uid="{00000000-0005-0000-0000-00005C080000}"/>
    <cellStyle name="20% - Accent6 2 2 2 3 2" xfId="2405" xr:uid="{00000000-0005-0000-0000-00005D080000}"/>
    <cellStyle name="20% - Accent6 2 2 2 3 2 2" xfId="5313" xr:uid="{00000000-0005-0000-0000-00005E080000}"/>
    <cellStyle name="20% - Accent6 2 2 2 3 3" xfId="3880" xr:uid="{00000000-0005-0000-0000-00005F080000}"/>
    <cellStyle name="20% - Accent6 2 2 2 4" xfId="1688" xr:uid="{00000000-0005-0000-0000-000060080000}"/>
    <cellStyle name="20% - Accent6 2 2 2 4 2" xfId="4597" xr:uid="{00000000-0005-0000-0000-000061080000}"/>
    <cellStyle name="20% - Accent6 2 2 2 5" xfId="3164" xr:uid="{00000000-0005-0000-0000-000062080000}"/>
    <cellStyle name="20% - Accent6 2 2 3" xfId="480" xr:uid="{00000000-0005-0000-0000-000063080000}"/>
    <cellStyle name="20% - Accent6 2 2 3 2" xfId="1199" xr:uid="{00000000-0005-0000-0000-000064080000}"/>
    <cellStyle name="20% - Accent6 2 2 3 2 2" xfId="2633" xr:uid="{00000000-0005-0000-0000-000065080000}"/>
    <cellStyle name="20% - Accent6 2 2 3 2 2 2" xfId="5541" xr:uid="{00000000-0005-0000-0000-000066080000}"/>
    <cellStyle name="20% - Accent6 2 2 3 2 3" xfId="4108" xr:uid="{00000000-0005-0000-0000-000067080000}"/>
    <cellStyle name="20% - Accent6 2 2 3 3" xfId="1916" xr:uid="{00000000-0005-0000-0000-000068080000}"/>
    <cellStyle name="20% - Accent6 2 2 3 3 2" xfId="4825" xr:uid="{00000000-0005-0000-0000-000069080000}"/>
    <cellStyle name="20% - Accent6 2 2 3 4" xfId="3392" xr:uid="{00000000-0005-0000-0000-00006A080000}"/>
    <cellStyle name="20% - Accent6 2 2 4" xfId="839" xr:uid="{00000000-0005-0000-0000-00006B080000}"/>
    <cellStyle name="20% - Accent6 2 2 4 2" xfId="2275" xr:uid="{00000000-0005-0000-0000-00006C080000}"/>
    <cellStyle name="20% - Accent6 2 2 4 2 2" xfId="5183" xr:uid="{00000000-0005-0000-0000-00006D080000}"/>
    <cellStyle name="20% - Accent6 2 2 4 3" xfId="3750" xr:uid="{00000000-0005-0000-0000-00006E080000}"/>
    <cellStyle name="20% - Accent6 2 2 5" xfId="1558" xr:uid="{00000000-0005-0000-0000-00006F080000}"/>
    <cellStyle name="20% - Accent6 2 2 5 2" xfId="4467" xr:uid="{00000000-0005-0000-0000-000070080000}"/>
    <cellStyle name="20% - Accent6 2 2 6" xfId="3034" xr:uid="{00000000-0005-0000-0000-000071080000}"/>
    <cellStyle name="20% - Accent6 2 3" xfId="193" xr:uid="{00000000-0005-0000-0000-000072080000}"/>
    <cellStyle name="20% - Accent6 2 3 2" xfId="552" xr:uid="{00000000-0005-0000-0000-000073080000}"/>
    <cellStyle name="20% - Accent6 2 3 2 2" xfId="1271" xr:uid="{00000000-0005-0000-0000-000074080000}"/>
    <cellStyle name="20% - Accent6 2 3 2 2 2" xfId="2705" xr:uid="{00000000-0005-0000-0000-000075080000}"/>
    <cellStyle name="20% - Accent6 2 3 2 2 2 2" xfId="5613" xr:uid="{00000000-0005-0000-0000-000076080000}"/>
    <cellStyle name="20% - Accent6 2 3 2 2 3" xfId="4180" xr:uid="{00000000-0005-0000-0000-000077080000}"/>
    <cellStyle name="20% - Accent6 2 3 2 3" xfId="1988" xr:uid="{00000000-0005-0000-0000-000078080000}"/>
    <cellStyle name="20% - Accent6 2 3 2 3 2" xfId="4897" xr:uid="{00000000-0005-0000-0000-000079080000}"/>
    <cellStyle name="20% - Accent6 2 3 2 4" xfId="3464" xr:uid="{00000000-0005-0000-0000-00007A080000}"/>
    <cellStyle name="20% - Accent6 2 3 3" xfId="912" xr:uid="{00000000-0005-0000-0000-00007B080000}"/>
    <cellStyle name="20% - Accent6 2 3 3 2" xfId="2347" xr:uid="{00000000-0005-0000-0000-00007C080000}"/>
    <cellStyle name="20% - Accent6 2 3 3 2 2" xfId="5255" xr:uid="{00000000-0005-0000-0000-00007D080000}"/>
    <cellStyle name="20% - Accent6 2 3 3 3" xfId="3822" xr:uid="{00000000-0005-0000-0000-00007E080000}"/>
    <cellStyle name="20% - Accent6 2 3 4" xfId="1630" xr:uid="{00000000-0005-0000-0000-00007F080000}"/>
    <cellStyle name="20% - Accent6 2 3 4 2" xfId="4539" xr:uid="{00000000-0005-0000-0000-000080080000}"/>
    <cellStyle name="20% - Accent6 2 3 5" xfId="3106" xr:uid="{00000000-0005-0000-0000-000081080000}"/>
    <cellStyle name="20% - Accent6 2 4" xfId="422" xr:uid="{00000000-0005-0000-0000-000082080000}"/>
    <cellStyle name="20% - Accent6 2 4 2" xfId="1141" xr:uid="{00000000-0005-0000-0000-000083080000}"/>
    <cellStyle name="20% - Accent6 2 4 2 2" xfId="2575" xr:uid="{00000000-0005-0000-0000-000084080000}"/>
    <cellStyle name="20% - Accent6 2 4 2 2 2" xfId="5483" xr:uid="{00000000-0005-0000-0000-000085080000}"/>
    <cellStyle name="20% - Accent6 2 4 2 3" xfId="4050" xr:uid="{00000000-0005-0000-0000-000086080000}"/>
    <cellStyle name="20% - Accent6 2 4 3" xfId="1858" xr:uid="{00000000-0005-0000-0000-000087080000}"/>
    <cellStyle name="20% - Accent6 2 4 3 2" xfId="4767" xr:uid="{00000000-0005-0000-0000-000088080000}"/>
    <cellStyle name="20% - Accent6 2 4 4" xfId="3334" xr:uid="{00000000-0005-0000-0000-000089080000}"/>
    <cellStyle name="20% - Accent6 2 5" xfId="781" xr:uid="{00000000-0005-0000-0000-00008A080000}"/>
    <cellStyle name="20% - Accent6 2 5 2" xfId="2217" xr:uid="{00000000-0005-0000-0000-00008B080000}"/>
    <cellStyle name="20% - Accent6 2 5 2 2" xfId="5125" xr:uid="{00000000-0005-0000-0000-00008C080000}"/>
    <cellStyle name="20% - Accent6 2 5 3" xfId="3692" xr:uid="{00000000-0005-0000-0000-00008D080000}"/>
    <cellStyle name="20% - Accent6 2 6" xfId="1500" xr:uid="{00000000-0005-0000-0000-00008E080000}"/>
    <cellStyle name="20% - Accent6 2 6 2" xfId="4409" xr:uid="{00000000-0005-0000-0000-00008F080000}"/>
    <cellStyle name="20% - Accent6 2 7" xfId="2976" xr:uid="{00000000-0005-0000-0000-000090080000}"/>
    <cellStyle name="20% - Accent6 20" xfId="2945" xr:uid="{00000000-0005-0000-0000-000091080000}"/>
    <cellStyle name="20% - Accent6 21" xfId="2959" xr:uid="{00000000-0005-0000-0000-000092080000}"/>
    <cellStyle name="20% - Accent6 22" xfId="5858" xr:uid="{00000000-0005-0000-0000-000093080000}"/>
    <cellStyle name="20% - Accent6 3" xfId="76" xr:uid="{00000000-0005-0000-0000-000094080000}"/>
    <cellStyle name="20% - Accent6 3 2" xfId="134" xr:uid="{00000000-0005-0000-0000-000095080000}"/>
    <cellStyle name="20% - Accent6 3 2 2" xfId="265" xr:uid="{00000000-0005-0000-0000-000096080000}"/>
    <cellStyle name="20% - Accent6 3 2 2 2" xfId="624" xr:uid="{00000000-0005-0000-0000-000097080000}"/>
    <cellStyle name="20% - Accent6 3 2 2 2 2" xfId="1343" xr:uid="{00000000-0005-0000-0000-000098080000}"/>
    <cellStyle name="20% - Accent6 3 2 2 2 2 2" xfId="2777" xr:uid="{00000000-0005-0000-0000-000099080000}"/>
    <cellStyle name="20% - Accent6 3 2 2 2 2 2 2" xfId="5685" xr:uid="{00000000-0005-0000-0000-00009A080000}"/>
    <cellStyle name="20% - Accent6 3 2 2 2 2 3" xfId="4252" xr:uid="{00000000-0005-0000-0000-00009B080000}"/>
    <cellStyle name="20% - Accent6 3 2 2 2 3" xfId="2060" xr:uid="{00000000-0005-0000-0000-00009C080000}"/>
    <cellStyle name="20% - Accent6 3 2 2 2 3 2" xfId="4969" xr:uid="{00000000-0005-0000-0000-00009D080000}"/>
    <cellStyle name="20% - Accent6 3 2 2 2 4" xfId="3536" xr:uid="{00000000-0005-0000-0000-00009E080000}"/>
    <cellStyle name="20% - Accent6 3 2 2 3" xfId="984" xr:uid="{00000000-0005-0000-0000-00009F080000}"/>
    <cellStyle name="20% - Accent6 3 2 2 3 2" xfId="2419" xr:uid="{00000000-0005-0000-0000-0000A0080000}"/>
    <cellStyle name="20% - Accent6 3 2 2 3 2 2" xfId="5327" xr:uid="{00000000-0005-0000-0000-0000A1080000}"/>
    <cellStyle name="20% - Accent6 3 2 2 3 3" xfId="3894" xr:uid="{00000000-0005-0000-0000-0000A2080000}"/>
    <cellStyle name="20% - Accent6 3 2 2 4" xfId="1702" xr:uid="{00000000-0005-0000-0000-0000A3080000}"/>
    <cellStyle name="20% - Accent6 3 2 2 4 2" xfId="4611" xr:uid="{00000000-0005-0000-0000-0000A4080000}"/>
    <cellStyle name="20% - Accent6 3 2 2 5" xfId="3178" xr:uid="{00000000-0005-0000-0000-0000A5080000}"/>
    <cellStyle name="20% - Accent6 3 2 3" xfId="494" xr:uid="{00000000-0005-0000-0000-0000A6080000}"/>
    <cellStyle name="20% - Accent6 3 2 3 2" xfId="1213" xr:uid="{00000000-0005-0000-0000-0000A7080000}"/>
    <cellStyle name="20% - Accent6 3 2 3 2 2" xfId="2647" xr:uid="{00000000-0005-0000-0000-0000A8080000}"/>
    <cellStyle name="20% - Accent6 3 2 3 2 2 2" xfId="5555" xr:uid="{00000000-0005-0000-0000-0000A9080000}"/>
    <cellStyle name="20% - Accent6 3 2 3 2 3" xfId="4122" xr:uid="{00000000-0005-0000-0000-0000AA080000}"/>
    <cellStyle name="20% - Accent6 3 2 3 3" xfId="1930" xr:uid="{00000000-0005-0000-0000-0000AB080000}"/>
    <cellStyle name="20% - Accent6 3 2 3 3 2" xfId="4839" xr:uid="{00000000-0005-0000-0000-0000AC080000}"/>
    <cellStyle name="20% - Accent6 3 2 3 4" xfId="3406" xr:uid="{00000000-0005-0000-0000-0000AD080000}"/>
    <cellStyle name="20% - Accent6 3 2 4" xfId="853" xr:uid="{00000000-0005-0000-0000-0000AE080000}"/>
    <cellStyle name="20% - Accent6 3 2 4 2" xfId="2289" xr:uid="{00000000-0005-0000-0000-0000AF080000}"/>
    <cellStyle name="20% - Accent6 3 2 4 2 2" xfId="5197" xr:uid="{00000000-0005-0000-0000-0000B0080000}"/>
    <cellStyle name="20% - Accent6 3 2 4 3" xfId="3764" xr:uid="{00000000-0005-0000-0000-0000B1080000}"/>
    <cellStyle name="20% - Accent6 3 2 5" xfId="1572" xr:uid="{00000000-0005-0000-0000-0000B2080000}"/>
    <cellStyle name="20% - Accent6 3 2 5 2" xfId="4481" xr:uid="{00000000-0005-0000-0000-0000B3080000}"/>
    <cellStyle name="20% - Accent6 3 2 6" xfId="3048" xr:uid="{00000000-0005-0000-0000-0000B4080000}"/>
    <cellStyle name="20% - Accent6 3 3" xfId="207" xr:uid="{00000000-0005-0000-0000-0000B5080000}"/>
    <cellStyle name="20% - Accent6 3 3 2" xfId="566" xr:uid="{00000000-0005-0000-0000-0000B6080000}"/>
    <cellStyle name="20% - Accent6 3 3 2 2" xfId="1285" xr:uid="{00000000-0005-0000-0000-0000B7080000}"/>
    <cellStyle name="20% - Accent6 3 3 2 2 2" xfId="2719" xr:uid="{00000000-0005-0000-0000-0000B8080000}"/>
    <cellStyle name="20% - Accent6 3 3 2 2 2 2" xfId="5627" xr:uid="{00000000-0005-0000-0000-0000B9080000}"/>
    <cellStyle name="20% - Accent6 3 3 2 2 3" xfId="4194" xr:uid="{00000000-0005-0000-0000-0000BA080000}"/>
    <cellStyle name="20% - Accent6 3 3 2 3" xfId="2002" xr:uid="{00000000-0005-0000-0000-0000BB080000}"/>
    <cellStyle name="20% - Accent6 3 3 2 3 2" xfId="4911" xr:uid="{00000000-0005-0000-0000-0000BC080000}"/>
    <cellStyle name="20% - Accent6 3 3 2 4" xfId="3478" xr:uid="{00000000-0005-0000-0000-0000BD080000}"/>
    <cellStyle name="20% - Accent6 3 3 3" xfId="926" xr:uid="{00000000-0005-0000-0000-0000BE080000}"/>
    <cellStyle name="20% - Accent6 3 3 3 2" xfId="2361" xr:uid="{00000000-0005-0000-0000-0000BF080000}"/>
    <cellStyle name="20% - Accent6 3 3 3 2 2" xfId="5269" xr:uid="{00000000-0005-0000-0000-0000C0080000}"/>
    <cellStyle name="20% - Accent6 3 3 3 3" xfId="3836" xr:uid="{00000000-0005-0000-0000-0000C1080000}"/>
    <cellStyle name="20% - Accent6 3 3 4" xfId="1644" xr:uid="{00000000-0005-0000-0000-0000C2080000}"/>
    <cellStyle name="20% - Accent6 3 3 4 2" xfId="4553" xr:uid="{00000000-0005-0000-0000-0000C3080000}"/>
    <cellStyle name="20% - Accent6 3 3 5" xfId="3120" xr:uid="{00000000-0005-0000-0000-0000C4080000}"/>
    <cellStyle name="20% - Accent6 3 4" xfId="436" xr:uid="{00000000-0005-0000-0000-0000C5080000}"/>
    <cellStyle name="20% - Accent6 3 4 2" xfId="1155" xr:uid="{00000000-0005-0000-0000-0000C6080000}"/>
    <cellStyle name="20% - Accent6 3 4 2 2" xfId="2589" xr:uid="{00000000-0005-0000-0000-0000C7080000}"/>
    <cellStyle name="20% - Accent6 3 4 2 2 2" xfId="5497" xr:uid="{00000000-0005-0000-0000-0000C8080000}"/>
    <cellStyle name="20% - Accent6 3 4 2 3" xfId="4064" xr:uid="{00000000-0005-0000-0000-0000C9080000}"/>
    <cellStyle name="20% - Accent6 3 4 3" xfId="1872" xr:uid="{00000000-0005-0000-0000-0000CA080000}"/>
    <cellStyle name="20% - Accent6 3 4 3 2" xfId="4781" xr:uid="{00000000-0005-0000-0000-0000CB080000}"/>
    <cellStyle name="20% - Accent6 3 4 4" xfId="3348" xr:uid="{00000000-0005-0000-0000-0000CC080000}"/>
    <cellStyle name="20% - Accent6 3 5" xfId="795" xr:uid="{00000000-0005-0000-0000-0000CD080000}"/>
    <cellStyle name="20% - Accent6 3 5 2" xfId="2231" xr:uid="{00000000-0005-0000-0000-0000CE080000}"/>
    <cellStyle name="20% - Accent6 3 5 2 2" xfId="5139" xr:uid="{00000000-0005-0000-0000-0000CF080000}"/>
    <cellStyle name="20% - Accent6 3 5 3" xfId="3706" xr:uid="{00000000-0005-0000-0000-0000D0080000}"/>
    <cellStyle name="20% - Accent6 3 6" xfId="1514" xr:uid="{00000000-0005-0000-0000-0000D1080000}"/>
    <cellStyle name="20% - Accent6 3 6 2" xfId="4423" xr:uid="{00000000-0005-0000-0000-0000D2080000}"/>
    <cellStyle name="20% - Accent6 3 7" xfId="2990" xr:uid="{00000000-0005-0000-0000-0000D3080000}"/>
    <cellStyle name="20% - Accent6 4" xfId="90" xr:uid="{00000000-0005-0000-0000-0000D4080000}"/>
    <cellStyle name="20% - Accent6 4 2" xfId="148" xr:uid="{00000000-0005-0000-0000-0000D5080000}"/>
    <cellStyle name="20% - Accent6 4 2 2" xfId="279" xr:uid="{00000000-0005-0000-0000-0000D6080000}"/>
    <cellStyle name="20% - Accent6 4 2 2 2" xfId="638" xr:uid="{00000000-0005-0000-0000-0000D7080000}"/>
    <cellStyle name="20% - Accent6 4 2 2 2 2" xfId="1357" xr:uid="{00000000-0005-0000-0000-0000D8080000}"/>
    <cellStyle name="20% - Accent6 4 2 2 2 2 2" xfId="2791" xr:uid="{00000000-0005-0000-0000-0000D9080000}"/>
    <cellStyle name="20% - Accent6 4 2 2 2 2 2 2" xfId="5699" xr:uid="{00000000-0005-0000-0000-0000DA080000}"/>
    <cellStyle name="20% - Accent6 4 2 2 2 2 3" xfId="4266" xr:uid="{00000000-0005-0000-0000-0000DB080000}"/>
    <cellStyle name="20% - Accent6 4 2 2 2 3" xfId="2074" xr:uid="{00000000-0005-0000-0000-0000DC080000}"/>
    <cellStyle name="20% - Accent6 4 2 2 2 3 2" xfId="4983" xr:uid="{00000000-0005-0000-0000-0000DD080000}"/>
    <cellStyle name="20% - Accent6 4 2 2 2 4" xfId="3550" xr:uid="{00000000-0005-0000-0000-0000DE080000}"/>
    <cellStyle name="20% - Accent6 4 2 2 3" xfId="998" xr:uid="{00000000-0005-0000-0000-0000DF080000}"/>
    <cellStyle name="20% - Accent6 4 2 2 3 2" xfId="2433" xr:uid="{00000000-0005-0000-0000-0000E0080000}"/>
    <cellStyle name="20% - Accent6 4 2 2 3 2 2" xfId="5341" xr:uid="{00000000-0005-0000-0000-0000E1080000}"/>
    <cellStyle name="20% - Accent6 4 2 2 3 3" xfId="3908" xr:uid="{00000000-0005-0000-0000-0000E2080000}"/>
    <cellStyle name="20% - Accent6 4 2 2 4" xfId="1716" xr:uid="{00000000-0005-0000-0000-0000E3080000}"/>
    <cellStyle name="20% - Accent6 4 2 2 4 2" xfId="4625" xr:uid="{00000000-0005-0000-0000-0000E4080000}"/>
    <cellStyle name="20% - Accent6 4 2 2 5" xfId="3192" xr:uid="{00000000-0005-0000-0000-0000E5080000}"/>
    <cellStyle name="20% - Accent6 4 2 3" xfId="508" xr:uid="{00000000-0005-0000-0000-0000E6080000}"/>
    <cellStyle name="20% - Accent6 4 2 3 2" xfId="1227" xr:uid="{00000000-0005-0000-0000-0000E7080000}"/>
    <cellStyle name="20% - Accent6 4 2 3 2 2" xfId="2661" xr:uid="{00000000-0005-0000-0000-0000E8080000}"/>
    <cellStyle name="20% - Accent6 4 2 3 2 2 2" xfId="5569" xr:uid="{00000000-0005-0000-0000-0000E9080000}"/>
    <cellStyle name="20% - Accent6 4 2 3 2 3" xfId="4136" xr:uid="{00000000-0005-0000-0000-0000EA080000}"/>
    <cellStyle name="20% - Accent6 4 2 3 3" xfId="1944" xr:uid="{00000000-0005-0000-0000-0000EB080000}"/>
    <cellStyle name="20% - Accent6 4 2 3 3 2" xfId="4853" xr:uid="{00000000-0005-0000-0000-0000EC080000}"/>
    <cellStyle name="20% - Accent6 4 2 3 4" xfId="3420" xr:uid="{00000000-0005-0000-0000-0000ED080000}"/>
    <cellStyle name="20% - Accent6 4 2 4" xfId="867" xr:uid="{00000000-0005-0000-0000-0000EE080000}"/>
    <cellStyle name="20% - Accent6 4 2 4 2" xfId="2303" xr:uid="{00000000-0005-0000-0000-0000EF080000}"/>
    <cellStyle name="20% - Accent6 4 2 4 2 2" xfId="5211" xr:uid="{00000000-0005-0000-0000-0000F0080000}"/>
    <cellStyle name="20% - Accent6 4 2 4 3" xfId="3778" xr:uid="{00000000-0005-0000-0000-0000F1080000}"/>
    <cellStyle name="20% - Accent6 4 2 5" xfId="1586" xr:uid="{00000000-0005-0000-0000-0000F2080000}"/>
    <cellStyle name="20% - Accent6 4 2 5 2" xfId="4495" xr:uid="{00000000-0005-0000-0000-0000F3080000}"/>
    <cellStyle name="20% - Accent6 4 2 6" xfId="3062" xr:uid="{00000000-0005-0000-0000-0000F4080000}"/>
    <cellStyle name="20% - Accent6 4 3" xfId="221" xr:uid="{00000000-0005-0000-0000-0000F5080000}"/>
    <cellStyle name="20% - Accent6 4 3 2" xfId="580" xr:uid="{00000000-0005-0000-0000-0000F6080000}"/>
    <cellStyle name="20% - Accent6 4 3 2 2" xfId="1299" xr:uid="{00000000-0005-0000-0000-0000F7080000}"/>
    <cellStyle name="20% - Accent6 4 3 2 2 2" xfId="2733" xr:uid="{00000000-0005-0000-0000-0000F8080000}"/>
    <cellStyle name="20% - Accent6 4 3 2 2 2 2" xfId="5641" xr:uid="{00000000-0005-0000-0000-0000F9080000}"/>
    <cellStyle name="20% - Accent6 4 3 2 2 3" xfId="4208" xr:uid="{00000000-0005-0000-0000-0000FA080000}"/>
    <cellStyle name="20% - Accent6 4 3 2 3" xfId="2016" xr:uid="{00000000-0005-0000-0000-0000FB080000}"/>
    <cellStyle name="20% - Accent6 4 3 2 3 2" xfId="4925" xr:uid="{00000000-0005-0000-0000-0000FC080000}"/>
    <cellStyle name="20% - Accent6 4 3 2 4" xfId="3492" xr:uid="{00000000-0005-0000-0000-0000FD080000}"/>
    <cellStyle name="20% - Accent6 4 3 3" xfId="940" xr:uid="{00000000-0005-0000-0000-0000FE080000}"/>
    <cellStyle name="20% - Accent6 4 3 3 2" xfId="2375" xr:uid="{00000000-0005-0000-0000-0000FF080000}"/>
    <cellStyle name="20% - Accent6 4 3 3 2 2" xfId="5283" xr:uid="{00000000-0005-0000-0000-000000090000}"/>
    <cellStyle name="20% - Accent6 4 3 3 3" xfId="3850" xr:uid="{00000000-0005-0000-0000-000001090000}"/>
    <cellStyle name="20% - Accent6 4 3 4" xfId="1658" xr:uid="{00000000-0005-0000-0000-000002090000}"/>
    <cellStyle name="20% - Accent6 4 3 4 2" xfId="4567" xr:uid="{00000000-0005-0000-0000-000003090000}"/>
    <cellStyle name="20% - Accent6 4 3 5" xfId="3134" xr:uid="{00000000-0005-0000-0000-000004090000}"/>
    <cellStyle name="20% - Accent6 4 4" xfId="450" xr:uid="{00000000-0005-0000-0000-000005090000}"/>
    <cellStyle name="20% - Accent6 4 4 2" xfId="1169" xr:uid="{00000000-0005-0000-0000-000006090000}"/>
    <cellStyle name="20% - Accent6 4 4 2 2" xfId="2603" xr:uid="{00000000-0005-0000-0000-000007090000}"/>
    <cellStyle name="20% - Accent6 4 4 2 2 2" xfId="5511" xr:uid="{00000000-0005-0000-0000-000008090000}"/>
    <cellStyle name="20% - Accent6 4 4 2 3" xfId="4078" xr:uid="{00000000-0005-0000-0000-000009090000}"/>
    <cellStyle name="20% - Accent6 4 4 3" xfId="1886" xr:uid="{00000000-0005-0000-0000-00000A090000}"/>
    <cellStyle name="20% - Accent6 4 4 3 2" xfId="4795" xr:uid="{00000000-0005-0000-0000-00000B090000}"/>
    <cellStyle name="20% - Accent6 4 4 4" xfId="3362" xr:uid="{00000000-0005-0000-0000-00000C090000}"/>
    <cellStyle name="20% - Accent6 4 5" xfId="809" xr:uid="{00000000-0005-0000-0000-00000D090000}"/>
    <cellStyle name="20% - Accent6 4 5 2" xfId="2245" xr:uid="{00000000-0005-0000-0000-00000E090000}"/>
    <cellStyle name="20% - Accent6 4 5 2 2" xfId="5153" xr:uid="{00000000-0005-0000-0000-00000F090000}"/>
    <cellStyle name="20% - Accent6 4 5 3" xfId="3720" xr:uid="{00000000-0005-0000-0000-000010090000}"/>
    <cellStyle name="20% - Accent6 4 6" xfId="1528" xr:uid="{00000000-0005-0000-0000-000011090000}"/>
    <cellStyle name="20% - Accent6 4 6 2" xfId="4437" xr:uid="{00000000-0005-0000-0000-000012090000}"/>
    <cellStyle name="20% - Accent6 4 7" xfId="3004" xr:uid="{00000000-0005-0000-0000-000013090000}"/>
    <cellStyle name="20% - Accent6 5" xfId="104" xr:uid="{00000000-0005-0000-0000-000014090000}"/>
    <cellStyle name="20% - Accent6 5 2" xfId="235" xr:uid="{00000000-0005-0000-0000-000015090000}"/>
    <cellStyle name="20% - Accent6 5 2 2" xfId="594" xr:uid="{00000000-0005-0000-0000-000016090000}"/>
    <cellStyle name="20% - Accent6 5 2 2 2" xfId="1313" xr:uid="{00000000-0005-0000-0000-000017090000}"/>
    <cellStyle name="20% - Accent6 5 2 2 2 2" xfId="2747" xr:uid="{00000000-0005-0000-0000-000018090000}"/>
    <cellStyle name="20% - Accent6 5 2 2 2 2 2" xfId="5655" xr:uid="{00000000-0005-0000-0000-000019090000}"/>
    <cellStyle name="20% - Accent6 5 2 2 2 3" xfId="4222" xr:uid="{00000000-0005-0000-0000-00001A090000}"/>
    <cellStyle name="20% - Accent6 5 2 2 3" xfId="2030" xr:uid="{00000000-0005-0000-0000-00001B090000}"/>
    <cellStyle name="20% - Accent6 5 2 2 3 2" xfId="4939" xr:uid="{00000000-0005-0000-0000-00001C090000}"/>
    <cellStyle name="20% - Accent6 5 2 2 4" xfId="3506" xr:uid="{00000000-0005-0000-0000-00001D090000}"/>
    <cellStyle name="20% - Accent6 5 2 3" xfId="954" xr:uid="{00000000-0005-0000-0000-00001E090000}"/>
    <cellStyle name="20% - Accent6 5 2 3 2" xfId="2389" xr:uid="{00000000-0005-0000-0000-00001F090000}"/>
    <cellStyle name="20% - Accent6 5 2 3 2 2" xfId="5297" xr:uid="{00000000-0005-0000-0000-000020090000}"/>
    <cellStyle name="20% - Accent6 5 2 3 3" xfId="3864" xr:uid="{00000000-0005-0000-0000-000021090000}"/>
    <cellStyle name="20% - Accent6 5 2 4" xfId="1672" xr:uid="{00000000-0005-0000-0000-000022090000}"/>
    <cellStyle name="20% - Accent6 5 2 4 2" xfId="4581" xr:uid="{00000000-0005-0000-0000-000023090000}"/>
    <cellStyle name="20% - Accent6 5 2 5" xfId="3148" xr:uid="{00000000-0005-0000-0000-000024090000}"/>
    <cellStyle name="20% - Accent6 5 3" xfId="464" xr:uid="{00000000-0005-0000-0000-000025090000}"/>
    <cellStyle name="20% - Accent6 5 3 2" xfId="1183" xr:uid="{00000000-0005-0000-0000-000026090000}"/>
    <cellStyle name="20% - Accent6 5 3 2 2" xfId="2617" xr:uid="{00000000-0005-0000-0000-000027090000}"/>
    <cellStyle name="20% - Accent6 5 3 2 2 2" xfId="5525" xr:uid="{00000000-0005-0000-0000-000028090000}"/>
    <cellStyle name="20% - Accent6 5 3 2 3" xfId="4092" xr:uid="{00000000-0005-0000-0000-000029090000}"/>
    <cellStyle name="20% - Accent6 5 3 3" xfId="1900" xr:uid="{00000000-0005-0000-0000-00002A090000}"/>
    <cellStyle name="20% - Accent6 5 3 3 2" xfId="4809" xr:uid="{00000000-0005-0000-0000-00002B090000}"/>
    <cellStyle name="20% - Accent6 5 3 4" xfId="3376" xr:uid="{00000000-0005-0000-0000-00002C090000}"/>
    <cellStyle name="20% - Accent6 5 4" xfId="823" xr:uid="{00000000-0005-0000-0000-00002D090000}"/>
    <cellStyle name="20% - Accent6 5 4 2" xfId="2259" xr:uid="{00000000-0005-0000-0000-00002E090000}"/>
    <cellStyle name="20% - Accent6 5 4 2 2" xfId="5167" xr:uid="{00000000-0005-0000-0000-00002F090000}"/>
    <cellStyle name="20% - Accent6 5 4 3" xfId="3734" xr:uid="{00000000-0005-0000-0000-000030090000}"/>
    <cellStyle name="20% - Accent6 5 5" xfId="1542" xr:uid="{00000000-0005-0000-0000-000031090000}"/>
    <cellStyle name="20% - Accent6 5 5 2" xfId="4451" xr:uid="{00000000-0005-0000-0000-000032090000}"/>
    <cellStyle name="20% - Accent6 5 6" xfId="3018" xr:uid="{00000000-0005-0000-0000-000033090000}"/>
    <cellStyle name="20% - Accent6 6" xfId="162" xr:uid="{00000000-0005-0000-0000-000034090000}"/>
    <cellStyle name="20% - Accent6 6 2" xfId="293" xr:uid="{00000000-0005-0000-0000-000035090000}"/>
    <cellStyle name="20% - Accent6 6 2 2" xfId="652" xr:uid="{00000000-0005-0000-0000-000036090000}"/>
    <cellStyle name="20% - Accent6 6 2 2 2" xfId="1371" xr:uid="{00000000-0005-0000-0000-000037090000}"/>
    <cellStyle name="20% - Accent6 6 2 2 2 2" xfId="2805" xr:uid="{00000000-0005-0000-0000-000038090000}"/>
    <cellStyle name="20% - Accent6 6 2 2 2 2 2" xfId="5713" xr:uid="{00000000-0005-0000-0000-000039090000}"/>
    <cellStyle name="20% - Accent6 6 2 2 2 3" xfId="4280" xr:uid="{00000000-0005-0000-0000-00003A090000}"/>
    <cellStyle name="20% - Accent6 6 2 2 3" xfId="2088" xr:uid="{00000000-0005-0000-0000-00003B090000}"/>
    <cellStyle name="20% - Accent6 6 2 2 3 2" xfId="4997" xr:uid="{00000000-0005-0000-0000-00003C090000}"/>
    <cellStyle name="20% - Accent6 6 2 2 4" xfId="3564" xr:uid="{00000000-0005-0000-0000-00003D090000}"/>
    <cellStyle name="20% - Accent6 6 2 3" xfId="1012" xr:uid="{00000000-0005-0000-0000-00003E090000}"/>
    <cellStyle name="20% - Accent6 6 2 3 2" xfId="2447" xr:uid="{00000000-0005-0000-0000-00003F090000}"/>
    <cellStyle name="20% - Accent6 6 2 3 2 2" xfId="5355" xr:uid="{00000000-0005-0000-0000-000040090000}"/>
    <cellStyle name="20% - Accent6 6 2 3 3" xfId="3922" xr:uid="{00000000-0005-0000-0000-000041090000}"/>
    <cellStyle name="20% - Accent6 6 2 4" xfId="1730" xr:uid="{00000000-0005-0000-0000-000042090000}"/>
    <cellStyle name="20% - Accent6 6 2 4 2" xfId="4639" xr:uid="{00000000-0005-0000-0000-000043090000}"/>
    <cellStyle name="20% - Accent6 6 2 5" xfId="3206" xr:uid="{00000000-0005-0000-0000-000044090000}"/>
    <cellStyle name="20% - Accent6 6 3" xfId="522" xr:uid="{00000000-0005-0000-0000-000045090000}"/>
    <cellStyle name="20% - Accent6 6 3 2" xfId="1241" xr:uid="{00000000-0005-0000-0000-000046090000}"/>
    <cellStyle name="20% - Accent6 6 3 2 2" xfId="2675" xr:uid="{00000000-0005-0000-0000-000047090000}"/>
    <cellStyle name="20% - Accent6 6 3 2 2 2" xfId="5583" xr:uid="{00000000-0005-0000-0000-000048090000}"/>
    <cellStyle name="20% - Accent6 6 3 2 3" xfId="4150" xr:uid="{00000000-0005-0000-0000-000049090000}"/>
    <cellStyle name="20% - Accent6 6 3 3" xfId="1958" xr:uid="{00000000-0005-0000-0000-00004A090000}"/>
    <cellStyle name="20% - Accent6 6 3 3 2" xfId="4867" xr:uid="{00000000-0005-0000-0000-00004B090000}"/>
    <cellStyle name="20% - Accent6 6 3 4" xfId="3434" xr:uid="{00000000-0005-0000-0000-00004C090000}"/>
    <cellStyle name="20% - Accent6 6 4" xfId="881" xr:uid="{00000000-0005-0000-0000-00004D090000}"/>
    <cellStyle name="20% - Accent6 6 4 2" xfId="2317" xr:uid="{00000000-0005-0000-0000-00004E090000}"/>
    <cellStyle name="20% - Accent6 6 4 2 2" xfId="5225" xr:uid="{00000000-0005-0000-0000-00004F090000}"/>
    <cellStyle name="20% - Accent6 6 4 3" xfId="3792" xr:uid="{00000000-0005-0000-0000-000050090000}"/>
    <cellStyle name="20% - Accent6 6 5" xfId="1600" xr:uid="{00000000-0005-0000-0000-000051090000}"/>
    <cellStyle name="20% - Accent6 6 5 2" xfId="4509" xr:uid="{00000000-0005-0000-0000-000052090000}"/>
    <cellStyle name="20% - Accent6 6 6" xfId="3076" xr:uid="{00000000-0005-0000-0000-000053090000}"/>
    <cellStyle name="20% - Accent6 7" xfId="176" xr:uid="{00000000-0005-0000-0000-000054090000}"/>
    <cellStyle name="20% - Accent6 7 2" xfId="536" xr:uid="{00000000-0005-0000-0000-000055090000}"/>
    <cellStyle name="20% - Accent6 7 2 2" xfId="1255" xr:uid="{00000000-0005-0000-0000-000056090000}"/>
    <cellStyle name="20% - Accent6 7 2 2 2" xfId="2689" xr:uid="{00000000-0005-0000-0000-000057090000}"/>
    <cellStyle name="20% - Accent6 7 2 2 2 2" xfId="5597" xr:uid="{00000000-0005-0000-0000-000058090000}"/>
    <cellStyle name="20% - Accent6 7 2 2 3" xfId="4164" xr:uid="{00000000-0005-0000-0000-000059090000}"/>
    <cellStyle name="20% - Accent6 7 2 3" xfId="1972" xr:uid="{00000000-0005-0000-0000-00005A090000}"/>
    <cellStyle name="20% - Accent6 7 2 3 2" xfId="4881" xr:uid="{00000000-0005-0000-0000-00005B090000}"/>
    <cellStyle name="20% - Accent6 7 2 4" xfId="3448" xr:uid="{00000000-0005-0000-0000-00005C090000}"/>
    <cellStyle name="20% - Accent6 7 3" xfId="895" xr:uid="{00000000-0005-0000-0000-00005D090000}"/>
    <cellStyle name="20% - Accent6 7 3 2" xfId="2331" xr:uid="{00000000-0005-0000-0000-00005E090000}"/>
    <cellStyle name="20% - Accent6 7 3 2 2" xfId="5239" xr:uid="{00000000-0005-0000-0000-00005F090000}"/>
    <cellStyle name="20% - Accent6 7 3 3" xfId="3806" xr:uid="{00000000-0005-0000-0000-000060090000}"/>
    <cellStyle name="20% - Accent6 7 4" xfId="1614" xr:uid="{00000000-0005-0000-0000-000061090000}"/>
    <cellStyle name="20% - Accent6 7 4 2" xfId="4523" xr:uid="{00000000-0005-0000-0000-000062090000}"/>
    <cellStyle name="20% - Accent6 7 5" xfId="3090" xr:uid="{00000000-0005-0000-0000-000063090000}"/>
    <cellStyle name="20% - Accent6 8" xfId="307" xr:uid="{00000000-0005-0000-0000-000064090000}"/>
    <cellStyle name="20% - Accent6 8 2" xfId="666" xr:uid="{00000000-0005-0000-0000-000065090000}"/>
    <cellStyle name="20% - Accent6 8 2 2" xfId="1385" xr:uid="{00000000-0005-0000-0000-000066090000}"/>
    <cellStyle name="20% - Accent6 8 2 2 2" xfId="2819" xr:uid="{00000000-0005-0000-0000-000067090000}"/>
    <cellStyle name="20% - Accent6 8 2 2 2 2" xfId="5727" xr:uid="{00000000-0005-0000-0000-000068090000}"/>
    <cellStyle name="20% - Accent6 8 2 2 3" xfId="4294" xr:uid="{00000000-0005-0000-0000-000069090000}"/>
    <cellStyle name="20% - Accent6 8 2 3" xfId="2102" xr:uid="{00000000-0005-0000-0000-00006A090000}"/>
    <cellStyle name="20% - Accent6 8 2 3 2" xfId="5011" xr:uid="{00000000-0005-0000-0000-00006B090000}"/>
    <cellStyle name="20% - Accent6 8 2 4" xfId="3578" xr:uid="{00000000-0005-0000-0000-00006C090000}"/>
    <cellStyle name="20% - Accent6 8 3" xfId="1026" xr:uid="{00000000-0005-0000-0000-00006D090000}"/>
    <cellStyle name="20% - Accent6 8 3 2" xfId="2461" xr:uid="{00000000-0005-0000-0000-00006E090000}"/>
    <cellStyle name="20% - Accent6 8 3 2 2" xfId="5369" xr:uid="{00000000-0005-0000-0000-00006F090000}"/>
    <cellStyle name="20% - Accent6 8 3 3" xfId="3936" xr:uid="{00000000-0005-0000-0000-000070090000}"/>
    <cellStyle name="20% - Accent6 8 4" xfId="1744" xr:uid="{00000000-0005-0000-0000-000071090000}"/>
    <cellStyle name="20% - Accent6 8 4 2" xfId="4653" xr:uid="{00000000-0005-0000-0000-000072090000}"/>
    <cellStyle name="20% - Accent6 8 5" xfId="3220" xr:uid="{00000000-0005-0000-0000-000073090000}"/>
    <cellStyle name="20% - Accent6 9" xfId="321" xr:uid="{00000000-0005-0000-0000-000074090000}"/>
    <cellStyle name="20% - Accent6 9 2" xfId="680" xr:uid="{00000000-0005-0000-0000-000075090000}"/>
    <cellStyle name="20% - Accent6 9 2 2" xfId="1399" xr:uid="{00000000-0005-0000-0000-000076090000}"/>
    <cellStyle name="20% - Accent6 9 2 2 2" xfId="2833" xr:uid="{00000000-0005-0000-0000-000077090000}"/>
    <cellStyle name="20% - Accent6 9 2 2 2 2" xfId="5741" xr:uid="{00000000-0005-0000-0000-000078090000}"/>
    <cellStyle name="20% - Accent6 9 2 2 3" xfId="4308" xr:uid="{00000000-0005-0000-0000-000079090000}"/>
    <cellStyle name="20% - Accent6 9 2 3" xfId="2116" xr:uid="{00000000-0005-0000-0000-00007A090000}"/>
    <cellStyle name="20% - Accent6 9 2 3 2" xfId="5025" xr:uid="{00000000-0005-0000-0000-00007B090000}"/>
    <cellStyle name="20% - Accent6 9 2 4" xfId="3592" xr:uid="{00000000-0005-0000-0000-00007C090000}"/>
    <cellStyle name="20% - Accent6 9 3" xfId="1040" xr:uid="{00000000-0005-0000-0000-00007D090000}"/>
    <cellStyle name="20% - Accent6 9 3 2" xfId="2475" xr:uid="{00000000-0005-0000-0000-00007E090000}"/>
    <cellStyle name="20% - Accent6 9 3 2 2" xfId="5383" xr:uid="{00000000-0005-0000-0000-00007F090000}"/>
    <cellStyle name="20% - Accent6 9 3 3" xfId="3950" xr:uid="{00000000-0005-0000-0000-000080090000}"/>
    <cellStyle name="20% - Accent6 9 4" xfId="1758" xr:uid="{00000000-0005-0000-0000-000081090000}"/>
    <cellStyle name="20% - Accent6 9 4 2" xfId="4667" xr:uid="{00000000-0005-0000-0000-000082090000}"/>
    <cellStyle name="20% - Accent6 9 5" xfId="3234" xr:uid="{00000000-0005-0000-0000-000083090000}"/>
    <cellStyle name="40% - Accent1" xfId="25" builtinId="31" customBuiltin="1"/>
    <cellStyle name="40% - Accent1 10" xfId="326" xr:uid="{00000000-0005-0000-0000-000085090000}"/>
    <cellStyle name="40% - Accent1 10 2" xfId="685" xr:uid="{00000000-0005-0000-0000-000086090000}"/>
    <cellStyle name="40% - Accent1 10 2 2" xfId="1404" xr:uid="{00000000-0005-0000-0000-000087090000}"/>
    <cellStyle name="40% - Accent1 10 2 2 2" xfId="2838" xr:uid="{00000000-0005-0000-0000-000088090000}"/>
    <cellStyle name="40% - Accent1 10 2 2 2 2" xfId="5746" xr:uid="{00000000-0005-0000-0000-000089090000}"/>
    <cellStyle name="40% - Accent1 10 2 2 3" xfId="4313" xr:uid="{00000000-0005-0000-0000-00008A090000}"/>
    <cellStyle name="40% - Accent1 10 2 3" xfId="2121" xr:uid="{00000000-0005-0000-0000-00008B090000}"/>
    <cellStyle name="40% - Accent1 10 2 3 2" xfId="5030" xr:uid="{00000000-0005-0000-0000-00008C090000}"/>
    <cellStyle name="40% - Accent1 10 2 4" xfId="3597" xr:uid="{00000000-0005-0000-0000-00008D090000}"/>
    <cellStyle name="40% - Accent1 10 3" xfId="1045" xr:uid="{00000000-0005-0000-0000-00008E090000}"/>
    <cellStyle name="40% - Accent1 10 3 2" xfId="2480" xr:uid="{00000000-0005-0000-0000-00008F090000}"/>
    <cellStyle name="40% - Accent1 10 3 2 2" xfId="5388" xr:uid="{00000000-0005-0000-0000-000090090000}"/>
    <cellStyle name="40% - Accent1 10 3 3" xfId="3955" xr:uid="{00000000-0005-0000-0000-000091090000}"/>
    <cellStyle name="40% - Accent1 10 4" xfId="1763" xr:uid="{00000000-0005-0000-0000-000092090000}"/>
    <cellStyle name="40% - Accent1 10 4 2" xfId="4672" xr:uid="{00000000-0005-0000-0000-000093090000}"/>
    <cellStyle name="40% - Accent1 10 5" xfId="3239" xr:uid="{00000000-0005-0000-0000-000094090000}"/>
    <cellStyle name="40% - Accent1 11" xfId="340" xr:uid="{00000000-0005-0000-0000-000095090000}"/>
    <cellStyle name="40% - Accent1 11 2" xfId="699" xr:uid="{00000000-0005-0000-0000-000096090000}"/>
    <cellStyle name="40% - Accent1 11 2 2" xfId="1418" xr:uid="{00000000-0005-0000-0000-000097090000}"/>
    <cellStyle name="40% - Accent1 11 2 2 2" xfId="2852" xr:uid="{00000000-0005-0000-0000-000098090000}"/>
    <cellStyle name="40% - Accent1 11 2 2 2 2" xfId="5760" xr:uid="{00000000-0005-0000-0000-000099090000}"/>
    <cellStyle name="40% - Accent1 11 2 2 3" xfId="4327" xr:uid="{00000000-0005-0000-0000-00009A090000}"/>
    <cellStyle name="40% - Accent1 11 2 3" xfId="2135" xr:uid="{00000000-0005-0000-0000-00009B090000}"/>
    <cellStyle name="40% - Accent1 11 2 3 2" xfId="5044" xr:uid="{00000000-0005-0000-0000-00009C090000}"/>
    <cellStyle name="40% - Accent1 11 2 4" xfId="3611" xr:uid="{00000000-0005-0000-0000-00009D090000}"/>
    <cellStyle name="40% - Accent1 11 3" xfId="1059" xr:uid="{00000000-0005-0000-0000-00009E090000}"/>
    <cellStyle name="40% - Accent1 11 3 2" xfId="2494" xr:uid="{00000000-0005-0000-0000-00009F090000}"/>
    <cellStyle name="40% - Accent1 11 3 2 2" xfId="5402" xr:uid="{00000000-0005-0000-0000-0000A0090000}"/>
    <cellStyle name="40% - Accent1 11 3 3" xfId="3969" xr:uid="{00000000-0005-0000-0000-0000A1090000}"/>
    <cellStyle name="40% - Accent1 11 4" xfId="1777" xr:uid="{00000000-0005-0000-0000-0000A2090000}"/>
    <cellStyle name="40% - Accent1 11 4 2" xfId="4686" xr:uid="{00000000-0005-0000-0000-0000A3090000}"/>
    <cellStyle name="40% - Accent1 11 5" xfId="3253" xr:uid="{00000000-0005-0000-0000-0000A4090000}"/>
    <cellStyle name="40% - Accent1 12" xfId="354" xr:uid="{00000000-0005-0000-0000-0000A5090000}"/>
    <cellStyle name="40% - Accent1 12 2" xfId="713" xr:uid="{00000000-0005-0000-0000-0000A6090000}"/>
    <cellStyle name="40% - Accent1 12 2 2" xfId="1432" xr:uid="{00000000-0005-0000-0000-0000A7090000}"/>
    <cellStyle name="40% - Accent1 12 2 2 2" xfId="2866" xr:uid="{00000000-0005-0000-0000-0000A8090000}"/>
    <cellStyle name="40% - Accent1 12 2 2 2 2" xfId="5774" xr:uid="{00000000-0005-0000-0000-0000A9090000}"/>
    <cellStyle name="40% - Accent1 12 2 2 3" xfId="4341" xr:uid="{00000000-0005-0000-0000-0000AA090000}"/>
    <cellStyle name="40% - Accent1 12 2 3" xfId="2149" xr:uid="{00000000-0005-0000-0000-0000AB090000}"/>
    <cellStyle name="40% - Accent1 12 2 3 2" xfId="5058" xr:uid="{00000000-0005-0000-0000-0000AC090000}"/>
    <cellStyle name="40% - Accent1 12 2 4" xfId="3625" xr:uid="{00000000-0005-0000-0000-0000AD090000}"/>
    <cellStyle name="40% - Accent1 12 3" xfId="1073" xr:uid="{00000000-0005-0000-0000-0000AE090000}"/>
    <cellStyle name="40% - Accent1 12 3 2" xfId="2508" xr:uid="{00000000-0005-0000-0000-0000AF090000}"/>
    <cellStyle name="40% - Accent1 12 3 2 2" xfId="5416" xr:uid="{00000000-0005-0000-0000-0000B0090000}"/>
    <cellStyle name="40% - Accent1 12 3 3" xfId="3983" xr:uid="{00000000-0005-0000-0000-0000B1090000}"/>
    <cellStyle name="40% - Accent1 12 4" xfId="1791" xr:uid="{00000000-0005-0000-0000-0000B2090000}"/>
    <cellStyle name="40% - Accent1 12 4 2" xfId="4700" xr:uid="{00000000-0005-0000-0000-0000B3090000}"/>
    <cellStyle name="40% - Accent1 12 5" xfId="3267" xr:uid="{00000000-0005-0000-0000-0000B4090000}"/>
    <cellStyle name="40% - Accent1 13" xfId="368" xr:uid="{00000000-0005-0000-0000-0000B5090000}"/>
    <cellStyle name="40% - Accent1 13 2" xfId="727" xr:uid="{00000000-0005-0000-0000-0000B6090000}"/>
    <cellStyle name="40% - Accent1 13 2 2" xfId="1446" xr:uid="{00000000-0005-0000-0000-0000B7090000}"/>
    <cellStyle name="40% - Accent1 13 2 2 2" xfId="2880" xr:uid="{00000000-0005-0000-0000-0000B8090000}"/>
    <cellStyle name="40% - Accent1 13 2 2 2 2" xfId="5788" xr:uid="{00000000-0005-0000-0000-0000B9090000}"/>
    <cellStyle name="40% - Accent1 13 2 2 3" xfId="4355" xr:uid="{00000000-0005-0000-0000-0000BA090000}"/>
    <cellStyle name="40% - Accent1 13 2 3" xfId="2163" xr:uid="{00000000-0005-0000-0000-0000BB090000}"/>
    <cellStyle name="40% - Accent1 13 2 3 2" xfId="5072" xr:uid="{00000000-0005-0000-0000-0000BC090000}"/>
    <cellStyle name="40% - Accent1 13 2 4" xfId="3639" xr:uid="{00000000-0005-0000-0000-0000BD090000}"/>
    <cellStyle name="40% - Accent1 13 3" xfId="1087" xr:uid="{00000000-0005-0000-0000-0000BE090000}"/>
    <cellStyle name="40% - Accent1 13 3 2" xfId="2522" xr:uid="{00000000-0005-0000-0000-0000BF090000}"/>
    <cellStyle name="40% - Accent1 13 3 2 2" xfId="5430" xr:uid="{00000000-0005-0000-0000-0000C0090000}"/>
    <cellStyle name="40% - Accent1 13 3 3" xfId="3997" xr:uid="{00000000-0005-0000-0000-0000C1090000}"/>
    <cellStyle name="40% - Accent1 13 4" xfId="1805" xr:uid="{00000000-0005-0000-0000-0000C2090000}"/>
    <cellStyle name="40% - Accent1 13 4 2" xfId="4714" xr:uid="{00000000-0005-0000-0000-0000C3090000}"/>
    <cellStyle name="40% - Accent1 13 5" xfId="3281" xr:uid="{00000000-0005-0000-0000-0000C4090000}"/>
    <cellStyle name="40% - Accent1 14" xfId="382" xr:uid="{00000000-0005-0000-0000-0000C5090000}"/>
    <cellStyle name="40% - Accent1 14 2" xfId="741" xr:uid="{00000000-0005-0000-0000-0000C6090000}"/>
    <cellStyle name="40% - Accent1 14 2 2" xfId="1460" xr:uid="{00000000-0005-0000-0000-0000C7090000}"/>
    <cellStyle name="40% - Accent1 14 2 2 2" xfId="2894" xr:uid="{00000000-0005-0000-0000-0000C8090000}"/>
    <cellStyle name="40% - Accent1 14 2 2 2 2" xfId="5802" xr:uid="{00000000-0005-0000-0000-0000C9090000}"/>
    <cellStyle name="40% - Accent1 14 2 2 3" xfId="4369" xr:uid="{00000000-0005-0000-0000-0000CA090000}"/>
    <cellStyle name="40% - Accent1 14 2 3" xfId="2177" xr:uid="{00000000-0005-0000-0000-0000CB090000}"/>
    <cellStyle name="40% - Accent1 14 2 3 2" xfId="5086" xr:uid="{00000000-0005-0000-0000-0000CC090000}"/>
    <cellStyle name="40% - Accent1 14 2 4" xfId="3653" xr:uid="{00000000-0005-0000-0000-0000CD090000}"/>
    <cellStyle name="40% - Accent1 14 3" xfId="1101" xr:uid="{00000000-0005-0000-0000-0000CE090000}"/>
    <cellStyle name="40% - Accent1 14 3 2" xfId="2536" xr:uid="{00000000-0005-0000-0000-0000CF090000}"/>
    <cellStyle name="40% - Accent1 14 3 2 2" xfId="5444" xr:uid="{00000000-0005-0000-0000-0000D0090000}"/>
    <cellStyle name="40% - Accent1 14 3 3" xfId="4011" xr:uid="{00000000-0005-0000-0000-0000D1090000}"/>
    <cellStyle name="40% - Accent1 14 4" xfId="1819" xr:uid="{00000000-0005-0000-0000-0000D2090000}"/>
    <cellStyle name="40% - Accent1 14 4 2" xfId="4728" xr:uid="{00000000-0005-0000-0000-0000D3090000}"/>
    <cellStyle name="40% - Accent1 14 5" xfId="3295" xr:uid="{00000000-0005-0000-0000-0000D4090000}"/>
    <cellStyle name="40% - Accent1 15" xfId="396" xr:uid="{00000000-0005-0000-0000-0000D5090000}"/>
    <cellStyle name="40% - Accent1 15 2" xfId="1115" xr:uid="{00000000-0005-0000-0000-0000D6090000}"/>
    <cellStyle name="40% - Accent1 15 2 2" xfId="2550" xr:uid="{00000000-0005-0000-0000-0000D7090000}"/>
    <cellStyle name="40% - Accent1 15 2 2 2" xfId="5458" xr:uid="{00000000-0005-0000-0000-0000D8090000}"/>
    <cellStyle name="40% - Accent1 15 2 3" xfId="4025" xr:uid="{00000000-0005-0000-0000-0000D9090000}"/>
    <cellStyle name="40% - Accent1 15 3" xfId="1833" xr:uid="{00000000-0005-0000-0000-0000DA090000}"/>
    <cellStyle name="40% - Accent1 15 3 2" xfId="4742" xr:uid="{00000000-0005-0000-0000-0000DB090000}"/>
    <cellStyle name="40% - Accent1 15 4" xfId="3309" xr:uid="{00000000-0005-0000-0000-0000DC090000}"/>
    <cellStyle name="40% - Accent1 16" xfId="755" xr:uid="{00000000-0005-0000-0000-0000DD090000}"/>
    <cellStyle name="40% - Accent1 16 2" xfId="2191" xr:uid="{00000000-0005-0000-0000-0000DE090000}"/>
    <cellStyle name="40% - Accent1 16 2 2" xfId="5100" xr:uid="{00000000-0005-0000-0000-0000DF090000}"/>
    <cellStyle name="40% - Accent1 16 3" xfId="3667" xr:uid="{00000000-0005-0000-0000-0000E0090000}"/>
    <cellStyle name="40% - Accent1 17" xfId="2908" xr:uid="{00000000-0005-0000-0000-0000E1090000}"/>
    <cellStyle name="40% - Accent1 17 2" xfId="5816" xr:uid="{00000000-0005-0000-0000-0000E2090000}"/>
    <cellStyle name="40% - Accent1 18" xfId="1474" xr:uid="{00000000-0005-0000-0000-0000E3090000}"/>
    <cellStyle name="40% - Accent1 18 2" xfId="4383" xr:uid="{00000000-0005-0000-0000-0000E4090000}"/>
    <cellStyle name="40% - Accent1 19" xfId="2922" xr:uid="{00000000-0005-0000-0000-0000E5090000}"/>
    <cellStyle name="40% - Accent1 19 2" xfId="5830" xr:uid="{00000000-0005-0000-0000-0000E6090000}"/>
    <cellStyle name="40% - Accent1 2" xfId="53" xr:uid="{00000000-0005-0000-0000-0000E7090000}"/>
    <cellStyle name="40% - Accent1 2 2" xfId="111" xr:uid="{00000000-0005-0000-0000-0000E8090000}"/>
    <cellStyle name="40% - Accent1 2 2 2" xfId="242" xr:uid="{00000000-0005-0000-0000-0000E9090000}"/>
    <cellStyle name="40% - Accent1 2 2 2 2" xfId="601" xr:uid="{00000000-0005-0000-0000-0000EA090000}"/>
    <cellStyle name="40% - Accent1 2 2 2 2 2" xfId="1320" xr:uid="{00000000-0005-0000-0000-0000EB090000}"/>
    <cellStyle name="40% - Accent1 2 2 2 2 2 2" xfId="2754" xr:uid="{00000000-0005-0000-0000-0000EC090000}"/>
    <cellStyle name="40% - Accent1 2 2 2 2 2 2 2" xfId="5662" xr:uid="{00000000-0005-0000-0000-0000ED090000}"/>
    <cellStyle name="40% - Accent1 2 2 2 2 2 3" xfId="4229" xr:uid="{00000000-0005-0000-0000-0000EE090000}"/>
    <cellStyle name="40% - Accent1 2 2 2 2 3" xfId="2037" xr:uid="{00000000-0005-0000-0000-0000EF090000}"/>
    <cellStyle name="40% - Accent1 2 2 2 2 3 2" xfId="4946" xr:uid="{00000000-0005-0000-0000-0000F0090000}"/>
    <cellStyle name="40% - Accent1 2 2 2 2 4" xfId="3513" xr:uid="{00000000-0005-0000-0000-0000F1090000}"/>
    <cellStyle name="40% - Accent1 2 2 2 3" xfId="961" xr:uid="{00000000-0005-0000-0000-0000F2090000}"/>
    <cellStyle name="40% - Accent1 2 2 2 3 2" xfId="2396" xr:uid="{00000000-0005-0000-0000-0000F3090000}"/>
    <cellStyle name="40% - Accent1 2 2 2 3 2 2" xfId="5304" xr:uid="{00000000-0005-0000-0000-0000F4090000}"/>
    <cellStyle name="40% - Accent1 2 2 2 3 3" xfId="3871" xr:uid="{00000000-0005-0000-0000-0000F5090000}"/>
    <cellStyle name="40% - Accent1 2 2 2 4" xfId="1679" xr:uid="{00000000-0005-0000-0000-0000F6090000}"/>
    <cellStyle name="40% - Accent1 2 2 2 4 2" xfId="4588" xr:uid="{00000000-0005-0000-0000-0000F7090000}"/>
    <cellStyle name="40% - Accent1 2 2 2 5" xfId="3155" xr:uid="{00000000-0005-0000-0000-0000F8090000}"/>
    <cellStyle name="40% - Accent1 2 2 3" xfId="471" xr:uid="{00000000-0005-0000-0000-0000F9090000}"/>
    <cellStyle name="40% - Accent1 2 2 3 2" xfId="1190" xr:uid="{00000000-0005-0000-0000-0000FA090000}"/>
    <cellStyle name="40% - Accent1 2 2 3 2 2" xfId="2624" xr:uid="{00000000-0005-0000-0000-0000FB090000}"/>
    <cellStyle name="40% - Accent1 2 2 3 2 2 2" xfId="5532" xr:uid="{00000000-0005-0000-0000-0000FC090000}"/>
    <cellStyle name="40% - Accent1 2 2 3 2 3" xfId="4099" xr:uid="{00000000-0005-0000-0000-0000FD090000}"/>
    <cellStyle name="40% - Accent1 2 2 3 3" xfId="1907" xr:uid="{00000000-0005-0000-0000-0000FE090000}"/>
    <cellStyle name="40% - Accent1 2 2 3 3 2" xfId="4816" xr:uid="{00000000-0005-0000-0000-0000FF090000}"/>
    <cellStyle name="40% - Accent1 2 2 3 4" xfId="3383" xr:uid="{00000000-0005-0000-0000-0000000A0000}"/>
    <cellStyle name="40% - Accent1 2 2 4" xfId="830" xr:uid="{00000000-0005-0000-0000-0000010A0000}"/>
    <cellStyle name="40% - Accent1 2 2 4 2" xfId="2266" xr:uid="{00000000-0005-0000-0000-0000020A0000}"/>
    <cellStyle name="40% - Accent1 2 2 4 2 2" xfId="5174" xr:uid="{00000000-0005-0000-0000-0000030A0000}"/>
    <cellStyle name="40% - Accent1 2 2 4 3" xfId="3741" xr:uid="{00000000-0005-0000-0000-0000040A0000}"/>
    <cellStyle name="40% - Accent1 2 2 5" xfId="1549" xr:uid="{00000000-0005-0000-0000-0000050A0000}"/>
    <cellStyle name="40% - Accent1 2 2 5 2" xfId="4458" xr:uid="{00000000-0005-0000-0000-0000060A0000}"/>
    <cellStyle name="40% - Accent1 2 2 6" xfId="3025" xr:uid="{00000000-0005-0000-0000-0000070A0000}"/>
    <cellStyle name="40% - Accent1 2 3" xfId="184" xr:uid="{00000000-0005-0000-0000-0000080A0000}"/>
    <cellStyle name="40% - Accent1 2 3 2" xfId="543" xr:uid="{00000000-0005-0000-0000-0000090A0000}"/>
    <cellStyle name="40% - Accent1 2 3 2 2" xfId="1262" xr:uid="{00000000-0005-0000-0000-00000A0A0000}"/>
    <cellStyle name="40% - Accent1 2 3 2 2 2" xfId="2696" xr:uid="{00000000-0005-0000-0000-00000B0A0000}"/>
    <cellStyle name="40% - Accent1 2 3 2 2 2 2" xfId="5604" xr:uid="{00000000-0005-0000-0000-00000C0A0000}"/>
    <cellStyle name="40% - Accent1 2 3 2 2 3" xfId="4171" xr:uid="{00000000-0005-0000-0000-00000D0A0000}"/>
    <cellStyle name="40% - Accent1 2 3 2 3" xfId="1979" xr:uid="{00000000-0005-0000-0000-00000E0A0000}"/>
    <cellStyle name="40% - Accent1 2 3 2 3 2" xfId="4888" xr:uid="{00000000-0005-0000-0000-00000F0A0000}"/>
    <cellStyle name="40% - Accent1 2 3 2 4" xfId="3455" xr:uid="{00000000-0005-0000-0000-0000100A0000}"/>
    <cellStyle name="40% - Accent1 2 3 3" xfId="903" xr:uid="{00000000-0005-0000-0000-0000110A0000}"/>
    <cellStyle name="40% - Accent1 2 3 3 2" xfId="2338" xr:uid="{00000000-0005-0000-0000-0000120A0000}"/>
    <cellStyle name="40% - Accent1 2 3 3 2 2" xfId="5246" xr:uid="{00000000-0005-0000-0000-0000130A0000}"/>
    <cellStyle name="40% - Accent1 2 3 3 3" xfId="3813" xr:uid="{00000000-0005-0000-0000-0000140A0000}"/>
    <cellStyle name="40% - Accent1 2 3 4" xfId="1621" xr:uid="{00000000-0005-0000-0000-0000150A0000}"/>
    <cellStyle name="40% - Accent1 2 3 4 2" xfId="4530" xr:uid="{00000000-0005-0000-0000-0000160A0000}"/>
    <cellStyle name="40% - Accent1 2 3 5" xfId="3097" xr:uid="{00000000-0005-0000-0000-0000170A0000}"/>
    <cellStyle name="40% - Accent1 2 4" xfId="413" xr:uid="{00000000-0005-0000-0000-0000180A0000}"/>
    <cellStyle name="40% - Accent1 2 4 2" xfId="1132" xr:uid="{00000000-0005-0000-0000-0000190A0000}"/>
    <cellStyle name="40% - Accent1 2 4 2 2" xfId="2566" xr:uid="{00000000-0005-0000-0000-00001A0A0000}"/>
    <cellStyle name="40% - Accent1 2 4 2 2 2" xfId="5474" xr:uid="{00000000-0005-0000-0000-00001B0A0000}"/>
    <cellStyle name="40% - Accent1 2 4 2 3" xfId="4041" xr:uid="{00000000-0005-0000-0000-00001C0A0000}"/>
    <cellStyle name="40% - Accent1 2 4 3" xfId="1849" xr:uid="{00000000-0005-0000-0000-00001D0A0000}"/>
    <cellStyle name="40% - Accent1 2 4 3 2" xfId="4758" xr:uid="{00000000-0005-0000-0000-00001E0A0000}"/>
    <cellStyle name="40% - Accent1 2 4 4" xfId="3325" xr:uid="{00000000-0005-0000-0000-00001F0A0000}"/>
    <cellStyle name="40% - Accent1 2 5" xfId="772" xr:uid="{00000000-0005-0000-0000-0000200A0000}"/>
    <cellStyle name="40% - Accent1 2 5 2" xfId="2208" xr:uid="{00000000-0005-0000-0000-0000210A0000}"/>
    <cellStyle name="40% - Accent1 2 5 2 2" xfId="5116" xr:uid="{00000000-0005-0000-0000-0000220A0000}"/>
    <cellStyle name="40% - Accent1 2 5 3" xfId="3683" xr:uid="{00000000-0005-0000-0000-0000230A0000}"/>
    <cellStyle name="40% - Accent1 2 6" xfId="1491" xr:uid="{00000000-0005-0000-0000-0000240A0000}"/>
    <cellStyle name="40% - Accent1 2 6 2" xfId="4400" xr:uid="{00000000-0005-0000-0000-0000250A0000}"/>
    <cellStyle name="40% - Accent1 2 7" xfId="2967" xr:uid="{00000000-0005-0000-0000-0000260A0000}"/>
    <cellStyle name="40% - Accent1 20" xfId="2936" xr:uid="{00000000-0005-0000-0000-0000270A0000}"/>
    <cellStyle name="40% - Accent1 21" xfId="2950" xr:uid="{00000000-0005-0000-0000-0000280A0000}"/>
    <cellStyle name="40% - Accent1 22" xfId="5849" xr:uid="{00000000-0005-0000-0000-0000290A0000}"/>
    <cellStyle name="40% - Accent1 3" xfId="67" xr:uid="{00000000-0005-0000-0000-00002A0A0000}"/>
    <cellStyle name="40% - Accent1 3 2" xfId="125" xr:uid="{00000000-0005-0000-0000-00002B0A0000}"/>
    <cellStyle name="40% - Accent1 3 2 2" xfId="256" xr:uid="{00000000-0005-0000-0000-00002C0A0000}"/>
    <cellStyle name="40% - Accent1 3 2 2 2" xfId="615" xr:uid="{00000000-0005-0000-0000-00002D0A0000}"/>
    <cellStyle name="40% - Accent1 3 2 2 2 2" xfId="1334" xr:uid="{00000000-0005-0000-0000-00002E0A0000}"/>
    <cellStyle name="40% - Accent1 3 2 2 2 2 2" xfId="2768" xr:uid="{00000000-0005-0000-0000-00002F0A0000}"/>
    <cellStyle name="40% - Accent1 3 2 2 2 2 2 2" xfId="5676" xr:uid="{00000000-0005-0000-0000-0000300A0000}"/>
    <cellStyle name="40% - Accent1 3 2 2 2 2 3" xfId="4243" xr:uid="{00000000-0005-0000-0000-0000310A0000}"/>
    <cellStyle name="40% - Accent1 3 2 2 2 3" xfId="2051" xr:uid="{00000000-0005-0000-0000-0000320A0000}"/>
    <cellStyle name="40% - Accent1 3 2 2 2 3 2" xfId="4960" xr:uid="{00000000-0005-0000-0000-0000330A0000}"/>
    <cellStyle name="40% - Accent1 3 2 2 2 4" xfId="3527" xr:uid="{00000000-0005-0000-0000-0000340A0000}"/>
    <cellStyle name="40% - Accent1 3 2 2 3" xfId="975" xr:uid="{00000000-0005-0000-0000-0000350A0000}"/>
    <cellStyle name="40% - Accent1 3 2 2 3 2" xfId="2410" xr:uid="{00000000-0005-0000-0000-0000360A0000}"/>
    <cellStyle name="40% - Accent1 3 2 2 3 2 2" xfId="5318" xr:uid="{00000000-0005-0000-0000-0000370A0000}"/>
    <cellStyle name="40% - Accent1 3 2 2 3 3" xfId="3885" xr:uid="{00000000-0005-0000-0000-0000380A0000}"/>
    <cellStyle name="40% - Accent1 3 2 2 4" xfId="1693" xr:uid="{00000000-0005-0000-0000-0000390A0000}"/>
    <cellStyle name="40% - Accent1 3 2 2 4 2" xfId="4602" xr:uid="{00000000-0005-0000-0000-00003A0A0000}"/>
    <cellStyle name="40% - Accent1 3 2 2 5" xfId="3169" xr:uid="{00000000-0005-0000-0000-00003B0A0000}"/>
    <cellStyle name="40% - Accent1 3 2 3" xfId="485" xr:uid="{00000000-0005-0000-0000-00003C0A0000}"/>
    <cellStyle name="40% - Accent1 3 2 3 2" xfId="1204" xr:uid="{00000000-0005-0000-0000-00003D0A0000}"/>
    <cellStyle name="40% - Accent1 3 2 3 2 2" xfId="2638" xr:uid="{00000000-0005-0000-0000-00003E0A0000}"/>
    <cellStyle name="40% - Accent1 3 2 3 2 2 2" xfId="5546" xr:uid="{00000000-0005-0000-0000-00003F0A0000}"/>
    <cellStyle name="40% - Accent1 3 2 3 2 3" xfId="4113" xr:uid="{00000000-0005-0000-0000-0000400A0000}"/>
    <cellStyle name="40% - Accent1 3 2 3 3" xfId="1921" xr:uid="{00000000-0005-0000-0000-0000410A0000}"/>
    <cellStyle name="40% - Accent1 3 2 3 3 2" xfId="4830" xr:uid="{00000000-0005-0000-0000-0000420A0000}"/>
    <cellStyle name="40% - Accent1 3 2 3 4" xfId="3397" xr:uid="{00000000-0005-0000-0000-0000430A0000}"/>
    <cellStyle name="40% - Accent1 3 2 4" xfId="844" xr:uid="{00000000-0005-0000-0000-0000440A0000}"/>
    <cellStyle name="40% - Accent1 3 2 4 2" xfId="2280" xr:uid="{00000000-0005-0000-0000-0000450A0000}"/>
    <cellStyle name="40% - Accent1 3 2 4 2 2" xfId="5188" xr:uid="{00000000-0005-0000-0000-0000460A0000}"/>
    <cellStyle name="40% - Accent1 3 2 4 3" xfId="3755" xr:uid="{00000000-0005-0000-0000-0000470A0000}"/>
    <cellStyle name="40% - Accent1 3 2 5" xfId="1563" xr:uid="{00000000-0005-0000-0000-0000480A0000}"/>
    <cellStyle name="40% - Accent1 3 2 5 2" xfId="4472" xr:uid="{00000000-0005-0000-0000-0000490A0000}"/>
    <cellStyle name="40% - Accent1 3 2 6" xfId="3039" xr:uid="{00000000-0005-0000-0000-00004A0A0000}"/>
    <cellStyle name="40% - Accent1 3 3" xfId="198" xr:uid="{00000000-0005-0000-0000-00004B0A0000}"/>
    <cellStyle name="40% - Accent1 3 3 2" xfId="557" xr:uid="{00000000-0005-0000-0000-00004C0A0000}"/>
    <cellStyle name="40% - Accent1 3 3 2 2" xfId="1276" xr:uid="{00000000-0005-0000-0000-00004D0A0000}"/>
    <cellStyle name="40% - Accent1 3 3 2 2 2" xfId="2710" xr:uid="{00000000-0005-0000-0000-00004E0A0000}"/>
    <cellStyle name="40% - Accent1 3 3 2 2 2 2" xfId="5618" xr:uid="{00000000-0005-0000-0000-00004F0A0000}"/>
    <cellStyle name="40% - Accent1 3 3 2 2 3" xfId="4185" xr:uid="{00000000-0005-0000-0000-0000500A0000}"/>
    <cellStyle name="40% - Accent1 3 3 2 3" xfId="1993" xr:uid="{00000000-0005-0000-0000-0000510A0000}"/>
    <cellStyle name="40% - Accent1 3 3 2 3 2" xfId="4902" xr:uid="{00000000-0005-0000-0000-0000520A0000}"/>
    <cellStyle name="40% - Accent1 3 3 2 4" xfId="3469" xr:uid="{00000000-0005-0000-0000-0000530A0000}"/>
    <cellStyle name="40% - Accent1 3 3 3" xfId="917" xr:uid="{00000000-0005-0000-0000-0000540A0000}"/>
    <cellStyle name="40% - Accent1 3 3 3 2" xfId="2352" xr:uid="{00000000-0005-0000-0000-0000550A0000}"/>
    <cellStyle name="40% - Accent1 3 3 3 2 2" xfId="5260" xr:uid="{00000000-0005-0000-0000-0000560A0000}"/>
    <cellStyle name="40% - Accent1 3 3 3 3" xfId="3827" xr:uid="{00000000-0005-0000-0000-0000570A0000}"/>
    <cellStyle name="40% - Accent1 3 3 4" xfId="1635" xr:uid="{00000000-0005-0000-0000-0000580A0000}"/>
    <cellStyle name="40% - Accent1 3 3 4 2" xfId="4544" xr:uid="{00000000-0005-0000-0000-0000590A0000}"/>
    <cellStyle name="40% - Accent1 3 3 5" xfId="3111" xr:uid="{00000000-0005-0000-0000-00005A0A0000}"/>
    <cellStyle name="40% - Accent1 3 4" xfId="427" xr:uid="{00000000-0005-0000-0000-00005B0A0000}"/>
    <cellStyle name="40% - Accent1 3 4 2" xfId="1146" xr:uid="{00000000-0005-0000-0000-00005C0A0000}"/>
    <cellStyle name="40% - Accent1 3 4 2 2" xfId="2580" xr:uid="{00000000-0005-0000-0000-00005D0A0000}"/>
    <cellStyle name="40% - Accent1 3 4 2 2 2" xfId="5488" xr:uid="{00000000-0005-0000-0000-00005E0A0000}"/>
    <cellStyle name="40% - Accent1 3 4 2 3" xfId="4055" xr:uid="{00000000-0005-0000-0000-00005F0A0000}"/>
    <cellStyle name="40% - Accent1 3 4 3" xfId="1863" xr:uid="{00000000-0005-0000-0000-0000600A0000}"/>
    <cellStyle name="40% - Accent1 3 4 3 2" xfId="4772" xr:uid="{00000000-0005-0000-0000-0000610A0000}"/>
    <cellStyle name="40% - Accent1 3 4 4" xfId="3339" xr:uid="{00000000-0005-0000-0000-0000620A0000}"/>
    <cellStyle name="40% - Accent1 3 5" xfId="786" xr:uid="{00000000-0005-0000-0000-0000630A0000}"/>
    <cellStyle name="40% - Accent1 3 5 2" xfId="2222" xr:uid="{00000000-0005-0000-0000-0000640A0000}"/>
    <cellStyle name="40% - Accent1 3 5 2 2" xfId="5130" xr:uid="{00000000-0005-0000-0000-0000650A0000}"/>
    <cellStyle name="40% - Accent1 3 5 3" xfId="3697" xr:uid="{00000000-0005-0000-0000-0000660A0000}"/>
    <cellStyle name="40% - Accent1 3 6" xfId="1505" xr:uid="{00000000-0005-0000-0000-0000670A0000}"/>
    <cellStyle name="40% - Accent1 3 6 2" xfId="4414" xr:uid="{00000000-0005-0000-0000-0000680A0000}"/>
    <cellStyle name="40% - Accent1 3 7" xfId="2981" xr:uid="{00000000-0005-0000-0000-0000690A0000}"/>
    <cellStyle name="40% - Accent1 4" xfId="81" xr:uid="{00000000-0005-0000-0000-00006A0A0000}"/>
    <cellStyle name="40% - Accent1 4 2" xfId="139" xr:uid="{00000000-0005-0000-0000-00006B0A0000}"/>
    <cellStyle name="40% - Accent1 4 2 2" xfId="270" xr:uid="{00000000-0005-0000-0000-00006C0A0000}"/>
    <cellStyle name="40% - Accent1 4 2 2 2" xfId="629" xr:uid="{00000000-0005-0000-0000-00006D0A0000}"/>
    <cellStyle name="40% - Accent1 4 2 2 2 2" xfId="1348" xr:uid="{00000000-0005-0000-0000-00006E0A0000}"/>
    <cellStyle name="40% - Accent1 4 2 2 2 2 2" xfId="2782" xr:uid="{00000000-0005-0000-0000-00006F0A0000}"/>
    <cellStyle name="40% - Accent1 4 2 2 2 2 2 2" xfId="5690" xr:uid="{00000000-0005-0000-0000-0000700A0000}"/>
    <cellStyle name="40% - Accent1 4 2 2 2 2 3" xfId="4257" xr:uid="{00000000-0005-0000-0000-0000710A0000}"/>
    <cellStyle name="40% - Accent1 4 2 2 2 3" xfId="2065" xr:uid="{00000000-0005-0000-0000-0000720A0000}"/>
    <cellStyle name="40% - Accent1 4 2 2 2 3 2" xfId="4974" xr:uid="{00000000-0005-0000-0000-0000730A0000}"/>
    <cellStyle name="40% - Accent1 4 2 2 2 4" xfId="3541" xr:uid="{00000000-0005-0000-0000-0000740A0000}"/>
    <cellStyle name="40% - Accent1 4 2 2 3" xfId="989" xr:uid="{00000000-0005-0000-0000-0000750A0000}"/>
    <cellStyle name="40% - Accent1 4 2 2 3 2" xfId="2424" xr:uid="{00000000-0005-0000-0000-0000760A0000}"/>
    <cellStyle name="40% - Accent1 4 2 2 3 2 2" xfId="5332" xr:uid="{00000000-0005-0000-0000-0000770A0000}"/>
    <cellStyle name="40% - Accent1 4 2 2 3 3" xfId="3899" xr:uid="{00000000-0005-0000-0000-0000780A0000}"/>
    <cellStyle name="40% - Accent1 4 2 2 4" xfId="1707" xr:uid="{00000000-0005-0000-0000-0000790A0000}"/>
    <cellStyle name="40% - Accent1 4 2 2 4 2" xfId="4616" xr:uid="{00000000-0005-0000-0000-00007A0A0000}"/>
    <cellStyle name="40% - Accent1 4 2 2 5" xfId="3183" xr:uid="{00000000-0005-0000-0000-00007B0A0000}"/>
    <cellStyle name="40% - Accent1 4 2 3" xfId="499" xr:uid="{00000000-0005-0000-0000-00007C0A0000}"/>
    <cellStyle name="40% - Accent1 4 2 3 2" xfId="1218" xr:uid="{00000000-0005-0000-0000-00007D0A0000}"/>
    <cellStyle name="40% - Accent1 4 2 3 2 2" xfId="2652" xr:uid="{00000000-0005-0000-0000-00007E0A0000}"/>
    <cellStyle name="40% - Accent1 4 2 3 2 2 2" xfId="5560" xr:uid="{00000000-0005-0000-0000-00007F0A0000}"/>
    <cellStyle name="40% - Accent1 4 2 3 2 3" xfId="4127" xr:uid="{00000000-0005-0000-0000-0000800A0000}"/>
    <cellStyle name="40% - Accent1 4 2 3 3" xfId="1935" xr:uid="{00000000-0005-0000-0000-0000810A0000}"/>
    <cellStyle name="40% - Accent1 4 2 3 3 2" xfId="4844" xr:uid="{00000000-0005-0000-0000-0000820A0000}"/>
    <cellStyle name="40% - Accent1 4 2 3 4" xfId="3411" xr:uid="{00000000-0005-0000-0000-0000830A0000}"/>
    <cellStyle name="40% - Accent1 4 2 4" xfId="858" xr:uid="{00000000-0005-0000-0000-0000840A0000}"/>
    <cellStyle name="40% - Accent1 4 2 4 2" xfId="2294" xr:uid="{00000000-0005-0000-0000-0000850A0000}"/>
    <cellStyle name="40% - Accent1 4 2 4 2 2" xfId="5202" xr:uid="{00000000-0005-0000-0000-0000860A0000}"/>
    <cellStyle name="40% - Accent1 4 2 4 3" xfId="3769" xr:uid="{00000000-0005-0000-0000-0000870A0000}"/>
    <cellStyle name="40% - Accent1 4 2 5" xfId="1577" xr:uid="{00000000-0005-0000-0000-0000880A0000}"/>
    <cellStyle name="40% - Accent1 4 2 5 2" xfId="4486" xr:uid="{00000000-0005-0000-0000-0000890A0000}"/>
    <cellStyle name="40% - Accent1 4 2 6" xfId="3053" xr:uid="{00000000-0005-0000-0000-00008A0A0000}"/>
    <cellStyle name="40% - Accent1 4 3" xfId="212" xr:uid="{00000000-0005-0000-0000-00008B0A0000}"/>
    <cellStyle name="40% - Accent1 4 3 2" xfId="571" xr:uid="{00000000-0005-0000-0000-00008C0A0000}"/>
    <cellStyle name="40% - Accent1 4 3 2 2" xfId="1290" xr:uid="{00000000-0005-0000-0000-00008D0A0000}"/>
    <cellStyle name="40% - Accent1 4 3 2 2 2" xfId="2724" xr:uid="{00000000-0005-0000-0000-00008E0A0000}"/>
    <cellStyle name="40% - Accent1 4 3 2 2 2 2" xfId="5632" xr:uid="{00000000-0005-0000-0000-00008F0A0000}"/>
    <cellStyle name="40% - Accent1 4 3 2 2 3" xfId="4199" xr:uid="{00000000-0005-0000-0000-0000900A0000}"/>
    <cellStyle name="40% - Accent1 4 3 2 3" xfId="2007" xr:uid="{00000000-0005-0000-0000-0000910A0000}"/>
    <cellStyle name="40% - Accent1 4 3 2 3 2" xfId="4916" xr:uid="{00000000-0005-0000-0000-0000920A0000}"/>
    <cellStyle name="40% - Accent1 4 3 2 4" xfId="3483" xr:uid="{00000000-0005-0000-0000-0000930A0000}"/>
    <cellStyle name="40% - Accent1 4 3 3" xfId="931" xr:uid="{00000000-0005-0000-0000-0000940A0000}"/>
    <cellStyle name="40% - Accent1 4 3 3 2" xfId="2366" xr:uid="{00000000-0005-0000-0000-0000950A0000}"/>
    <cellStyle name="40% - Accent1 4 3 3 2 2" xfId="5274" xr:uid="{00000000-0005-0000-0000-0000960A0000}"/>
    <cellStyle name="40% - Accent1 4 3 3 3" xfId="3841" xr:uid="{00000000-0005-0000-0000-0000970A0000}"/>
    <cellStyle name="40% - Accent1 4 3 4" xfId="1649" xr:uid="{00000000-0005-0000-0000-0000980A0000}"/>
    <cellStyle name="40% - Accent1 4 3 4 2" xfId="4558" xr:uid="{00000000-0005-0000-0000-0000990A0000}"/>
    <cellStyle name="40% - Accent1 4 3 5" xfId="3125" xr:uid="{00000000-0005-0000-0000-00009A0A0000}"/>
    <cellStyle name="40% - Accent1 4 4" xfId="441" xr:uid="{00000000-0005-0000-0000-00009B0A0000}"/>
    <cellStyle name="40% - Accent1 4 4 2" xfId="1160" xr:uid="{00000000-0005-0000-0000-00009C0A0000}"/>
    <cellStyle name="40% - Accent1 4 4 2 2" xfId="2594" xr:uid="{00000000-0005-0000-0000-00009D0A0000}"/>
    <cellStyle name="40% - Accent1 4 4 2 2 2" xfId="5502" xr:uid="{00000000-0005-0000-0000-00009E0A0000}"/>
    <cellStyle name="40% - Accent1 4 4 2 3" xfId="4069" xr:uid="{00000000-0005-0000-0000-00009F0A0000}"/>
    <cellStyle name="40% - Accent1 4 4 3" xfId="1877" xr:uid="{00000000-0005-0000-0000-0000A00A0000}"/>
    <cellStyle name="40% - Accent1 4 4 3 2" xfId="4786" xr:uid="{00000000-0005-0000-0000-0000A10A0000}"/>
    <cellStyle name="40% - Accent1 4 4 4" xfId="3353" xr:uid="{00000000-0005-0000-0000-0000A20A0000}"/>
    <cellStyle name="40% - Accent1 4 5" xfId="800" xr:uid="{00000000-0005-0000-0000-0000A30A0000}"/>
    <cellStyle name="40% - Accent1 4 5 2" xfId="2236" xr:uid="{00000000-0005-0000-0000-0000A40A0000}"/>
    <cellStyle name="40% - Accent1 4 5 2 2" xfId="5144" xr:uid="{00000000-0005-0000-0000-0000A50A0000}"/>
    <cellStyle name="40% - Accent1 4 5 3" xfId="3711" xr:uid="{00000000-0005-0000-0000-0000A60A0000}"/>
    <cellStyle name="40% - Accent1 4 6" xfId="1519" xr:uid="{00000000-0005-0000-0000-0000A70A0000}"/>
    <cellStyle name="40% - Accent1 4 6 2" xfId="4428" xr:uid="{00000000-0005-0000-0000-0000A80A0000}"/>
    <cellStyle name="40% - Accent1 4 7" xfId="2995" xr:uid="{00000000-0005-0000-0000-0000A90A0000}"/>
    <cellStyle name="40% - Accent1 5" xfId="95" xr:uid="{00000000-0005-0000-0000-0000AA0A0000}"/>
    <cellStyle name="40% - Accent1 5 2" xfId="226" xr:uid="{00000000-0005-0000-0000-0000AB0A0000}"/>
    <cellStyle name="40% - Accent1 5 2 2" xfId="585" xr:uid="{00000000-0005-0000-0000-0000AC0A0000}"/>
    <cellStyle name="40% - Accent1 5 2 2 2" xfId="1304" xr:uid="{00000000-0005-0000-0000-0000AD0A0000}"/>
    <cellStyle name="40% - Accent1 5 2 2 2 2" xfId="2738" xr:uid="{00000000-0005-0000-0000-0000AE0A0000}"/>
    <cellStyle name="40% - Accent1 5 2 2 2 2 2" xfId="5646" xr:uid="{00000000-0005-0000-0000-0000AF0A0000}"/>
    <cellStyle name="40% - Accent1 5 2 2 2 3" xfId="4213" xr:uid="{00000000-0005-0000-0000-0000B00A0000}"/>
    <cellStyle name="40% - Accent1 5 2 2 3" xfId="2021" xr:uid="{00000000-0005-0000-0000-0000B10A0000}"/>
    <cellStyle name="40% - Accent1 5 2 2 3 2" xfId="4930" xr:uid="{00000000-0005-0000-0000-0000B20A0000}"/>
    <cellStyle name="40% - Accent1 5 2 2 4" xfId="3497" xr:uid="{00000000-0005-0000-0000-0000B30A0000}"/>
    <cellStyle name="40% - Accent1 5 2 3" xfId="945" xr:uid="{00000000-0005-0000-0000-0000B40A0000}"/>
    <cellStyle name="40% - Accent1 5 2 3 2" xfId="2380" xr:uid="{00000000-0005-0000-0000-0000B50A0000}"/>
    <cellStyle name="40% - Accent1 5 2 3 2 2" xfId="5288" xr:uid="{00000000-0005-0000-0000-0000B60A0000}"/>
    <cellStyle name="40% - Accent1 5 2 3 3" xfId="3855" xr:uid="{00000000-0005-0000-0000-0000B70A0000}"/>
    <cellStyle name="40% - Accent1 5 2 4" xfId="1663" xr:uid="{00000000-0005-0000-0000-0000B80A0000}"/>
    <cellStyle name="40% - Accent1 5 2 4 2" xfId="4572" xr:uid="{00000000-0005-0000-0000-0000B90A0000}"/>
    <cellStyle name="40% - Accent1 5 2 5" xfId="3139" xr:uid="{00000000-0005-0000-0000-0000BA0A0000}"/>
    <cellStyle name="40% - Accent1 5 3" xfId="455" xr:uid="{00000000-0005-0000-0000-0000BB0A0000}"/>
    <cellStyle name="40% - Accent1 5 3 2" xfId="1174" xr:uid="{00000000-0005-0000-0000-0000BC0A0000}"/>
    <cellStyle name="40% - Accent1 5 3 2 2" xfId="2608" xr:uid="{00000000-0005-0000-0000-0000BD0A0000}"/>
    <cellStyle name="40% - Accent1 5 3 2 2 2" xfId="5516" xr:uid="{00000000-0005-0000-0000-0000BE0A0000}"/>
    <cellStyle name="40% - Accent1 5 3 2 3" xfId="4083" xr:uid="{00000000-0005-0000-0000-0000BF0A0000}"/>
    <cellStyle name="40% - Accent1 5 3 3" xfId="1891" xr:uid="{00000000-0005-0000-0000-0000C00A0000}"/>
    <cellStyle name="40% - Accent1 5 3 3 2" xfId="4800" xr:uid="{00000000-0005-0000-0000-0000C10A0000}"/>
    <cellStyle name="40% - Accent1 5 3 4" xfId="3367" xr:uid="{00000000-0005-0000-0000-0000C20A0000}"/>
    <cellStyle name="40% - Accent1 5 4" xfId="814" xr:uid="{00000000-0005-0000-0000-0000C30A0000}"/>
    <cellStyle name="40% - Accent1 5 4 2" xfId="2250" xr:uid="{00000000-0005-0000-0000-0000C40A0000}"/>
    <cellStyle name="40% - Accent1 5 4 2 2" xfId="5158" xr:uid="{00000000-0005-0000-0000-0000C50A0000}"/>
    <cellStyle name="40% - Accent1 5 4 3" xfId="3725" xr:uid="{00000000-0005-0000-0000-0000C60A0000}"/>
    <cellStyle name="40% - Accent1 5 5" xfId="1533" xr:uid="{00000000-0005-0000-0000-0000C70A0000}"/>
    <cellStyle name="40% - Accent1 5 5 2" xfId="4442" xr:uid="{00000000-0005-0000-0000-0000C80A0000}"/>
    <cellStyle name="40% - Accent1 5 6" xfId="3009" xr:uid="{00000000-0005-0000-0000-0000C90A0000}"/>
    <cellStyle name="40% - Accent1 6" xfId="153" xr:uid="{00000000-0005-0000-0000-0000CA0A0000}"/>
    <cellStyle name="40% - Accent1 6 2" xfId="284" xr:uid="{00000000-0005-0000-0000-0000CB0A0000}"/>
    <cellStyle name="40% - Accent1 6 2 2" xfId="643" xr:uid="{00000000-0005-0000-0000-0000CC0A0000}"/>
    <cellStyle name="40% - Accent1 6 2 2 2" xfId="1362" xr:uid="{00000000-0005-0000-0000-0000CD0A0000}"/>
    <cellStyle name="40% - Accent1 6 2 2 2 2" xfId="2796" xr:uid="{00000000-0005-0000-0000-0000CE0A0000}"/>
    <cellStyle name="40% - Accent1 6 2 2 2 2 2" xfId="5704" xr:uid="{00000000-0005-0000-0000-0000CF0A0000}"/>
    <cellStyle name="40% - Accent1 6 2 2 2 3" xfId="4271" xr:uid="{00000000-0005-0000-0000-0000D00A0000}"/>
    <cellStyle name="40% - Accent1 6 2 2 3" xfId="2079" xr:uid="{00000000-0005-0000-0000-0000D10A0000}"/>
    <cellStyle name="40% - Accent1 6 2 2 3 2" xfId="4988" xr:uid="{00000000-0005-0000-0000-0000D20A0000}"/>
    <cellStyle name="40% - Accent1 6 2 2 4" xfId="3555" xr:uid="{00000000-0005-0000-0000-0000D30A0000}"/>
    <cellStyle name="40% - Accent1 6 2 3" xfId="1003" xr:uid="{00000000-0005-0000-0000-0000D40A0000}"/>
    <cellStyle name="40% - Accent1 6 2 3 2" xfId="2438" xr:uid="{00000000-0005-0000-0000-0000D50A0000}"/>
    <cellStyle name="40% - Accent1 6 2 3 2 2" xfId="5346" xr:uid="{00000000-0005-0000-0000-0000D60A0000}"/>
    <cellStyle name="40% - Accent1 6 2 3 3" xfId="3913" xr:uid="{00000000-0005-0000-0000-0000D70A0000}"/>
    <cellStyle name="40% - Accent1 6 2 4" xfId="1721" xr:uid="{00000000-0005-0000-0000-0000D80A0000}"/>
    <cellStyle name="40% - Accent1 6 2 4 2" xfId="4630" xr:uid="{00000000-0005-0000-0000-0000D90A0000}"/>
    <cellStyle name="40% - Accent1 6 2 5" xfId="3197" xr:uid="{00000000-0005-0000-0000-0000DA0A0000}"/>
    <cellStyle name="40% - Accent1 6 3" xfId="513" xr:uid="{00000000-0005-0000-0000-0000DB0A0000}"/>
    <cellStyle name="40% - Accent1 6 3 2" xfId="1232" xr:uid="{00000000-0005-0000-0000-0000DC0A0000}"/>
    <cellStyle name="40% - Accent1 6 3 2 2" xfId="2666" xr:uid="{00000000-0005-0000-0000-0000DD0A0000}"/>
    <cellStyle name="40% - Accent1 6 3 2 2 2" xfId="5574" xr:uid="{00000000-0005-0000-0000-0000DE0A0000}"/>
    <cellStyle name="40% - Accent1 6 3 2 3" xfId="4141" xr:uid="{00000000-0005-0000-0000-0000DF0A0000}"/>
    <cellStyle name="40% - Accent1 6 3 3" xfId="1949" xr:uid="{00000000-0005-0000-0000-0000E00A0000}"/>
    <cellStyle name="40% - Accent1 6 3 3 2" xfId="4858" xr:uid="{00000000-0005-0000-0000-0000E10A0000}"/>
    <cellStyle name="40% - Accent1 6 3 4" xfId="3425" xr:uid="{00000000-0005-0000-0000-0000E20A0000}"/>
    <cellStyle name="40% - Accent1 6 4" xfId="872" xr:uid="{00000000-0005-0000-0000-0000E30A0000}"/>
    <cellStyle name="40% - Accent1 6 4 2" xfId="2308" xr:uid="{00000000-0005-0000-0000-0000E40A0000}"/>
    <cellStyle name="40% - Accent1 6 4 2 2" xfId="5216" xr:uid="{00000000-0005-0000-0000-0000E50A0000}"/>
    <cellStyle name="40% - Accent1 6 4 3" xfId="3783" xr:uid="{00000000-0005-0000-0000-0000E60A0000}"/>
    <cellStyle name="40% - Accent1 6 5" xfId="1591" xr:uid="{00000000-0005-0000-0000-0000E70A0000}"/>
    <cellStyle name="40% - Accent1 6 5 2" xfId="4500" xr:uid="{00000000-0005-0000-0000-0000E80A0000}"/>
    <cellStyle name="40% - Accent1 6 6" xfId="3067" xr:uid="{00000000-0005-0000-0000-0000E90A0000}"/>
    <cellStyle name="40% - Accent1 7" xfId="167" xr:uid="{00000000-0005-0000-0000-0000EA0A0000}"/>
    <cellStyle name="40% - Accent1 7 2" xfId="527" xr:uid="{00000000-0005-0000-0000-0000EB0A0000}"/>
    <cellStyle name="40% - Accent1 7 2 2" xfId="1246" xr:uid="{00000000-0005-0000-0000-0000EC0A0000}"/>
    <cellStyle name="40% - Accent1 7 2 2 2" xfId="2680" xr:uid="{00000000-0005-0000-0000-0000ED0A0000}"/>
    <cellStyle name="40% - Accent1 7 2 2 2 2" xfId="5588" xr:uid="{00000000-0005-0000-0000-0000EE0A0000}"/>
    <cellStyle name="40% - Accent1 7 2 2 3" xfId="4155" xr:uid="{00000000-0005-0000-0000-0000EF0A0000}"/>
    <cellStyle name="40% - Accent1 7 2 3" xfId="1963" xr:uid="{00000000-0005-0000-0000-0000F00A0000}"/>
    <cellStyle name="40% - Accent1 7 2 3 2" xfId="4872" xr:uid="{00000000-0005-0000-0000-0000F10A0000}"/>
    <cellStyle name="40% - Accent1 7 2 4" xfId="3439" xr:uid="{00000000-0005-0000-0000-0000F20A0000}"/>
    <cellStyle name="40% - Accent1 7 3" xfId="886" xr:uid="{00000000-0005-0000-0000-0000F30A0000}"/>
    <cellStyle name="40% - Accent1 7 3 2" xfId="2322" xr:uid="{00000000-0005-0000-0000-0000F40A0000}"/>
    <cellStyle name="40% - Accent1 7 3 2 2" xfId="5230" xr:uid="{00000000-0005-0000-0000-0000F50A0000}"/>
    <cellStyle name="40% - Accent1 7 3 3" xfId="3797" xr:uid="{00000000-0005-0000-0000-0000F60A0000}"/>
    <cellStyle name="40% - Accent1 7 4" xfId="1605" xr:uid="{00000000-0005-0000-0000-0000F70A0000}"/>
    <cellStyle name="40% - Accent1 7 4 2" xfId="4514" xr:uid="{00000000-0005-0000-0000-0000F80A0000}"/>
    <cellStyle name="40% - Accent1 7 5" xfId="3081" xr:uid="{00000000-0005-0000-0000-0000F90A0000}"/>
    <cellStyle name="40% - Accent1 8" xfId="298" xr:uid="{00000000-0005-0000-0000-0000FA0A0000}"/>
    <cellStyle name="40% - Accent1 8 2" xfId="657" xr:uid="{00000000-0005-0000-0000-0000FB0A0000}"/>
    <cellStyle name="40% - Accent1 8 2 2" xfId="1376" xr:uid="{00000000-0005-0000-0000-0000FC0A0000}"/>
    <cellStyle name="40% - Accent1 8 2 2 2" xfId="2810" xr:uid="{00000000-0005-0000-0000-0000FD0A0000}"/>
    <cellStyle name="40% - Accent1 8 2 2 2 2" xfId="5718" xr:uid="{00000000-0005-0000-0000-0000FE0A0000}"/>
    <cellStyle name="40% - Accent1 8 2 2 3" xfId="4285" xr:uid="{00000000-0005-0000-0000-0000FF0A0000}"/>
    <cellStyle name="40% - Accent1 8 2 3" xfId="2093" xr:uid="{00000000-0005-0000-0000-0000000B0000}"/>
    <cellStyle name="40% - Accent1 8 2 3 2" xfId="5002" xr:uid="{00000000-0005-0000-0000-0000010B0000}"/>
    <cellStyle name="40% - Accent1 8 2 4" xfId="3569" xr:uid="{00000000-0005-0000-0000-0000020B0000}"/>
    <cellStyle name="40% - Accent1 8 3" xfId="1017" xr:uid="{00000000-0005-0000-0000-0000030B0000}"/>
    <cellStyle name="40% - Accent1 8 3 2" xfId="2452" xr:uid="{00000000-0005-0000-0000-0000040B0000}"/>
    <cellStyle name="40% - Accent1 8 3 2 2" xfId="5360" xr:uid="{00000000-0005-0000-0000-0000050B0000}"/>
    <cellStyle name="40% - Accent1 8 3 3" xfId="3927" xr:uid="{00000000-0005-0000-0000-0000060B0000}"/>
    <cellStyle name="40% - Accent1 8 4" xfId="1735" xr:uid="{00000000-0005-0000-0000-0000070B0000}"/>
    <cellStyle name="40% - Accent1 8 4 2" xfId="4644" xr:uid="{00000000-0005-0000-0000-0000080B0000}"/>
    <cellStyle name="40% - Accent1 8 5" xfId="3211" xr:uid="{00000000-0005-0000-0000-0000090B0000}"/>
    <cellStyle name="40% - Accent1 9" xfId="312" xr:uid="{00000000-0005-0000-0000-00000A0B0000}"/>
    <cellStyle name="40% - Accent1 9 2" xfId="671" xr:uid="{00000000-0005-0000-0000-00000B0B0000}"/>
    <cellStyle name="40% - Accent1 9 2 2" xfId="1390" xr:uid="{00000000-0005-0000-0000-00000C0B0000}"/>
    <cellStyle name="40% - Accent1 9 2 2 2" xfId="2824" xr:uid="{00000000-0005-0000-0000-00000D0B0000}"/>
    <cellStyle name="40% - Accent1 9 2 2 2 2" xfId="5732" xr:uid="{00000000-0005-0000-0000-00000E0B0000}"/>
    <cellStyle name="40% - Accent1 9 2 2 3" xfId="4299" xr:uid="{00000000-0005-0000-0000-00000F0B0000}"/>
    <cellStyle name="40% - Accent1 9 2 3" xfId="2107" xr:uid="{00000000-0005-0000-0000-0000100B0000}"/>
    <cellStyle name="40% - Accent1 9 2 3 2" xfId="5016" xr:uid="{00000000-0005-0000-0000-0000110B0000}"/>
    <cellStyle name="40% - Accent1 9 2 4" xfId="3583" xr:uid="{00000000-0005-0000-0000-0000120B0000}"/>
    <cellStyle name="40% - Accent1 9 3" xfId="1031" xr:uid="{00000000-0005-0000-0000-0000130B0000}"/>
    <cellStyle name="40% - Accent1 9 3 2" xfId="2466" xr:uid="{00000000-0005-0000-0000-0000140B0000}"/>
    <cellStyle name="40% - Accent1 9 3 2 2" xfId="5374" xr:uid="{00000000-0005-0000-0000-0000150B0000}"/>
    <cellStyle name="40% - Accent1 9 3 3" xfId="3941" xr:uid="{00000000-0005-0000-0000-0000160B0000}"/>
    <cellStyle name="40% - Accent1 9 4" xfId="1749" xr:uid="{00000000-0005-0000-0000-0000170B0000}"/>
    <cellStyle name="40% - Accent1 9 4 2" xfId="4658" xr:uid="{00000000-0005-0000-0000-0000180B0000}"/>
    <cellStyle name="40% - Accent1 9 5" xfId="3225" xr:uid="{00000000-0005-0000-0000-0000190B0000}"/>
    <cellStyle name="40% - Accent2" xfId="29" builtinId="35" customBuiltin="1"/>
    <cellStyle name="40% - Accent2 10" xfId="328" xr:uid="{00000000-0005-0000-0000-00001B0B0000}"/>
    <cellStyle name="40% - Accent2 10 2" xfId="687" xr:uid="{00000000-0005-0000-0000-00001C0B0000}"/>
    <cellStyle name="40% - Accent2 10 2 2" xfId="1406" xr:uid="{00000000-0005-0000-0000-00001D0B0000}"/>
    <cellStyle name="40% - Accent2 10 2 2 2" xfId="2840" xr:uid="{00000000-0005-0000-0000-00001E0B0000}"/>
    <cellStyle name="40% - Accent2 10 2 2 2 2" xfId="5748" xr:uid="{00000000-0005-0000-0000-00001F0B0000}"/>
    <cellStyle name="40% - Accent2 10 2 2 3" xfId="4315" xr:uid="{00000000-0005-0000-0000-0000200B0000}"/>
    <cellStyle name="40% - Accent2 10 2 3" xfId="2123" xr:uid="{00000000-0005-0000-0000-0000210B0000}"/>
    <cellStyle name="40% - Accent2 10 2 3 2" xfId="5032" xr:uid="{00000000-0005-0000-0000-0000220B0000}"/>
    <cellStyle name="40% - Accent2 10 2 4" xfId="3599" xr:uid="{00000000-0005-0000-0000-0000230B0000}"/>
    <cellStyle name="40% - Accent2 10 3" xfId="1047" xr:uid="{00000000-0005-0000-0000-0000240B0000}"/>
    <cellStyle name="40% - Accent2 10 3 2" xfId="2482" xr:uid="{00000000-0005-0000-0000-0000250B0000}"/>
    <cellStyle name="40% - Accent2 10 3 2 2" xfId="5390" xr:uid="{00000000-0005-0000-0000-0000260B0000}"/>
    <cellStyle name="40% - Accent2 10 3 3" xfId="3957" xr:uid="{00000000-0005-0000-0000-0000270B0000}"/>
    <cellStyle name="40% - Accent2 10 4" xfId="1765" xr:uid="{00000000-0005-0000-0000-0000280B0000}"/>
    <cellStyle name="40% - Accent2 10 4 2" xfId="4674" xr:uid="{00000000-0005-0000-0000-0000290B0000}"/>
    <cellStyle name="40% - Accent2 10 5" xfId="3241" xr:uid="{00000000-0005-0000-0000-00002A0B0000}"/>
    <cellStyle name="40% - Accent2 11" xfId="342" xr:uid="{00000000-0005-0000-0000-00002B0B0000}"/>
    <cellStyle name="40% - Accent2 11 2" xfId="701" xr:uid="{00000000-0005-0000-0000-00002C0B0000}"/>
    <cellStyle name="40% - Accent2 11 2 2" xfId="1420" xr:uid="{00000000-0005-0000-0000-00002D0B0000}"/>
    <cellStyle name="40% - Accent2 11 2 2 2" xfId="2854" xr:uid="{00000000-0005-0000-0000-00002E0B0000}"/>
    <cellStyle name="40% - Accent2 11 2 2 2 2" xfId="5762" xr:uid="{00000000-0005-0000-0000-00002F0B0000}"/>
    <cellStyle name="40% - Accent2 11 2 2 3" xfId="4329" xr:uid="{00000000-0005-0000-0000-0000300B0000}"/>
    <cellStyle name="40% - Accent2 11 2 3" xfId="2137" xr:uid="{00000000-0005-0000-0000-0000310B0000}"/>
    <cellStyle name="40% - Accent2 11 2 3 2" xfId="5046" xr:uid="{00000000-0005-0000-0000-0000320B0000}"/>
    <cellStyle name="40% - Accent2 11 2 4" xfId="3613" xr:uid="{00000000-0005-0000-0000-0000330B0000}"/>
    <cellStyle name="40% - Accent2 11 3" xfId="1061" xr:uid="{00000000-0005-0000-0000-0000340B0000}"/>
    <cellStyle name="40% - Accent2 11 3 2" xfId="2496" xr:uid="{00000000-0005-0000-0000-0000350B0000}"/>
    <cellStyle name="40% - Accent2 11 3 2 2" xfId="5404" xr:uid="{00000000-0005-0000-0000-0000360B0000}"/>
    <cellStyle name="40% - Accent2 11 3 3" xfId="3971" xr:uid="{00000000-0005-0000-0000-0000370B0000}"/>
    <cellStyle name="40% - Accent2 11 4" xfId="1779" xr:uid="{00000000-0005-0000-0000-0000380B0000}"/>
    <cellStyle name="40% - Accent2 11 4 2" xfId="4688" xr:uid="{00000000-0005-0000-0000-0000390B0000}"/>
    <cellStyle name="40% - Accent2 11 5" xfId="3255" xr:uid="{00000000-0005-0000-0000-00003A0B0000}"/>
    <cellStyle name="40% - Accent2 12" xfId="356" xr:uid="{00000000-0005-0000-0000-00003B0B0000}"/>
    <cellStyle name="40% - Accent2 12 2" xfId="715" xr:uid="{00000000-0005-0000-0000-00003C0B0000}"/>
    <cellStyle name="40% - Accent2 12 2 2" xfId="1434" xr:uid="{00000000-0005-0000-0000-00003D0B0000}"/>
    <cellStyle name="40% - Accent2 12 2 2 2" xfId="2868" xr:uid="{00000000-0005-0000-0000-00003E0B0000}"/>
    <cellStyle name="40% - Accent2 12 2 2 2 2" xfId="5776" xr:uid="{00000000-0005-0000-0000-00003F0B0000}"/>
    <cellStyle name="40% - Accent2 12 2 2 3" xfId="4343" xr:uid="{00000000-0005-0000-0000-0000400B0000}"/>
    <cellStyle name="40% - Accent2 12 2 3" xfId="2151" xr:uid="{00000000-0005-0000-0000-0000410B0000}"/>
    <cellStyle name="40% - Accent2 12 2 3 2" xfId="5060" xr:uid="{00000000-0005-0000-0000-0000420B0000}"/>
    <cellStyle name="40% - Accent2 12 2 4" xfId="3627" xr:uid="{00000000-0005-0000-0000-0000430B0000}"/>
    <cellStyle name="40% - Accent2 12 3" xfId="1075" xr:uid="{00000000-0005-0000-0000-0000440B0000}"/>
    <cellStyle name="40% - Accent2 12 3 2" xfId="2510" xr:uid="{00000000-0005-0000-0000-0000450B0000}"/>
    <cellStyle name="40% - Accent2 12 3 2 2" xfId="5418" xr:uid="{00000000-0005-0000-0000-0000460B0000}"/>
    <cellStyle name="40% - Accent2 12 3 3" xfId="3985" xr:uid="{00000000-0005-0000-0000-0000470B0000}"/>
    <cellStyle name="40% - Accent2 12 4" xfId="1793" xr:uid="{00000000-0005-0000-0000-0000480B0000}"/>
    <cellStyle name="40% - Accent2 12 4 2" xfId="4702" xr:uid="{00000000-0005-0000-0000-0000490B0000}"/>
    <cellStyle name="40% - Accent2 12 5" xfId="3269" xr:uid="{00000000-0005-0000-0000-00004A0B0000}"/>
    <cellStyle name="40% - Accent2 13" xfId="370" xr:uid="{00000000-0005-0000-0000-00004B0B0000}"/>
    <cellStyle name="40% - Accent2 13 2" xfId="729" xr:uid="{00000000-0005-0000-0000-00004C0B0000}"/>
    <cellStyle name="40% - Accent2 13 2 2" xfId="1448" xr:uid="{00000000-0005-0000-0000-00004D0B0000}"/>
    <cellStyle name="40% - Accent2 13 2 2 2" xfId="2882" xr:uid="{00000000-0005-0000-0000-00004E0B0000}"/>
    <cellStyle name="40% - Accent2 13 2 2 2 2" xfId="5790" xr:uid="{00000000-0005-0000-0000-00004F0B0000}"/>
    <cellStyle name="40% - Accent2 13 2 2 3" xfId="4357" xr:uid="{00000000-0005-0000-0000-0000500B0000}"/>
    <cellStyle name="40% - Accent2 13 2 3" xfId="2165" xr:uid="{00000000-0005-0000-0000-0000510B0000}"/>
    <cellStyle name="40% - Accent2 13 2 3 2" xfId="5074" xr:uid="{00000000-0005-0000-0000-0000520B0000}"/>
    <cellStyle name="40% - Accent2 13 2 4" xfId="3641" xr:uid="{00000000-0005-0000-0000-0000530B0000}"/>
    <cellStyle name="40% - Accent2 13 3" xfId="1089" xr:uid="{00000000-0005-0000-0000-0000540B0000}"/>
    <cellStyle name="40% - Accent2 13 3 2" xfId="2524" xr:uid="{00000000-0005-0000-0000-0000550B0000}"/>
    <cellStyle name="40% - Accent2 13 3 2 2" xfId="5432" xr:uid="{00000000-0005-0000-0000-0000560B0000}"/>
    <cellStyle name="40% - Accent2 13 3 3" xfId="3999" xr:uid="{00000000-0005-0000-0000-0000570B0000}"/>
    <cellStyle name="40% - Accent2 13 4" xfId="1807" xr:uid="{00000000-0005-0000-0000-0000580B0000}"/>
    <cellStyle name="40% - Accent2 13 4 2" xfId="4716" xr:uid="{00000000-0005-0000-0000-0000590B0000}"/>
    <cellStyle name="40% - Accent2 13 5" xfId="3283" xr:uid="{00000000-0005-0000-0000-00005A0B0000}"/>
    <cellStyle name="40% - Accent2 14" xfId="384" xr:uid="{00000000-0005-0000-0000-00005B0B0000}"/>
    <cellStyle name="40% - Accent2 14 2" xfId="743" xr:uid="{00000000-0005-0000-0000-00005C0B0000}"/>
    <cellStyle name="40% - Accent2 14 2 2" xfId="1462" xr:uid="{00000000-0005-0000-0000-00005D0B0000}"/>
    <cellStyle name="40% - Accent2 14 2 2 2" xfId="2896" xr:uid="{00000000-0005-0000-0000-00005E0B0000}"/>
    <cellStyle name="40% - Accent2 14 2 2 2 2" xfId="5804" xr:uid="{00000000-0005-0000-0000-00005F0B0000}"/>
    <cellStyle name="40% - Accent2 14 2 2 3" xfId="4371" xr:uid="{00000000-0005-0000-0000-0000600B0000}"/>
    <cellStyle name="40% - Accent2 14 2 3" xfId="2179" xr:uid="{00000000-0005-0000-0000-0000610B0000}"/>
    <cellStyle name="40% - Accent2 14 2 3 2" xfId="5088" xr:uid="{00000000-0005-0000-0000-0000620B0000}"/>
    <cellStyle name="40% - Accent2 14 2 4" xfId="3655" xr:uid="{00000000-0005-0000-0000-0000630B0000}"/>
    <cellStyle name="40% - Accent2 14 3" xfId="1103" xr:uid="{00000000-0005-0000-0000-0000640B0000}"/>
    <cellStyle name="40% - Accent2 14 3 2" xfId="2538" xr:uid="{00000000-0005-0000-0000-0000650B0000}"/>
    <cellStyle name="40% - Accent2 14 3 2 2" xfId="5446" xr:uid="{00000000-0005-0000-0000-0000660B0000}"/>
    <cellStyle name="40% - Accent2 14 3 3" xfId="4013" xr:uid="{00000000-0005-0000-0000-0000670B0000}"/>
    <cellStyle name="40% - Accent2 14 4" xfId="1821" xr:uid="{00000000-0005-0000-0000-0000680B0000}"/>
    <cellStyle name="40% - Accent2 14 4 2" xfId="4730" xr:uid="{00000000-0005-0000-0000-0000690B0000}"/>
    <cellStyle name="40% - Accent2 14 5" xfId="3297" xr:uid="{00000000-0005-0000-0000-00006A0B0000}"/>
    <cellStyle name="40% - Accent2 15" xfId="398" xr:uid="{00000000-0005-0000-0000-00006B0B0000}"/>
    <cellStyle name="40% - Accent2 15 2" xfId="1117" xr:uid="{00000000-0005-0000-0000-00006C0B0000}"/>
    <cellStyle name="40% - Accent2 15 2 2" xfId="2552" xr:uid="{00000000-0005-0000-0000-00006D0B0000}"/>
    <cellStyle name="40% - Accent2 15 2 2 2" xfId="5460" xr:uid="{00000000-0005-0000-0000-00006E0B0000}"/>
    <cellStyle name="40% - Accent2 15 2 3" xfId="4027" xr:uid="{00000000-0005-0000-0000-00006F0B0000}"/>
    <cellStyle name="40% - Accent2 15 3" xfId="1835" xr:uid="{00000000-0005-0000-0000-0000700B0000}"/>
    <cellStyle name="40% - Accent2 15 3 2" xfId="4744" xr:uid="{00000000-0005-0000-0000-0000710B0000}"/>
    <cellStyle name="40% - Accent2 15 4" xfId="3311" xr:uid="{00000000-0005-0000-0000-0000720B0000}"/>
    <cellStyle name="40% - Accent2 16" xfId="757" xr:uid="{00000000-0005-0000-0000-0000730B0000}"/>
    <cellStyle name="40% - Accent2 16 2" xfId="2193" xr:uid="{00000000-0005-0000-0000-0000740B0000}"/>
    <cellStyle name="40% - Accent2 16 2 2" xfId="5102" xr:uid="{00000000-0005-0000-0000-0000750B0000}"/>
    <cellStyle name="40% - Accent2 16 3" xfId="3669" xr:uid="{00000000-0005-0000-0000-0000760B0000}"/>
    <cellStyle name="40% - Accent2 17" xfId="2910" xr:uid="{00000000-0005-0000-0000-0000770B0000}"/>
    <cellStyle name="40% - Accent2 17 2" xfId="5818" xr:uid="{00000000-0005-0000-0000-0000780B0000}"/>
    <cellStyle name="40% - Accent2 18" xfId="1476" xr:uid="{00000000-0005-0000-0000-0000790B0000}"/>
    <cellStyle name="40% - Accent2 18 2" xfId="4385" xr:uid="{00000000-0005-0000-0000-00007A0B0000}"/>
    <cellStyle name="40% - Accent2 19" xfId="2924" xr:uid="{00000000-0005-0000-0000-00007B0B0000}"/>
    <cellStyle name="40% - Accent2 19 2" xfId="5832" xr:uid="{00000000-0005-0000-0000-00007C0B0000}"/>
    <cellStyle name="40% - Accent2 2" xfId="55" xr:uid="{00000000-0005-0000-0000-00007D0B0000}"/>
    <cellStyle name="40% - Accent2 2 2" xfId="113" xr:uid="{00000000-0005-0000-0000-00007E0B0000}"/>
    <cellStyle name="40% - Accent2 2 2 2" xfId="244" xr:uid="{00000000-0005-0000-0000-00007F0B0000}"/>
    <cellStyle name="40% - Accent2 2 2 2 2" xfId="603" xr:uid="{00000000-0005-0000-0000-0000800B0000}"/>
    <cellStyle name="40% - Accent2 2 2 2 2 2" xfId="1322" xr:uid="{00000000-0005-0000-0000-0000810B0000}"/>
    <cellStyle name="40% - Accent2 2 2 2 2 2 2" xfId="2756" xr:uid="{00000000-0005-0000-0000-0000820B0000}"/>
    <cellStyle name="40% - Accent2 2 2 2 2 2 2 2" xfId="5664" xr:uid="{00000000-0005-0000-0000-0000830B0000}"/>
    <cellStyle name="40% - Accent2 2 2 2 2 2 3" xfId="4231" xr:uid="{00000000-0005-0000-0000-0000840B0000}"/>
    <cellStyle name="40% - Accent2 2 2 2 2 3" xfId="2039" xr:uid="{00000000-0005-0000-0000-0000850B0000}"/>
    <cellStyle name="40% - Accent2 2 2 2 2 3 2" xfId="4948" xr:uid="{00000000-0005-0000-0000-0000860B0000}"/>
    <cellStyle name="40% - Accent2 2 2 2 2 4" xfId="3515" xr:uid="{00000000-0005-0000-0000-0000870B0000}"/>
    <cellStyle name="40% - Accent2 2 2 2 3" xfId="963" xr:uid="{00000000-0005-0000-0000-0000880B0000}"/>
    <cellStyle name="40% - Accent2 2 2 2 3 2" xfId="2398" xr:uid="{00000000-0005-0000-0000-0000890B0000}"/>
    <cellStyle name="40% - Accent2 2 2 2 3 2 2" xfId="5306" xr:uid="{00000000-0005-0000-0000-00008A0B0000}"/>
    <cellStyle name="40% - Accent2 2 2 2 3 3" xfId="3873" xr:uid="{00000000-0005-0000-0000-00008B0B0000}"/>
    <cellStyle name="40% - Accent2 2 2 2 4" xfId="1681" xr:uid="{00000000-0005-0000-0000-00008C0B0000}"/>
    <cellStyle name="40% - Accent2 2 2 2 4 2" xfId="4590" xr:uid="{00000000-0005-0000-0000-00008D0B0000}"/>
    <cellStyle name="40% - Accent2 2 2 2 5" xfId="3157" xr:uid="{00000000-0005-0000-0000-00008E0B0000}"/>
    <cellStyle name="40% - Accent2 2 2 3" xfId="473" xr:uid="{00000000-0005-0000-0000-00008F0B0000}"/>
    <cellStyle name="40% - Accent2 2 2 3 2" xfId="1192" xr:uid="{00000000-0005-0000-0000-0000900B0000}"/>
    <cellStyle name="40% - Accent2 2 2 3 2 2" xfId="2626" xr:uid="{00000000-0005-0000-0000-0000910B0000}"/>
    <cellStyle name="40% - Accent2 2 2 3 2 2 2" xfId="5534" xr:uid="{00000000-0005-0000-0000-0000920B0000}"/>
    <cellStyle name="40% - Accent2 2 2 3 2 3" xfId="4101" xr:uid="{00000000-0005-0000-0000-0000930B0000}"/>
    <cellStyle name="40% - Accent2 2 2 3 3" xfId="1909" xr:uid="{00000000-0005-0000-0000-0000940B0000}"/>
    <cellStyle name="40% - Accent2 2 2 3 3 2" xfId="4818" xr:uid="{00000000-0005-0000-0000-0000950B0000}"/>
    <cellStyle name="40% - Accent2 2 2 3 4" xfId="3385" xr:uid="{00000000-0005-0000-0000-0000960B0000}"/>
    <cellStyle name="40% - Accent2 2 2 4" xfId="832" xr:uid="{00000000-0005-0000-0000-0000970B0000}"/>
    <cellStyle name="40% - Accent2 2 2 4 2" xfId="2268" xr:uid="{00000000-0005-0000-0000-0000980B0000}"/>
    <cellStyle name="40% - Accent2 2 2 4 2 2" xfId="5176" xr:uid="{00000000-0005-0000-0000-0000990B0000}"/>
    <cellStyle name="40% - Accent2 2 2 4 3" xfId="3743" xr:uid="{00000000-0005-0000-0000-00009A0B0000}"/>
    <cellStyle name="40% - Accent2 2 2 5" xfId="1551" xr:uid="{00000000-0005-0000-0000-00009B0B0000}"/>
    <cellStyle name="40% - Accent2 2 2 5 2" xfId="4460" xr:uid="{00000000-0005-0000-0000-00009C0B0000}"/>
    <cellStyle name="40% - Accent2 2 2 6" xfId="3027" xr:uid="{00000000-0005-0000-0000-00009D0B0000}"/>
    <cellStyle name="40% - Accent2 2 3" xfId="186" xr:uid="{00000000-0005-0000-0000-00009E0B0000}"/>
    <cellStyle name="40% - Accent2 2 3 2" xfId="545" xr:uid="{00000000-0005-0000-0000-00009F0B0000}"/>
    <cellStyle name="40% - Accent2 2 3 2 2" xfId="1264" xr:uid="{00000000-0005-0000-0000-0000A00B0000}"/>
    <cellStyle name="40% - Accent2 2 3 2 2 2" xfId="2698" xr:uid="{00000000-0005-0000-0000-0000A10B0000}"/>
    <cellStyle name="40% - Accent2 2 3 2 2 2 2" xfId="5606" xr:uid="{00000000-0005-0000-0000-0000A20B0000}"/>
    <cellStyle name="40% - Accent2 2 3 2 2 3" xfId="4173" xr:uid="{00000000-0005-0000-0000-0000A30B0000}"/>
    <cellStyle name="40% - Accent2 2 3 2 3" xfId="1981" xr:uid="{00000000-0005-0000-0000-0000A40B0000}"/>
    <cellStyle name="40% - Accent2 2 3 2 3 2" xfId="4890" xr:uid="{00000000-0005-0000-0000-0000A50B0000}"/>
    <cellStyle name="40% - Accent2 2 3 2 4" xfId="3457" xr:uid="{00000000-0005-0000-0000-0000A60B0000}"/>
    <cellStyle name="40% - Accent2 2 3 3" xfId="905" xr:uid="{00000000-0005-0000-0000-0000A70B0000}"/>
    <cellStyle name="40% - Accent2 2 3 3 2" xfId="2340" xr:uid="{00000000-0005-0000-0000-0000A80B0000}"/>
    <cellStyle name="40% - Accent2 2 3 3 2 2" xfId="5248" xr:uid="{00000000-0005-0000-0000-0000A90B0000}"/>
    <cellStyle name="40% - Accent2 2 3 3 3" xfId="3815" xr:uid="{00000000-0005-0000-0000-0000AA0B0000}"/>
    <cellStyle name="40% - Accent2 2 3 4" xfId="1623" xr:uid="{00000000-0005-0000-0000-0000AB0B0000}"/>
    <cellStyle name="40% - Accent2 2 3 4 2" xfId="4532" xr:uid="{00000000-0005-0000-0000-0000AC0B0000}"/>
    <cellStyle name="40% - Accent2 2 3 5" xfId="3099" xr:uid="{00000000-0005-0000-0000-0000AD0B0000}"/>
    <cellStyle name="40% - Accent2 2 4" xfId="415" xr:uid="{00000000-0005-0000-0000-0000AE0B0000}"/>
    <cellStyle name="40% - Accent2 2 4 2" xfId="1134" xr:uid="{00000000-0005-0000-0000-0000AF0B0000}"/>
    <cellStyle name="40% - Accent2 2 4 2 2" xfId="2568" xr:uid="{00000000-0005-0000-0000-0000B00B0000}"/>
    <cellStyle name="40% - Accent2 2 4 2 2 2" xfId="5476" xr:uid="{00000000-0005-0000-0000-0000B10B0000}"/>
    <cellStyle name="40% - Accent2 2 4 2 3" xfId="4043" xr:uid="{00000000-0005-0000-0000-0000B20B0000}"/>
    <cellStyle name="40% - Accent2 2 4 3" xfId="1851" xr:uid="{00000000-0005-0000-0000-0000B30B0000}"/>
    <cellStyle name="40% - Accent2 2 4 3 2" xfId="4760" xr:uid="{00000000-0005-0000-0000-0000B40B0000}"/>
    <cellStyle name="40% - Accent2 2 4 4" xfId="3327" xr:uid="{00000000-0005-0000-0000-0000B50B0000}"/>
    <cellStyle name="40% - Accent2 2 5" xfId="774" xr:uid="{00000000-0005-0000-0000-0000B60B0000}"/>
    <cellStyle name="40% - Accent2 2 5 2" xfId="2210" xr:uid="{00000000-0005-0000-0000-0000B70B0000}"/>
    <cellStyle name="40% - Accent2 2 5 2 2" xfId="5118" xr:uid="{00000000-0005-0000-0000-0000B80B0000}"/>
    <cellStyle name="40% - Accent2 2 5 3" xfId="3685" xr:uid="{00000000-0005-0000-0000-0000B90B0000}"/>
    <cellStyle name="40% - Accent2 2 6" xfId="1493" xr:uid="{00000000-0005-0000-0000-0000BA0B0000}"/>
    <cellStyle name="40% - Accent2 2 6 2" xfId="4402" xr:uid="{00000000-0005-0000-0000-0000BB0B0000}"/>
    <cellStyle name="40% - Accent2 2 7" xfId="2969" xr:uid="{00000000-0005-0000-0000-0000BC0B0000}"/>
    <cellStyle name="40% - Accent2 20" xfId="2938" xr:uid="{00000000-0005-0000-0000-0000BD0B0000}"/>
    <cellStyle name="40% - Accent2 21" xfId="2952" xr:uid="{00000000-0005-0000-0000-0000BE0B0000}"/>
    <cellStyle name="40% - Accent2 22" xfId="5851" xr:uid="{00000000-0005-0000-0000-0000BF0B0000}"/>
    <cellStyle name="40% - Accent2 3" xfId="69" xr:uid="{00000000-0005-0000-0000-0000C00B0000}"/>
    <cellStyle name="40% - Accent2 3 2" xfId="127" xr:uid="{00000000-0005-0000-0000-0000C10B0000}"/>
    <cellStyle name="40% - Accent2 3 2 2" xfId="258" xr:uid="{00000000-0005-0000-0000-0000C20B0000}"/>
    <cellStyle name="40% - Accent2 3 2 2 2" xfId="617" xr:uid="{00000000-0005-0000-0000-0000C30B0000}"/>
    <cellStyle name="40% - Accent2 3 2 2 2 2" xfId="1336" xr:uid="{00000000-0005-0000-0000-0000C40B0000}"/>
    <cellStyle name="40% - Accent2 3 2 2 2 2 2" xfId="2770" xr:uid="{00000000-0005-0000-0000-0000C50B0000}"/>
    <cellStyle name="40% - Accent2 3 2 2 2 2 2 2" xfId="5678" xr:uid="{00000000-0005-0000-0000-0000C60B0000}"/>
    <cellStyle name="40% - Accent2 3 2 2 2 2 3" xfId="4245" xr:uid="{00000000-0005-0000-0000-0000C70B0000}"/>
    <cellStyle name="40% - Accent2 3 2 2 2 3" xfId="2053" xr:uid="{00000000-0005-0000-0000-0000C80B0000}"/>
    <cellStyle name="40% - Accent2 3 2 2 2 3 2" xfId="4962" xr:uid="{00000000-0005-0000-0000-0000C90B0000}"/>
    <cellStyle name="40% - Accent2 3 2 2 2 4" xfId="3529" xr:uid="{00000000-0005-0000-0000-0000CA0B0000}"/>
    <cellStyle name="40% - Accent2 3 2 2 3" xfId="977" xr:uid="{00000000-0005-0000-0000-0000CB0B0000}"/>
    <cellStyle name="40% - Accent2 3 2 2 3 2" xfId="2412" xr:uid="{00000000-0005-0000-0000-0000CC0B0000}"/>
    <cellStyle name="40% - Accent2 3 2 2 3 2 2" xfId="5320" xr:uid="{00000000-0005-0000-0000-0000CD0B0000}"/>
    <cellStyle name="40% - Accent2 3 2 2 3 3" xfId="3887" xr:uid="{00000000-0005-0000-0000-0000CE0B0000}"/>
    <cellStyle name="40% - Accent2 3 2 2 4" xfId="1695" xr:uid="{00000000-0005-0000-0000-0000CF0B0000}"/>
    <cellStyle name="40% - Accent2 3 2 2 4 2" xfId="4604" xr:uid="{00000000-0005-0000-0000-0000D00B0000}"/>
    <cellStyle name="40% - Accent2 3 2 2 5" xfId="3171" xr:uid="{00000000-0005-0000-0000-0000D10B0000}"/>
    <cellStyle name="40% - Accent2 3 2 3" xfId="487" xr:uid="{00000000-0005-0000-0000-0000D20B0000}"/>
    <cellStyle name="40% - Accent2 3 2 3 2" xfId="1206" xr:uid="{00000000-0005-0000-0000-0000D30B0000}"/>
    <cellStyle name="40% - Accent2 3 2 3 2 2" xfId="2640" xr:uid="{00000000-0005-0000-0000-0000D40B0000}"/>
    <cellStyle name="40% - Accent2 3 2 3 2 2 2" xfId="5548" xr:uid="{00000000-0005-0000-0000-0000D50B0000}"/>
    <cellStyle name="40% - Accent2 3 2 3 2 3" xfId="4115" xr:uid="{00000000-0005-0000-0000-0000D60B0000}"/>
    <cellStyle name="40% - Accent2 3 2 3 3" xfId="1923" xr:uid="{00000000-0005-0000-0000-0000D70B0000}"/>
    <cellStyle name="40% - Accent2 3 2 3 3 2" xfId="4832" xr:uid="{00000000-0005-0000-0000-0000D80B0000}"/>
    <cellStyle name="40% - Accent2 3 2 3 4" xfId="3399" xr:uid="{00000000-0005-0000-0000-0000D90B0000}"/>
    <cellStyle name="40% - Accent2 3 2 4" xfId="846" xr:uid="{00000000-0005-0000-0000-0000DA0B0000}"/>
    <cellStyle name="40% - Accent2 3 2 4 2" xfId="2282" xr:uid="{00000000-0005-0000-0000-0000DB0B0000}"/>
    <cellStyle name="40% - Accent2 3 2 4 2 2" xfId="5190" xr:uid="{00000000-0005-0000-0000-0000DC0B0000}"/>
    <cellStyle name="40% - Accent2 3 2 4 3" xfId="3757" xr:uid="{00000000-0005-0000-0000-0000DD0B0000}"/>
    <cellStyle name="40% - Accent2 3 2 5" xfId="1565" xr:uid="{00000000-0005-0000-0000-0000DE0B0000}"/>
    <cellStyle name="40% - Accent2 3 2 5 2" xfId="4474" xr:uid="{00000000-0005-0000-0000-0000DF0B0000}"/>
    <cellStyle name="40% - Accent2 3 2 6" xfId="3041" xr:uid="{00000000-0005-0000-0000-0000E00B0000}"/>
    <cellStyle name="40% - Accent2 3 3" xfId="200" xr:uid="{00000000-0005-0000-0000-0000E10B0000}"/>
    <cellStyle name="40% - Accent2 3 3 2" xfId="559" xr:uid="{00000000-0005-0000-0000-0000E20B0000}"/>
    <cellStyle name="40% - Accent2 3 3 2 2" xfId="1278" xr:uid="{00000000-0005-0000-0000-0000E30B0000}"/>
    <cellStyle name="40% - Accent2 3 3 2 2 2" xfId="2712" xr:uid="{00000000-0005-0000-0000-0000E40B0000}"/>
    <cellStyle name="40% - Accent2 3 3 2 2 2 2" xfId="5620" xr:uid="{00000000-0005-0000-0000-0000E50B0000}"/>
    <cellStyle name="40% - Accent2 3 3 2 2 3" xfId="4187" xr:uid="{00000000-0005-0000-0000-0000E60B0000}"/>
    <cellStyle name="40% - Accent2 3 3 2 3" xfId="1995" xr:uid="{00000000-0005-0000-0000-0000E70B0000}"/>
    <cellStyle name="40% - Accent2 3 3 2 3 2" xfId="4904" xr:uid="{00000000-0005-0000-0000-0000E80B0000}"/>
    <cellStyle name="40% - Accent2 3 3 2 4" xfId="3471" xr:uid="{00000000-0005-0000-0000-0000E90B0000}"/>
    <cellStyle name="40% - Accent2 3 3 3" xfId="919" xr:uid="{00000000-0005-0000-0000-0000EA0B0000}"/>
    <cellStyle name="40% - Accent2 3 3 3 2" xfId="2354" xr:uid="{00000000-0005-0000-0000-0000EB0B0000}"/>
    <cellStyle name="40% - Accent2 3 3 3 2 2" xfId="5262" xr:uid="{00000000-0005-0000-0000-0000EC0B0000}"/>
    <cellStyle name="40% - Accent2 3 3 3 3" xfId="3829" xr:uid="{00000000-0005-0000-0000-0000ED0B0000}"/>
    <cellStyle name="40% - Accent2 3 3 4" xfId="1637" xr:uid="{00000000-0005-0000-0000-0000EE0B0000}"/>
    <cellStyle name="40% - Accent2 3 3 4 2" xfId="4546" xr:uid="{00000000-0005-0000-0000-0000EF0B0000}"/>
    <cellStyle name="40% - Accent2 3 3 5" xfId="3113" xr:uid="{00000000-0005-0000-0000-0000F00B0000}"/>
    <cellStyle name="40% - Accent2 3 4" xfId="429" xr:uid="{00000000-0005-0000-0000-0000F10B0000}"/>
    <cellStyle name="40% - Accent2 3 4 2" xfId="1148" xr:uid="{00000000-0005-0000-0000-0000F20B0000}"/>
    <cellStyle name="40% - Accent2 3 4 2 2" xfId="2582" xr:uid="{00000000-0005-0000-0000-0000F30B0000}"/>
    <cellStyle name="40% - Accent2 3 4 2 2 2" xfId="5490" xr:uid="{00000000-0005-0000-0000-0000F40B0000}"/>
    <cellStyle name="40% - Accent2 3 4 2 3" xfId="4057" xr:uid="{00000000-0005-0000-0000-0000F50B0000}"/>
    <cellStyle name="40% - Accent2 3 4 3" xfId="1865" xr:uid="{00000000-0005-0000-0000-0000F60B0000}"/>
    <cellStyle name="40% - Accent2 3 4 3 2" xfId="4774" xr:uid="{00000000-0005-0000-0000-0000F70B0000}"/>
    <cellStyle name="40% - Accent2 3 4 4" xfId="3341" xr:uid="{00000000-0005-0000-0000-0000F80B0000}"/>
    <cellStyle name="40% - Accent2 3 5" xfId="788" xr:uid="{00000000-0005-0000-0000-0000F90B0000}"/>
    <cellStyle name="40% - Accent2 3 5 2" xfId="2224" xr:uid="{00000000-0005-0000-0000-0000FA0B0000}"/>
    <cellStyle name="40% - Accent2 3 5 2 2" xfId="5132" xr:uid="{00000000-0005-0000-0000-0000FB0B0000}"/>
    <cellStyle name="40% - Accent2 3 5 3" xfId="3699" xr:uid="{00000000-0005-0000-0000-0000FC0B0000}"/>
    <cellStyle name="40% - Accent2 3 6" xfId="1507" xr:uid="{00000000-0005-0000-0000-0000FD0B0000}"/>
    <cellStyle name="40% - Accent2 3 6 2" xfId="4416" xr:uid="{00000000-0005-0000-0000-0000FE0B0000}"/>
    <cellStyle name="40% - Accent2 3 7" xfId="2983" xr:uid="{00000000-0005-0000-0000-0000FF0B0000}"/>
    <cellStyle name="40% - Accent2 4" xfId="83" xr:uid="{00000000-0005-0000-0000-0000000C0000}"/>
    <cellStyle name="40% - Accent2 4 2" xfId="141" xr:uid="{00000000-0005-0000-0000-0000010C0000}"/>
    <cellStyle name="40% - Accent2 4 2 2" xfId="272" xr:uid="{00000000-0005-0000-0000-0000020C0000}"/>
    <cellStyle name="40% - Accent2 4 2 2 2" xfId="631" xr:uid="{00000000-0005-0000-0000-0000030C0000}"/>
    <cellStyle name="40% - Accent2 4 2 2 2 2" xfId="1350" xr:uid="{00000000-0005-0000-0000-0000040C0000}"/>
    <cellStyle name="40% - Accent2 4 2 2 2 2 2" xfId="2784" xr:uid="{00000000-0005-0000-0000-0000050C0000}"/>
    <cellStyle name="40% - Accent2 4 2 2 2 2 2 2" xfId="5692" xr:uid="{00000000-0005-0000-0000-0000060C0000}"/>
    <cellStyle name="40% - Accent2 4 2 2 2 2 3" xfId="4259" xr:uid="{00000000-0005-0000-0000-0000070C0000}"/>
    <cellStyle name="40% - Accent2 4 2 2 2 3" xfId="2067" xr:uid="{00000000-0005-0000-0000-0000080C0000}"/>
    <cellStyle name="40% - Accent2 4 2 2 2 3 2" xfId="4976" xr:uid="{00000000-0005-0000-0000-0000090C0000}"/>
    <cellStyle name="40% - Accent2 4 2 2 2 4" xfId="3543" xr:uid="{00000000-0005-0000-0000-00000A0C0000}"/>
    <cellStyle name="40% - Accent2 4 2 2 3" xfId="991" xr:uid="{00000000-0005-0000-0000-00000B0C0000}"/>
    <cellStyle name="40% - Accent2 4 2 2 3 2" xfId="2426" xr:uid="{00000000-0005-0000-0000-00000C0C0000}"/>
    <cellStyle name="40% - Accent2 4 2 2 3 2 2" xfId="5334" xr:uid="{00000000-0005-0000-0000-00000D0C0000}"/>
    <cellStyle name="40% - Accent2 4 2 2 3 3" xfId="3901" xr:uid="{00000000-0005-0000-0000-00000E0C0000}"/>
    <cellStyle name="40% - Accent2 4 2 2 4" xfId="1709" xr:uid="{00000000-0005-0000-0000-00000F0C0000}"/>
    <cellStyle name="40% - Accent2 4 2 2 4 2" xfId="4618" xr:uid="{00000000-0005-0000-0000-0000100C0000}"/>
    <cellStyle name="40% - Accent2 4 2 2 5" xfId="3185" xr:uid="{00000000-0005-0000-0000-0000110C0000}"/>
    <cellStyle name="40% - Accent2 4 2 3" xfId="501" xr:uid="{00000000-0005-0000-0000-0000120C0000}"/>
    <cellStyle name="40% - Accent2 4 2 3 2" xfId="1220" xr:uid="{00000000-0005-0000-0000-0000130C0000}"/>
    <cellStyle name="40% - Accent2 4 2 3 2 2" xfId="2654" xr:uid="{00000000-0005-0000-0000-0000140C0000}"/>
    <cellStyle name="40% - Accent2 4 2 3 2 2 2" xfId="5562" xr:uid="{00000000-0005-0000-0000-0000150C0000}"/>
    <cellStyle name="40% - Accent2 4 2 3 2 3" xfId="4129" xr:uid="{00000000-0005-0000-0000-0000160C0000}"/>
    <cellStyle name="40% - Accent2 4 2 3 3" xfId="1937" xr:uid="{00000000-0005-0000-0000-0000170C0000}"/>
    <cellStyle name="40% - Accent2 4 2 3 3 2" xfId="4846" xr:uid="{00000000-0005-0000-0000-0000180C0000}"/>
    <cellStyle name="40% - Accent2 4 2 3 4" xfId="3413" xr:uid="{00000000-0005-0000-0000-0000190C0000}"/>
    <cellStyle name="40% - Accent2 4 2 4" xfId="860" xr:uid="{00000000-0005-0000-0000-00001A0C0000}"/>
    <cellStyle name="40% - Accent2 4 2 4 2" xfId="2296" xr:uid="{00000000-0005-0000-0000-00001B0C0000}"/>
    <cellStyle name="40% - Accent2 4 2 4 2 2" xfId="5204" xr:uid="{00000000-0005-0000-0000-00001C0C0000}"/>
    <cellStyle name="40% - Accent2 4 2 4 3" xfId="3771" xr:uid="{00000000-0005-0000-0000-00001D0C0000}"/>
    <cellStyle name="40% - Accent2 4 2 5" xfId="1579" xr:uid="{00000000-0005-0000-0000-00001E0C0000}"/>
    <cellStyle name="40% - Accent2 4 2 5 2" xfId="4488" xr:uid="{00000000-0005-0000-0000-00001F0C0000}"/>
    <cellStyle name="40% - Accent2 4 2 6" xfId="3055" xr:uid="{00000000-0005-0000-0000-0000200C0000}"/>
    <cellStyle name="40% - Accent2 4 3" xfId="214" xr:uid="{00000000-0005-0000-0000-0000210C0000}"/>
    <cellStyle name="40% - Accent2 4 3 2" xfId="573" xr:uid="{00000000-0005-0000-0000-0000220C0000}"/>
    <cellStyle name="40% - Accent2 4 3 2 2" xfId="1292" xr:uid="{00000000-0005-0000-0000-0000230C0000}"/>
    <cellStyle name="40% - Accent2 4 3 2 2 2" xfId="2726" xr:uid="{00000000-0005-0000-0000-0000240C0000}"/>
    <cellStyle name="40% - Accent2 4 3 2 2 2 2" xfId="5634" xr:uid="{00000000-0005-0000-0000-0000250C0000}"/>
    <cellStyle name="40% - Accent2 4 3 2 2 3" xfId="4201" xr:uid="{00000000-0005-0000-0000-0000260C0000}"/>
    <cellStyle name="40% - Accent2 4 3 2 3" xfId="2009" xr:uid="{00000000-0005-0000-0000-0000270C0000}"/>
    <cellStyle name="40% - Accent2 4 3 2 3 2" xfId="4918" xr:uid="{00000000-0005-0000-0000-0000280C0000}"/>
    <cellStyle name="40% - Accent2 4 3 2 4" xfId="3485" xr:uid="{00000000-0005-0000-0000-0000290C0000}"/>
    <cellStyle name="40% - Accent2 4 3 3" xfId="933" xr:uid="{00000000-0005-0000-0000-00002A0C0000}"/>
    <cellStyle name="40% - Accent2 4 3 3 2" xfId="2368" xr:uid="{00000000-0005-0000-0000-00002B0C0000}"/>
    <cellStyle name="40% - Accent2 4 3 3 2 2" xfId="5276" xr:uid="{00000000-0005-0000-0000-00002C0C0000}"/>
    <cellStyle name="40% - Accent2 4 3 3 3" xfId="3843" xr:uid="{00000000-0005-0000-0000-00002D0C0000}"/>
    <cellStyle name="40% - Accent2 4 3 4" xfId="1651" xr:uid="{00000000-0005-0000-0000-00002E0C0000}"/>
    <cellStyle name="40% - Accent2 4 3 4 2" xfId="4560" xr:uid="{00000000-0005-0000-0000-00002F0C0000}"/>
    <cellStyle name="40% - Accent2 4 3 5" xfId="3127" xr:uid="{00000000-0005-0000-0000-0000300C0000}"/>
    <cellStyle name="40% - Accent2 4 4" xfId="443" xr:uid="{00000000-0005-0000-0000-0000310C0000}"/>
    <cellStyle name="40% - Accent2 4 4 2" xfId="1162" xr:uid="{00000000-0005-0000-0000-0000320C0000}"/>
    <cellStyle name="40% - Accent2 4 4 2 2" xfId="2596" xr:uid="{00000000-0005-0000-0000-0000330C0000}"/>
    <cellStyle name="40% - Accent2 4 4 2 2 2" xfId="5504" xr:uid="{00000000-0005-0000-0000-0000340C0000}"/>
    <cellStyle name="40% - Accent2 4 4 2 3" xfId="4071" xr:uid="{00000000-0005-0000-0000-0000350C0000}"/>
    <cellStyle name="40% - Accent2 4 4 3" xfId="1879" xr:uid="{00000000-0005-0000-0000-0000360C0000}"/>
    <cellStyle name="40% - Accent2 4 4 3 2" xfId="4788" xr:uid="{00000000-0005-0000-0000-0000370C0000}"/>
    <cellStyle name="40% - Accent2 4 4 4" xfId="3355" xr:uid="{00000000-0005-0000-0000-0000380C0000}"/>
    <cellStyle name="40% - Accent2 4 5" xfId="802" xr:uid="{00000000-0005-0000-0000-0000390C0000}"/>
    <cellStyle name="40% - Accent2 4 5 2" xfId="2238" xr:uid="{00000000-0005-0000-0000-00003A0C0000}"/>
    <cellStyle name="40% - Accent2 4 5 2 2" xfId="5146" xr:uid="{00000000-0005-0000-0000-00003B0C0000}"/>
    <cellStyle name="40% - Accent2 4 5 3" xfId="3713" xr:uid="{00000000-0005-0000-0000-00003C0C0000}"/>
    <cellStyle name="40% - Accent2 4 6" xfId="1521" xr:uid="{00000000-0005-0000-0000-00003D0C0000}"/>
    <cellStyle name="40% - Accent2 4 6 2" xfId="4430" xr:uid="{00000000-0005-0000-0000-00003E0C0000}"/>
    <cellStyle name="40% - Accent2 4 7" xfId="2997" xr:uid="{00000000-0005-0000-0000-00003F0C0000}"/>
    <cellStyle name="40% - Accent2 5" xfId="97" xr:uid="{00000000-0005-0000-0000-0000400C0000}"/>
    <cellStyle name="40% - Accent2 5 2" xfId="228" xr:uid="{00000000-0005-0000-0000-0000410C0000}"/>
    <cellStyle name="40% - Accent2 5 2 2" xfId="587" xr:uid="{00000000-0005-0000-0000-0000420C0000}"/>
    <cellStyle name="40% - Accent2 5 2 2 2" xfId="1306" xr:uid="{00000000-0005-0000-0000-0000430C0000}"/>
    <cellStyle name="40% - Accent2 5 2 2 2 2" xfId="2740" xr:uid="{00000000-0005-0000-0000-0000440C0000}"/>
    <cellStyle name="40% - Accent2 5 2 2 2 2 2" xfId="5648" xr:uid="{00000000-0005-0000-0000-0000450C0000}"/>
    <cellStyle name="40% - Accent2 5 2 2 2 3" xfId="4215" xr:uid="{00000000-0005-0000-0000-0000460C0000}"/>
    <cellStyle name="40% - Accent2 5 2 2 3" xfId="2023" xr:uid="{00000000-0005-0000-0000-0000470C0000}"/>
    <cellStyle name="40% - Accent2 5 2 2 3 2" xfId="4932" xr:uid="{00000000-0005-0000-0000-0000480C0000}"/>
    <cellStyle name="40% - Accent2 5 2 2 4" xfId="3499" xr:uid="{00000000-0005-0000-0000-0000490C0000}"/>
    <cellStyle name="40% - Accent2 5 2 3" xfId="947" xr:uid="{00000000-0005-0000-0000-00004A0C0000}"/>
    <cellStyle name="40% - Accent2 5 2 3 2" xfId="2382" xr:uid="{00000000-0005-0000-0000-00004B0C0000}"/>
    <cellStyle name="40% - Accent2 5 2 3 2 2" xfId="5290" xr:uid="{00000000-0005-0000-0000-00004C0C0000}"/>
    <cellStyle name="40% - Accent2 5 2 3 3" xfId="3857" xr:uid="{00000000-0005-0000-0000-00004D0C0000}"/>
    <cellStyle name="40% - Accent2 5 2 4" xfId="1665" xr:uid="{00000000-0005-0000-0000-00004E0C0000}"/>
    <cellStyle name="40% - Accent2 5 2 4 2" xfId="4574" xr:uid="{00000000-0005-0000-0000-00004F0C0000}"/>
    <cellStyle name="40% - Accent2 5 2 5" xfId="3141" xr:uid="{00000000-0005-0000-0000-0000500C0000}"/>
    <cellStyle name="40% - Accent2 5 3" xfId="457" xr:uid="{00000000-0005-0000-0000-0000510C0000}"/>
    <cellStyle name="40% - Accent2 5 3 2" xfId="1176" xr:uid="{00000000-0005-0000-0000-0000520C0000}"/>
    <cellStyle name="40% - Accent2 5 3 2 2" xfId="2610" xr:uid="{00000000-0005-0000-0000-0000530C0000}"/>
    <cellStyle name="40% - Accent2 5 3 2 2 2" xfId="5518" xr:uid="{00000000-0005-0000-0000-0000540C0000}"/>
    <cellStyle name="40% - Accent2 5 3 2 3" xfId="4085" xr:uid="{00000000-0005-0000-0000-0000550C0000}"/>
    <cellStyle name="40% - Accent2 5 3 3" xfId="1893" xr:uid="{00000000-0005-0000-0000-0000560C0000}"/>
    <cellStyle name="40% - Accent2 5 3 3 2" xfId="4802" xr:uid="{00000000-0005-0000-0000-0000570C0000}"/>
    <cellStyle name="40% - Accent2 5 3 4" xfId="3369" xr:uid="{00000000-0005-0000-0000-0000580C0000}"/>
    <cellStyle name="40% - Accent2 5 4" xfId="816" xr:uid="{00000000-0005-0000-0000-0000590C0000}"/>
    <cellStyle name="40% - Accent2 5 4 2" xfId="2252" xr:uid="{00000000-0005-0000-0000-00005A0C0000}"/>
    <cellStyle name="40% - Accent2 5 4 2 2" xfId="5160" xr:uid="{00000000-0005-0000-0000-00005B0C0000}"/>
    <cellStyle name="40% - Accent2 5 4 3" xfId="3727" xr:uid="{00000000-0005-0000-0000-00005C0C0000}"/>
    <cellStyle name="40% - Accent2 5 5" xfId="1535" xr:uid="{00000000-0005-0000-0000-00005D0C0000}"/>
    <cellStyle name="40% - Accent2 5 5 2" xfId="4444" xr:uid="{00000000-0005-0000-0000-00005E0C0000}"/>
    <cellStyle name="40% - Accent2 5 6" xfId="3011" xr:uid="{00000000-0005-0000-0000-00005F0C0000}"/>
    <cellStyle name="40% - Accent2 6" xfId="155" xr:uid="{00000000-0005-0000-0000-0000600C0000}"/>
    <cellStyle name="40% - Accent2 6 2" xfId="286" xr:uid="{00000000-0005-0000-0000-0000610C0000}"/>
    <cellStyle name="40% - Accent2 6 2 2" xfId="645" xr:uid="{00000000-0005-0000-0000-0000620C0000}"/>
    <cellStyle name="40% - Accent2 6 2 2 2" xfId="1364" xr:uid="{00000000-0005-0000-0000-0000630C0000}"/>
    <cellStyle name="40% - Accent2 6 2 2 2 2" xfId="2798" xr:uid="{00000000-0005-0000-0000-0000640C0000}"/>
    <cellStyle name="40% - Accent2 6 2 2 2 2 2" xfId="5706" xr:uid="{00000000-0005-0000-0000-0000650C0000}"/>
    <cellStyle name="40% - Accent2 6 2 2 2 3" xfId="4273" xr:uid="{00000000-0005-0000-0000-0000660C0000}"/>
    <cellStyle name="40% - Accent2 6 2 2 3" xfId="2081" xr:uid="{00000000-0005-0000-0000-0000670C0000}"/>
    <cellStyle name="40% - Accent2 6 2 2 3 2" xfId="4990" xr:uid="{00000000-0005-0000-0000-0000680C0000}"/>
    <cellStyle name="40% - Accent2 6 2 2 4" xfId="3557" xr:uid="{00000000-0005-0000-0000-0000690C0000}"/>
    <cellStyle name="40% - Accent2 6 2 3" xfId="1005" xr:uid="{00000000-0005-0000-0000-00006A0C0000}"/>
    <cellStyle name="40% - Accent2 6 2 3 2" xfId="2440" xr:uid="{00000000-0005-0000-0000-00006B0C0000}"/>
    <cellStyle name="40% - Accent2 6 2 3 2 2" xfId="5348" xr:uid="{00000000-0005-0000-0000-00006C0C0000}"/>
    <cellStyle name="40% - Accent2 6 2 3 3" xfId="3915" xr:uid="{00000000-0005-0000-0000-00006D0C0000}"/>
    <cellStyle name="40% - Accent2 6 2 4" xfId="1723" xr:uid="{00000000-0005-0000-0000-00006E0C0000}"/>
    <cellStyle name="40% - Accent2 6 2 4 2" xfId="4632" xr:uid="{00000000-0005-0000-0000-00006F0C0000}"/>
    <cellStyle name="40% - Accent2 6 2 5" xfId="3199" xr:uid="{00000000-0005-0000-0000-0000700C0000}"/>
    <cellStyle name="40% - Accent2 6 3" xfId="515" xr:uid="{00000000-0005-0000-0000-0000710C0000}"/>
    <cellStyle name="40% - Accent2 6 3 2" xfId="1234" xr:uid="{00000000-0005-0000-0000-0000720C0000}"/>
    <cellStyle name="40% - Accent2 6 3 2 2" xfId="2668" xr:uid="{00000000-0005-0000-0000-0000730C0000}"/>
    <cellStyle name="40% - Accent2 6 3 2 2 2" xfId="5576" xr:uid="{00000000-0005-0000-0000-0000740C0000}"/>
    <cellStyle name="40% - Accent2 6 3 2 3" xfId="4143" xr:uid="{00000000-0005-0000-0000-0000750C0000}"/>
    <cellStyle name="40% - Accent2 6 3 3" xfId="1951" xr:uid="{00000000-0005-0000-0000-0000760C0000}"/>
    <cellStyle name="40% - Accent2 6 3 3 2" xfId="4860" xr:uid="{00000000-0005-0000-0000-0000770C0000}"/>
    <cellStyle name="40% - Accent2 6 3 4" xfId="3427" xr:uid="{00000000-0005-0000-0000-0000780C0000}"/>
    <cellStyle name="40% - Accent2 6 4" xfId="874" xr:uid="{00000000-0005-0000-0000-0000790C0000}"/>
    <cellStyle name="40% - Accent2 6 4 2" xfId="2310" xr:uid="{00000000-0005-0000-0000-00007A0C0000}"/>
    <cellStyle name="40% - Accent2 6 4 2 2" xfId="5218" xr:uid="{00000000-0005-0000-0000-00007B0C0000}"/>
    <cellStyle name="40% - Accent2 6 4 3" xfId="3785" xr:uid="{00000000-0005-0000-0000-00007C0C0000}"/>
    <cellStyle name="40% - Accent2 6 5" xfId="1593" xr:uid="{00000000-0005-0000-0000-00007D0C0000}"/>
    <cellStyle name="40% - Accent2 6 5 2" xfId="4502" xr:uid="{00000000-0005-0000-0000-00007E0C0000}"/>
    <cellStyle name="40% - Accent2 6 6" xfId="3069" xr:uid="{00000000-0005-0000-0000-00007F0C0000}"/>
    <cellStyle name="40% - Accent2 7" xfId="169" xr:uid="{00000000-0005-0000-0000-0000800C0000}"/>
    <cellStyle name="40% - Accent2 7 2" xfId="529" xr:uid="{00000000-0005-0000-0000-0000810C0000}"/>
    <cellStyle name="40% - Accent2 7 2 2" xfId="1248" xr:uid="{00000000-0005-0000-0000-0000820C0000}"/>
    <cellStyle name="40% - Accent2 7 2 2 2" xfId="2682" xr:uid="{00000000-0005-0000-0000-0000830C0000}"/>
    <cellStyle name="40% - Accent2 7 2 2 2 2" xfId="5590" xr:uid="{00000000-0005-0000-0000-0000840C0000}"/>
    <cellStyle name="40% - Accent2 7 2 2 3" xfId="4157" xr:uid="{00000000-0005-0000-0000-0000850C0000}"/>
    <cellStyle name="40% - Accent2 7 2 3" xfId="1965" xr:uid="{00000000-0005-0000-0000-0000860C0000}"/>
    <cellStyle name="40% - Accent2 7 2 3 2" xfId="4874" xr:uid="{00000000-0005-0000-0000-0000870C0000}"/>
    <cellStyle name="40% - Accent2 7 2 4" xfId="3441" xr:uid="{00000000-0005-0000-0000-0000880C0000}"/>
    <cellStyle name="40% - Accent2 7 3" xfId="888" xr:uid="{00000000-0005-0000-0000-0000890C0000}"/>
    <cellStyle name="40% - Accent2 7 3 2" xfId="2324" xr:uid="{00000000-0005-0000-0000-00008A0C0000}"/>
    <cellStyle name="40% - Accent2 7 3 2 2" xfId="5232" xr:uid="{00000000-0005-0000-0000-00008B0C0000}"/>
    <cellStyle name="40% - Accent2 7 3 3" xfId="3799" xr:uid="{00000000-0005-0000-0000-00008C0C0000}"/>
    <cellStyle name="40% - Accent2 7 4" xfId="1607" xr:uid="{00000000-0005-0000-0000-00008D0C0000}"/>
    <cellStyle name="40% - Accent2 7 4 2" xfId="4516" xr:uid="{00000000-0005-0000-0000-00008E0C0000}"/>
    <cellStyle name="40% - Accent2 7 5" xfId="3083" xr:uid="{00000000-0005-0000-0000-00008F0C0000}"/>
    <cellStyle name="40% - Accent2 8" xfId="300" xr:uid="{00000000-0005-0000-0000-0000900C0000}"/>
    <cellStyle name="40% - Accent2 8 2" xfId="659" xr:uid="{00000000-0005-0000-0000-0000910C0000}"/>
    <cellStyle name="40% - Accent2 8 2 2" xfId="1378" xr:uid="{00000000-0005-0000-0000-0000920C0000}"/>
    <cellStyle name="40% - Accent2 8 2 2 2" xfId="2812" xr:uid="{00000000-0005-0000-0000-0000930C0000}"/>
    <cellStyle name="40% - Accent2 8 2 2 2 2" xfId="5720" xr:uid="{00000000-0005-0000-0000-0000940C0000}"/>
    <cellStyle name="40% - Accent2 8 2 2 3" xfId="4287" xr:uid="{00000000-0005-0000-0000-0000950C0000}"/>
    <cellStyle name="40% - Accent2 8 2 3" xfId="2095" xr:uid="{00000000-0005-0000-0000-0000960C0000}"/>
    <cellStyle name="40% - Accent2 8 2 3 2" xfId="5004" xr:uid="{00000000-0005-0000-0000-0000970C0000}"/>
    <cellStyle name="40% - Accent2 8 2 4" xfId="3571" xr:uid="{00000000-0005-0000-0000-0000980C0000}"/>
    <cellStyle name="40% - Accent2 8 3" xfId="1019" xr:uid="{00000000-0005-0000-0000-0000990C0000}"/>
    <cellStyle name="40% - Accent2 8 3 2" xfId="2454" xr:uid="{00000000-0005-0000-0000-00009A0C0000}"/>
    <cellStyle name="40% - Accent2 8 3 2 2" xfId="5362" xr:uid="{00000000-0005-0000-0000-00009B0C0000}"/>
    <cellStyle name="40% - Accent2 8 3 3" xfId="3929" xr:uid="{00000000-0005-0000-0000-00009C0C0000}"/>
    <cellStyle name="40% - Accent2 8 4" xfId="1737" xr:uid="{00000000-0005-0000-0000-00009D0C0000}"/>
    <cellStyle name="40% - Accent2 8 4 2" xfId="4646" xr:uid="{00000000-0005-0000-0000-00009E0C0000}"/>
    <cellStyle name="40% - Accent2 8 5" xfId="3213" xr:uid="{00000000-0005-0000-0000-00009F0C0000}"/>
    <cellStyle name="40% - Accent2 9" xfId="314" xr:uid="{00000000-0005-0000-0000-0000A00C0000}"/>
    <cellStyle name="40% - Accent2 9 2" xfId="673" xr:uid="{00000000-0005-0000-0000-0000A10C0000}"/>
    <cellStyle name="40% - Accent2 9 2 2" xfId="1392" xr:uid="{00000000-0005-0000-0000-0000A20C0000}"/>
    <cellStyle name="40% - Accent2 9 2 2 2" xfId="2826" xr:uid="{00000000-0005-0000-0000-0000A30C0000}"/>
    <cellStyle name="40% - Accent2 9 2 2 2 2" xfId="5734" xr:uid="{00000000-0005-0000-0000-0000A40C0000}"/>
    <cellStyle name="40% - Accent2 9 2 2 3" xfId="4301" xr:uid="{00000000-0005-0000-0000-0000A50C0000}"/>
    <cellStyle name="40% - Accent2 9 2 3" xfId="2109" xr:uid="{00000000-0005-0000-0000-0000A60C0000}"/>
    <cellStyle name="40% - Accent2 9 2 3 2" xfId="5018" xr:uid="{00000000-0005-0000-0000-0000A70C0000}"/>
    <cellStyle name="40% - Accent2 9 2 4" xfId="3585" xr:uid="{00000000-0005-0000-0000-0000A80C0000}"/>
    <cellStyle name="40% - Accent2 9 3" xfId="1033" xr:uid="{00000000-0005-0000-0000-0000A90C0000}"/>
    <cellStyle name="40% - Accent2 9 3 2" xfId="2468" xr:uid="{00000000-0005-0000-0000-0000AA0C0000}"/>
    <cellStyle name="40% - Accent2 9 3 2 2" xfId="5376" xr:uid="{00000000-0005-0000-0000-0000AB0C0000}"/>
    <cellStyle name="40% - Accent2 9 3 3" xfId="3943" xr:uid="{00000000-0005-0000-0000-0000AC0C0000}"/>
    <cellStyle name="40% - Accent2 9 4" xfId="1751" xr:uid="{00000000-0005-0000-0000-0000AD0C0000}"/>
    <cellStyle name="40% - Accent2 9 4 2" xfId="4660" xr:uid="{00000000-0005-0000-0000-0000AE0C0000}"/>
    <cellStyle name="40% - Accent2 9 5" xfId="3227" xr:uid="{00000000-0005-0000-0000-0000AF0C0000}"/>
    <cellStyle name="40% - Accent3" xfId="33" builtinId="39" customBuiltin="1"/>
    <cellStyle name="40% - Accent3 10" xfId="330" xr:uid="{00000000-0005-0000-0000-0000B10C0000}"/>
    <cellStyle name="40% - Accent3 10 2" xfId="689" xr:uid="{00000000-0005-0000-0000-0000B20C0000}"/>
    <cellStyle name="40% - Accent3 10 2 2" xfId="1408" xr:uid="{00000000-0005-0000-0000-0000B30C0000}"/>
    <cellStyle name="40% - Accent3 10 2 2 2" xfId="2842" xr:uid="{00000000-0005-0000-0000-0000B40C0000}"/>
    <cellStyle name="40% - Accent3 10 2 2 2 2" xfId="5750" xr:uid="{00000000-0005-0000-0000-0000B50C0000}"/>
    <cellStyle name="40% - Accent3 10 2 2 3" xfId="4317" xr:uid="{00000000-0005-0000-0000-0000B60C0000}"/>
    <cellStyle name="40% - Accent3 10 2 3" xfId="2125" xr:uid="{00000000-0005-0000-0000-0000B70C0000}"/>
    <cellStyle name="40% - Accent3 10 2 3 2" xfId="5034" xr:uid="{00000000-0005-0000-0000-0000B80C0000}"/>
    <cellStyle name="40% - Accent3 10 2 4" xfId="3601" xr:uid="{00000000-0005-0000-0000-0000B90C0000}"/>
    <cellStyle name="40% - Accent3 10 3" xfId="1049" xr:uid="{00000000-0005-0000-0000-0000BA0C0000}"/>
    <cellStyle name="40% - Accent3 10 3 2" xfId="2484" xr:uid="{00000000-0005-0000-0000-0000BB0C0000}"/>
    <cellStyle name="40% - Accent3 10 3 2 2" xfId="5392" xr:uid="{00000000-0005-0000-0000-0000BC0C0000}"/>
    <cellStyle name="40% - Accent3 10 3 3" xfId="3959" xr:uid="{00000000-0005-0000-0000-0000BD0C0000}"/>
    <cellStyle name="40% - Accent3 10 4" xfId="1767" xr:uid="{00000000-0005-0000-0000-0000BE0C0000}"/>
    <cellStyle name="40% - Accent3 10 4 2" xfId="4676" xr:uid="{00000000-0005-0000-0000-0000BF0C0000}"/>
    <cellStyle name="40% - Accent3 10 5" xfId="3243" xr:uid="{00000000-0005-0000-0000-0000C00C0000}"/>
    <cellStyle name="40% - Accent3 11" xfId="344" xr:uid="{00000000-0005-0000-0000-0000C10C0000}"/>
    <cellStyle name="40% - Accent3 11 2" xfId="703" xr:uid="{00000000-0005-0000-0000-0000C20C0000}"/>
    <cellStyle name="40% - Accent3 11 2 2" xfId="1422" xr:uid="{00000000-0005-0000-0000-0000C30C0000}"/>
    <cellStyle name="40% - Accent3 11 2 2 2" xfId="2856" xr:uid="{00000000-0005-0000-0000-0000C40C0000}"/>
    <cellStyle name="40% - Accent3 11 2 2 2 2" xfId="5764" xr:uid="{00000000-0005-0000-0000-0000C50C0000}"/>
    <cellStyle name="40% - Accent3 11 2 2 3" xfId="4331" xr:uid="{00000000-0005-0000-0000-0000C60C0000}"/>
    <cellStyle name="40% - Accent3 11 2 3" xfId="2139" xr:uid="{00000000-0005-0000-0000-0000C70C0000}"/>
    <cellStyle name="40% - Accent3 11 2 3 2" xfId="5048" xr:uid="{00000000-0005-0000-0000-0000C80C0000}"/>
    <cellStyle name="40% - Accent3 11 2 4" xfId="3615" xr:uid="{00000000-0005-0000-0000-0000C90C0000}"/>
    <cellStyle name="40% - Accent3 11 3" xfId="1063" xr:uid="{00000000-0005-0000-0000-0000CA0C0000}"/>
    <cellStyle name="40% - Accent3 11 3 2" xfId="2498" xr:uid="{00000000-0005-0000-0000-0000CB0C0000}"/>
    <cellStyle name="40% - Accent3 11 3 2 2" xfId="5406" xr:uid="{00000000-0005-0000-0000-0000CC0C0000}"/>
    <cellStyle name="40% - Accent3 11 3 3" xfId="3973" xr:uid="{00000000-0005-0000-0000-0000CD0C0000}"/>
    <cellStyle name="40% - Accent3 11 4" xfId="1781" xr:uid="{00000000-0005-0000-0000-0000CE0C0000}"/>
    <cellStyle name="40% - Accent3 11 4 2" xfId="4690" xr:uid="{00000000-0005-0000-0000-0000CF0C0000}"/>
    <cellStyle name="40% - Accent3 11 5" xfId="3257" xr:uid="{00000000-0005-0000-0000-0000D00C0000}"/>
    <cellStyle name="40% - Accent3 12" xfId="358" xr:uid="{00000000-0005-0000-0000-0000D10C0000}"/>
    <cellStyle name="40% - Accent3 12 2" xfId="717" xr:uid="{00000000-0005-0000-0000-0000D20C0000}"/>
    <cellStyle name="40% - Accent3 12 2 2" xfId="1436" xr:uid="{00000000-0005-0000-0000-0000D30C0000}"/>
    <cellStyle name="40% - Accent3 12 2 2 2" xfId="2870" xr:uid="{00000000-0005-0000-0000-0000D40C0000}"/>
    <cellStyle name="40% - Accent3 12 2 2 2 2" xfId="5778" xr:uid="{00000000-0005-0000-0000-0000D50C0000}"/>
    <cellStyle name="40% - Accent3 12 2 2 3" xfId="4345" xr:uid="{00000000-0005-0000-0000-0000D60C0000}"/>
    <cellStyle name="40% - Accent3 12 2 3" xfId="2153" xr:uid="{00000000-0005-0000-0000-0000D70C0000}"/>
    <cellStyle name="40% - Accent3 12 2 3 2" xfId="5062" xr:uid="{00000000-0005-0000-0000-0000D80C0000}"/>
    <cellStyle name="40% - Accent3 12 2 4" xfId="3629" xr:uid="{00000000-0005-0000-0000-0000D90C0000}"/>
    <cellStyle name="40% - Accent3 12 3" xfId="1077" xr:uid="{00000000-0005-0000-0000-0000DA0C0000}"/>
    <cellStyle name="40% - Accent3 12 3 2" xfId="2512" xr:uid="{00000000-0005-0000-0000-0000DB0C0000}"/>
    <cellStyle name="40% - Accent3 12 3 2 2" xfId="5420" xr:uid="{00000000-0005-0000-0000-0000DC0C0000}"/>
    <cellStyle name="40% - Accent3 12 3 3" xfId="3987" xr:uid="{00000000-0005-0000-0000-0000DD0C0000}"/>
    <cellStyle name="40% - Accent3 12 4" xfId="1795" xr:uid="{00000000-0005-0000-0000-0000DE0C0000}"/>
    <cellStyle name="40% - Accent3 12 4 2" xfId="4704" xr:uid="{00000000-0005-0000-0000-0000DF0C0000}"/>
    <cellStyle name="40% - Accent3 12 5" xfId="3271" xr:uid="{00000000-0005-0000-0000-0000E00C0000}"/>
    <cellStyle name="40% - Accent3 13" xfId="372" xr:uid="{00000000-0005-0000-0000-0000E10C0000}"/>
    <cellStyle name="40% - Accent3 13 2" xfId="731" xr:uid="{00000000-0005-0000-0000-0000E20C0000}"/>
    <cellStyle name="40% - Accent3 13 2 2" xfId="1450" xr:uid="{00000000-0005-0000-0000-0000E30C0000}"/>
    <cellStyle name="40% - Accent3 13 2 2 2" xfId="2884" xr:uid="{00000000-0005-0000-0000-0000E40C0000}"/>
    <cellStyle name="40% - Accent3 13 2 2 2 2" xfId="5792" xr:uid="{00000000-0005-0000-0000-0000E50C0000}"/>
    <cellStyle name="40% - Accent3 13 2 2 3" xfId="4359" xr:uid="{00000000-0005-0000-0000-0000E60C0000}"/>
    <cellStyle name="40% - Accent3 13 2 3" xfId="2167" xr:uid="{00000000-0005-0000-0000-0000E70C0000}"/>
    <cellStyle name="40% - Accent3 13 2 3 2" xfId="5076" xr:uid="{00000000-0005-0000-0000-0000E80C0000}"/>
    <cellStyle name="40% - Accent3 13 2 4" xfId="3643" xr:uid="{00000000-0005-0000-0000-0000E90C0000}"/>
    <cellStyle name="40% - Accent3 13 3" xfId="1091" xr:uid="{00000000-0005-0000-0000-0000EA0C0000}"/>
    <cellStyle name="40% - Accent3 13 3 2" xfId="2526" xr:uid="{00000000-0005-0000-0000-0000EB0C0000}"/>
    <cellStyle name="40% - Accent3 13 3 2 2" xfId="5434" xr:uid="{00000000-0005-0000-0000-0000EC0C0000}"/>
    <cellStyle name="40% - Accent3 13 3 3" xfId="4001" xr:uid="{00000000-0005-0000-0000-0000ED0C0000}"/>
    <cellStyle name="40% - Accent3 13 4" xfId="1809" xr:uid="{00000000-0005-0000-0000-0000EE0C0000}"/>
    <cellStyle name="40% - Accent3 13 4 2" xfId="4718" xr:uid="{00000000-0005-0000-0000-0000EF0C0000}"/>
    <cellStyle name="40% - Accent3 13 5" xfId="3285" xr:uid="{00000000-0005-0000-0000-0000F00C0000}"/>
    <cellStyle name="40% - Accent3 14" xfId="386" xr:uid="{00000000-0005-0000-0000-0000F10C0000}"/>
    <cellStyle name="40% - Accent3 14 2" xfId="745" xr:uid="{00000000-0005-0000-0000-0000F20C0000}"/>
    <cellStyle name="40% - Accent3 14 2 2" xfId="1464" xr:uid="{00000000-0005-0000-0000-0000F30C0000}"/>
    <cellStyle name="40% - Accent3 14 2 2 2" xfId="2898" xr:uid="{00000000-0005-0000-0000-0000F40C0000}"/>
    <cellStyle name="40% - Accent3 14 2 2 2 2" xfId="5806" xr:uid="{00000000-0005-0000-0000-0000F50C0000}"/>
    <cellStyle name="40% - Accent3 14 2 2 3" xfId="4373" xr:uid="{00000000-0005-0000-0000-0000F60C0000}"/>
    <cellStyle name="40% - Accent3 14 2 3" xfId="2181" xr:uid="{00000000-0005-0000-0000-0000F70C0000}"/>
    <cellStyle name="40% - Accent3 14 2 3 2" xfId="5090" xr:uid="{00000000-0005-0000-0000-0000F80C0000}"/>
    <cellStyle name="40% - Accent3 14 2 4" xfId="3657" xr:uid="{00000000-0005-0000-0000-0000F90C0000}"/>
    <cellStyle name="40% - Accent3 14 3" xfId="1105" xr:uid="{00000000-0005-0000-0000-0000FA0C0000}"/>
    <cellStyle name="40% - Accent3 14 3 2" xfId="2540" xr:uid="{00000000-0005-0000-0000-0000FB0C0000}"/>
    <cellStyle name="40% - Accent3 14 3 2 2" xfId="5448" xr:uid="{00000000-0005-0000-0000-0000FC0C0000}"/>
    <cellStyle name="40% - Accent3 14 3 3" xfId="4015" xr:uid="{00000000-0005-0000-0000-0000FD0C0000}"/>
    <cellStyle name="40% - Accent3 14 4" xfId="1823" xr:uid="{00000000-0005-0000-0000-0000FE0C0000}"/>
    <cellStyle name="40% - Accent3 14 4 2" xfId="4732" xr:uid="{00000000-0005-0000-0000-0000FF0C0000}"/>
    <cellStyle name="40% - Accent3 14 5" xfId="3299" xr:uid="{00000000-0005-0000-0000-0000000D0000}"/>
    <cellStyle name="40% - Accent3 15" xfId="400" xr:uid="{00000000-0005-0000-0000-0000010D0000}"/>
    <cellStyle name="40% - Accent3 15 2" xfId="1119" xr:uid="{00000000-0005-0000-0000-0000020D0000}"/>
    <cellStyle name="40% - Accent3 15 2 2" xfId="2554" xr:uid="{00000000-0005-0000-0000-0000030D0000}"/>
    <cellStyle name="40% - Accent3 15 2 2 2" xfId="5462" xr:uid="{00000000-0005-0000-0000-0000040D0000}"/>
    <cellStyle name="40% - Accent3 15 2 3" xfId="4029" xr:uid="{00000000-0005-0000-0000-0000050D0000}"/>
    <cellStyle name="40% - Accent3 15 3" xfId="1837" xr:uid="{00000000-0005-0000-0000-0000060D0000}"/>
    <cellStyle name="40% - Accent3 15 3 2" xfId="4746" xr:uid="{00000000-0005-0000-0000-0000070D0000}"/>
    <cellStyle name="40% - Accent3 15 4" xfId="3313" xr:uid="{00000000-0005-0000-0000-0000080D0000}"/>
    <cellStyle name="40% - Accent3 16" xfId="759" xr:uid="{00000000-0005-0000-0000-0000090D0000}"/>
    <cellStyle name="40% - Accent3 16 2" xfId="2195" xr:uid="{00000000-0005-0000-0000-00000A0D0000}"/>
    <cellStyle name="40% - Accent3 16 2 2" xfId="5104" xr:uid="{00000000-0005-0000-0000-00000B0D0000}"/>
    <cellStyle name="40% - Accent3 16 3" xfId="3671" xr:uid="{00000000-0005-0000-0000-00000C0D0000}"/>
    <cellStyle name="40% - Accent3 17" xfId="2912" xr:uid="{00000000-0005-0000-0000-00000D0D0000}"/>
    <cellStyle name="40% - Accent3 17 2" xfId="5820" xr:uid="{00000000-0005-0000-0000-00000E0D0000}"/>
    <cellStyle name="40% - Accent3 18" xfId="1478" xr:uid="{00000000-0005-0000-0000-00000F0D0000}"/>
    <cellStyle name="40% - Accent3 18 2" xfId="4387" xr:uid="{00000000-0005-0000-0000-0000100D0000}"/>
    <cellStyle name="40% - Accent3 19" xfId="2926" xr:uid="{00000000-0005-0000-0000-0000110D0000}"/>
    <cellStyle name="40% - Accent3 19 2" xfId="5834" xr:uid="{00000000-0005-0000-0000-0000120D0000}"/>
    <cellStyle name="40% - Accent3 2" xfId="57" xr:uid="{00000000-0005-0000-0000-0000130D0000}"/>
    <cellStyle name="40% - Accent3 2 2" xfId="115" xr:uid="{00000000-0005-0000-0000-0000140D0000}"/>
    <cellStyle name="40% - Accent3 2 2 2" xfId="246" xr:uid="{00000000-0005-0000-0000-0000150D0000}"/>
    <cellStyle name="40% - Accent3 2 2 2 2" xfId="605" xr:uid="{00000000-0005-0000-0000-0000160D0000}"/>
    <cellStyle name="40% - Accent3 2 2 2 2 2" xfId="1324" xr:uid="{00000000-0005-0000-0000-0000170D0000}"/>
    <cellStyle name="40% - Accent3 2 2 2 2 2 2" xfId="2758" xr:uid="{00000000-0005-0000-0000-0000180D0000}"/>
    <cellStyle name="40% - Accent3 2 2 2 2 2 2 2" xfId="5666" xr:uid="{00000000-0005-0000-0000-0000190D0000}"/>
    <cellStyle name="40% - Accent3 2 2 2 2 2 3" xfId="4233" xr:uid="{00000000-0005-0000-0000-00001A0D0000}"/>
    <cellStyle name="40% - Accent3 2 2 2 2 3" xfId="2041" xr:uid="{00000000-0005-0000-0000-00001B0D0000}"/>
    <cellStyle name="40% - Accent3 2 2 2 2 3 2" xfId="4950" xr:uid="{00000000-0005-0000-0000-00001C0D0000}"/>
    <cellStyle name="40% - Accent3 2 2 2 2 4" xfId="3517" xr:uid="{00000000-0005-0000-0000-00001D0D0000}"/>
    <cellStyle name="40% - Accent3 2 2 2 3" xfId="965" xr:uid="{00000000-0005-0000-0000-00001E0D0000}"/>
    <cellStyle name="40% - Accent3 2 2 2 3 2" xfId="2400" xr:uid="{00000000-0005-0000-0000-00001F0D0000}"/>
    <cellStyle name="40% - Accent3 2 2 2 3 2 2" xfId="5308" xr:uid="{00000000-0005-0000-0000-0000200D0000}"/>
    <cellStyle name="40% - Accent3 2 2 2 3 3" xfId="3875" xr:uid="{00000000-0005-0000-0000-0000210D0000}"/>
    <cellStyle name="40% - Accent3 2 2 2 4" xfId="1683" xr:uid="{00000000-0005-0000-0000-0000220D0000}"/>
    <cellStyle name="40% - Accent3 2 2 2 4 2" xfId="4592" xr:uid="{00000000-0005-0000-0000-0000230D0000}"/>
    <cellStyle name="40% - Accent3 2 2 2 5" xfId="3159" xr:uid="{00000000-0005-0000-0000-0000240D0000}"/>
    <cellStyle name="40% - Accent3 2 2 3" xfId="475" xr:uid="{00000000-0005-0000-0000-0000250D0000}"/>
    <cellStyle name="40% - Accent3 2 2 3 2" xfId="1194" xr:uid="{00000000-0005-0000-0000-0000260D0000}"/>
    <cellStyle name="40% - Accent3 2 2 3 2 2" xfId="2628" xr:uid="{00000000-0005-0000-0000-0000270D0000}"/>
    <cellStyle name="40% - Accent3 2 2 3 2 2 2" xfId="5536" xr:uid="{00000000-0005-0000-0000-0000280D0000}"/>
    <cellStyle name="40% - Accent3 2 2 3 2 3" xfId="4103" xr:uid="{00000000-0005-0000-0000-0000290D0000}"/>
    <cellStyle name="40% - Accent3 2 2 3 3" xfId="1911" xr:uid="{00000000-0005-0000-0000-00002A0D0000}"/>
    <cellStyle name="40% - Accent3 2 2 3 3 2" xfId="4820" xr:uid="{00000000-0005-0000-0000-00002B0D0000}"/>
    <cellStyle name="40% - Accent3 2 2 3 4" xfId="3387" xr:uid="{00000000-0005-0000-0000-00002C0D0000}"/>
    <cellStyle name="40% - Accent3 2 2 4" xfId="834" xr:uid="{00000000-0005-0000-0000-00002D0D0000}"/>
    <cellStyle name="40% - Accent3 2 2 4 2" xfId="2270" xr:uid="{00000000-0005-0000-0000-00002E0D0000}"/>
    <cellStyle name="40% - Accent3 2 2 4 2 2" xfId="5178" xr:uid="{00000000-0005-0000-0000-00002F0D0000}"/>
    <cellStyle name="40% - Accent3 2 2 4 3" xfId="3745" xr:uid="{00000000-0005-0000-0000-0000300D0000}"/>
    <cellStyle name="40% - Accent3 2 2 5" xfId="1553" xr:uid="{00000000-0005-0000-0000-0000310D0000}"/>
    <cellStyle name="40% - Accent3 2 2 5 2" xfId="4462" xr:uid="{00000000-0005-0000-0000-0000320D0000}"/>
    <cellStyle name="40% - Accent3 2 2 6" xfId="3029" xr:uid="{00000000-0005-0000-0000-0000330D0000}"/>
    <cellStyle name="40% - Accent3 2 3" xfId="188" xr:uid="{00000000-0005-0000-0000-0000340D0000}"/>
    <cellStyle name="40% - Accent3 2 3 2" xfId="547" xr:uid="{00000000-0005-0000-0000-0000350D0000}"/>
    <cellStyle name="40% - Accent3 2 3 2 2" xfId="1266" xr:uid="{00000000-0005-0000-0000-0000360D0000}"/>
    <cellStyle name="40% - Accent3 2 3 2 2 2" xfId="2700" xr:uid="{00000000-0005-0000-0000-0000370D0000}"/>
    <cellStyle name="40% - Accent3 2 3 2 2 2 2" xfId="5608" xr:uid="{00000000-0005-0000-0000-0000380D0000}"/>
    <cellStyle name="40% - Accent3 2 3 2 2 3" xfId="4175" xr:uid="{00000000-0005-0000-0000-0000390D0000}"/>
    <cellStyle name="40% - Accent3 2 3 2 3" xfId="1983" xr:uid="{00000000-0005-0000-0000-00003A0D0000}"/>
    <cellStyle name="40% - Accent3 2 3 2 3 2" xfId="4892" xr:uid="{00000000-0005-0000-0000-00003B0D0000}"/>
    <cellStyle name="40% - Accent3 2 3 2 4" xfId="3459" xr:uid="{00000000-0005-0000-0000-00003C0D0000}"/>
    <cellStyle name="40% - Accent3 2 3 3" xfId="907" xr:uid="{00000000-0005-0000-0000-00003D0D0000}"/>
    <cellStyle name="40% - Accent3 2 3 3 2" xfId="2342" xr:uid="{00000000-0005-0000-0000-00003E0D0000}"/>
    <cellStyle name="40% - Accent3 2 3 3 2 2" xfId="5250" xr:uid="{00000000-0005-0000-0000-00003F0D0000}"/>
    <cellStyle name="40% - Accent3 2 3 3 3" xfId="3817" xr:uid="{00000000-0005-0000-0000-0000400D0000}"/>
    <cellStyle name="40% - Accent3 2 3 4" xfId="1625" xr:uid="{00000000-0005-0000-0000-0000410D0000}"/>
    <cellStyle name="40% - Accent3 2 3 4 2" xfId="4534" xr:uid="{00000000-0005-0000-0000-0000420D0000}"/>
    <cellStyle name="40% - Accent3 2 3 5" xfId="3101" xr:uid="{00000000-0005-0000-0000-0000430D0000}"/>
    <cellStyle name="40% - Accent3 2 4" xfId="417" xr:uid="{00000000-0005-0000-0000-0000440D0000}"/>
    <cellStyle name="40% - Accent3 2 4 2" xfId="1136" xr:uid="{00000000-0005-0000-0000-0000450D0000}"/>
    <cellStyle name="40% - Accent3 2 4 2 2" xfId="2570" xr:uid="{00000000-0005-0000-0000-0000460D0000}"/>
    <cellStyle name="40% - Accent3 2 4 2 2 2" xfId="5478" xr:uid="{00000000-0005-0000-0000-0000470D0000}"/>
    <cellStyle name="40% - Accent3 2 4 2 3" xfId="4045" xr:uid="{00000000-0005-0000-0000-0000480D0000}"/>
    <cellStyle name="40% - Accent3 2 4 3" xfId="1853" xr:uid="{00000000-0005-0000-0000-0000490D0000}"/>
    <cellStyle name="40% - Accent3 2 4 3 2" xfId="4762" xr:uid="{00000000-0005-0000-0000-00004A0D0000}"/>
    <cellStyle name="40% - Accent3 2 4 4" xfId="3329" xr:uid="{00000000-0005-0000-0000-00004B0D0000}"/>
    <cellStyle name="40% - Accent3 2 5" xfId="776" xr:uid="{00000000-0005-0000-0000-00004C0D0000}"/>
    <cellStyle name="40% - Accent3 2 5 2" xfId="2212" xr:uid="{00000000-0005-0000-0000-00004D0D0000}"/>
    <cellStyle name="40% - Accent3 2 5 2 2" xfId="5120" xr:uid="{00000000-0005-0000-0000-00004E0D0000}"/>
    <cellStyle name="40% - Accent3 2 5 3" xfId="3687" xr:uid="{00000000-0005-0000-0000-00004F0D0000}"/>
    <cellStyle name="40% - Accent3 2 6" xfId="1495" xr:uid="{00000000-0005-0000-0000-0000500D0000}"/>
    <cellStyle name="40% - Accent3 2 6 2" xfId="4404" xr:uid="{00000000-0005-0000-0000-0000510D0000}"/>
    <cellStyle name="40% - Accent3 2 7" xfId="2971" xr:uid="{00000000-0005-0000-0000-0000520D0000}"/>
    <cellStyle name="40% - Accent3 20" xfId="2940" xr:uid="{00000000-0005-0000-0000-0000530D0000}"/>
    <cellStyle name="40% - Accent3 21" xfId="2954" xr:uid="{00000000-0005-0000-0000-0000540D0000}"/>
    <cellStyle name="40% - Accent3 22" xfId="5853" xr:uid="{00000000-0005-0000-0000-0000550D0000}"/>
    <cellStyle name="40% - Accent3 3" xfId="71" xr:uid="{00000000-0005-0000-0000-0000560D0000}"/>
    <cellStyle name="40% - Accent3 3 2" xfId="129" xr:uid="{00000000-0005-0000-0000-0000570D0000}"/>
    <cellStyle name="40% - Accent3 3 2 2" xfId="260" xr:uid="{00000000-0005-0000-0000-0000580D0000}"/>
    <cellStyle name="40% - Accent3 3 2 2 2" xfId="619" xr:uid="{00000000-0005-0000-0000-0000590D0000}"/>
    <cellStyle name="40% - Accent3 3 2 2 2 2" xfId="1338" xr:uid="{00000000-0005-0000-0000-00005A0D0000}"/>
    <cellStyle name="40% - Accent3 3 2 2 2 2 2" xfId="2772" xr:uid="{00000000-0005-0000-0000-00005B0D0000}"/>
    <cellStyle name="40% - Accent3 3 2 2 2 2 2 2" xfId="5680" xr:uid="{00000000-0005-0000-0000-00005C0D0000}"/>
    <cellStyle name="40% - Accent3 3 2 2 2 2 3" xfId="4247" xr:uid="{00000000-0005-0000-0000-00005D0D0000}"/>
    <cellStyle name="40% - Accent3 3 2 2 2 3" xfId="2055" xr:uid="{00000000-0005-0000-0000-00005E0D0000}"/>
    <cellStyle name="40% - Accent3 3 2 2 2 3 2" xfId="4964" xr:uid="{00000000-0005-0000-0000-00005F0D0000}"/>
    <cellStyle name="40% - Accent3 3 2 2 2 4" xfId="3531" xr:uid="{00000000-0005-0000-0000-0000600D0000}"/>
    <cellStyle name="40% - Accent3 3 2 2 3" xfId="979" xr:uid="{00000000-0005-0000-0000-0000610D0000}"/>
    <cellStyle name="40% - Accent3 3 2 2 3 2" xfId="2414" xr:uid="{00000000-0005-0000-0000-0000620D0000}"/>
    <cellStyle name="40% - Accent3 3 2 2 3 2 2" xfId="5322" xr:uid="{00000000-0005-0000-0000-0000630D0000}"/>
    <cellStyle name="40% - Accent3 3 2 2 3 3" xfId="3889" xr:uid="{00000000-0005-0000-0000-0000640D0000}"/>
    <cellStyle name="40% - Accent3 3 2 2 4" xfId="1697" xr:uid="{00000000-0005-0000-0000-0000650D0000}"/>
    <cellStyle name="40% - Accent3 3 2 2 4 2" xfId="4606" xr:uid="{00000000-0005-0000-0000-0000660D0000}"/>
    <cellStyle name="40% - Accent3 3 2 2 5" xfId="3173" xr:uid="{00000000-0005-0000-0000-0000670D0000}"/>
    <cellStyle name="40% - Accent3 3 2 3" xfId="489" xr:uid="{00000000-0005-0000-0000-0000680D0000}"/>
    <cellStyle name="40% - Accent3 3 2 3 2" xfId="1208" xr:uid="{00000000-0005-0000-0000-0000690D0000}"/>
    <cellStyle name="40% - Accent3 3 2 3 2 2" xfId="2642" xr:uid="{00000000-0005-0000-0000-00006A0D0000}"/>
    <cellStyle name="40% - Accent3 3 2 3 2 2 2" xfId="5550" xr:uid="{00000000-0005-0000-0000-00006B0D0000}"/>
    <cellStyle name="40% - Accent3 3 2 3 2 3" xfId="4117" xr:uid="{00000000-0005-0000-0000-00006C0D0000}"/>
    <cellStyle name="40% - Accent3 3 2 3 3" xfId="1925" xr:uid="{00000000-0005-0000-0000-00006D0D0000}"/>
    <cellStyle name="40% - Accent3 3 2 3 3 2" xfId="4834" xr:uid="{00000000-0005-0000-0000-00006E0D0000}"/>
    <cellStyle name="40% - Accent3 3 2 3 4" xfId="3401" xr:uid="{00000000-0005-0000-0000-00006F0D0000}"/>
    <cellStyle name="40% - Accent3 3 2 4" xfId="848" xr:uid="{00000000-0005-0000-0000-0000700D0000}"/>
    <cellStyle name="40% - Accent3 3 2 4 2" xfId="2284" xr:uid="{00000000-0005-0000-0000-0000710D0000}"/>
    <cellStyle name="40% - Accent3 3 2 4 2 2" xfId="5192" xr:uid="{00000000-0005-0000-0000-0000720D0000}"/>
    <cellStyle name="40% - Accent3 3 2 4 3" xfId="3759" xr:uid="{00000000-0005-0000-0000-0000730D0000}"/>
    <cellStyle name="40% - Accent3 3 2 5" xfId="1567" xr:uid="{00000000-0005-0000-0000-0000740D0000}"/>
    <cellStyle name="40% - Accent3 3 2 5 2" xfId="4476" xr:uid="{00000000-0005-0000-0000-0000750D0000}"/>
    <cellStyle name="40% - Accent3 3 2 6" xfId="3043" xr:uid="{00000000-0005-0000-0000-0000760D0000}"/>
    <cellStyle name="40% - Accent3 3 3" xfId="202" xr:uid="{00000000-0005-0000-0000-0000770D0000}"/>
    <cellStyle name="40% - Accent3 3 3 2" xfId="561" xr:uid="{00000000-0005-0000-0000-0000780D0000}"/>
    <cellStyle name="40% - Accent3 3 3 2 2" xfId="1280" xr:uid="{00000000-0005-0000-0000-0000790D0000}"/>
    <cellStyle name="40% - Accent3 3 3 2 2 2" xfId="2714" xr:uid="{00000000-0005-0000-0000-00007A0D0000}"/>
    <cellStyle name="40% - Accent3 3 3 2 2 2 2" xfId="5622" xr:uid="{00000000-0005-0000-0000-00007B0D0000}"/>
    <cellStyle name="40% - Accent3 3 3 2 2 3" xfId="4189" xr:uid="{00000000-0005-0000-0000-00007C0D0000}"/>
    <cellStyle name="40% - Accent3 3 3 2 3" xfId="1997" xr:uid="{00000000-0005-0000-0000-00007D0D0000}"/>
    <cellStyle name="40% - Accent3 3 3 2 3 2" xfId="4906" xr:uid="{00000000-0005-0000-0000-00007E0D0000}"/>
    <cellStyle name="40% - Accent3 3 3 2 4" xfId="3473" xr:uid="{00000000-0005-0000-0000-00007F0D0000}"/>
    <cellStyle name="40% - Accent3 3 3 3" xfId="921" xr:uid="{00000000-0005-0000-0000-0000800D0000}"/>
    <cellStyle name="40% - Accent3 3 3 3 2" xfId="2356" xr:uid="{00000000-0005-0000-0000-0000810D0000}"/>
    <cellStyle name="40% - Accent3 3 3 3 2 2" xfId="5264" xr:uid="{00000000-0005-0000-0000-0000820D0000}"/>
    <cellStyle name="40% - Accent3 3 3 3 3" xfId="3831" xr:uid="{00000000-0005-0000-0000-0000830D0000}"/>
    <cellStyle name="40% - Accent3 3 3 4" xfId="1639" xr:uid="{00000000-0005-0000-0000-0000840D0000}"/>
    <cellStyle name="40% - Accent3 3 3 4 2" xfId="4548" xr:uid="{00000000-0005-0000-0000-0000850D0000}"/>
    <cellStyle name="40% - Accent3 3 3 5" xfId="3115" xr:uid="{00000000-0005-0000-0000-0000860D0000}"/>
    <cellStyle name="40% - Accent3 3 4" xfId="431" xr:uid="{00000000-0005-0000-0000-0000870D0000}"/>
    <cellStyle name="40% - Accent3 3 4 2" xfId="1150" xr:uid="{00000000-0005-0000-0000-0000880D0000}"/>
    <cellStyle name="40% - Accent3 3 4 2 2" xfId="2584" xr:uid="{00000000-0005-0000-0000-0000890D0000}"/>
    <cellStyle name="40% - Accent3 3 4 2 2 2" xfId="5492" xr:uid="{00000000-0005-0000-0000-00008A0D0000}"/>
    <cellStyle name="40% - Accent3 3 4 2 3" xfId="4059" xr:uid="{00000000-0005-0000-0000-00008B0D0000}"/>
    <cellStyle name="40% - Accent3 3 4 3" xfId="1867" xr:uid="{00000000-0005-0000-0000-00008C0D0000}"/>
    <cellStyle name="40% - Accent3 3 4 3 2" xfId="4776" xr:uid="{00000000-0005-0000-0000-00008D0D0000}"/>
    <cellStyle name="40% - Accent3 3 4 4" xfId="3343" xr:uid="{00000000-0005-0000-0000-00008E0D0000}"/>
    <cellStyle name="40% - Accent3 3 5" xfId="790" xr:uid="{00000000-0005-0000-0000-00008F0D0000}"/>
    <cellStyle name="40% - Accent3 3 5 2" xfId="2226" xr:uid="{00000000-0005-0000-0000-0000900D0000}"/>
    <cellStyle name="40% - Accent3 3 5 2 2" xfId="5134" xr:uid="{00000000-0005-0000-0000-0000910D0000}"/>
    <cellStyle name="40% - Accent3 3 5 3" xfId="3701" xr:uid="{00000000-0005-0000-0000-0000920D0000}"/>
    <cellStyle name="40% - Accent3 3 6" xfId="1509" xr:uid="{00000000-0005-0000-0000-0000930D0000}"/>
    <cellStyle name="40% - Accent3 3 6 2" xfId="4418" xr:uid="{00000000-0005-0000-0000-0000940D0000}"/>
    <cellStyle name="40% - Accent3 3 7" xfId="2985" xr:uid="{00000000-0005-0000-0000-0000950D0000}"/>
    <cellStyle name="40% - Accent3 4" xfId="85" xr:uid="{00000000-0005-0000-0000-0000960D0000}"/>
    <cellStyle name="40% - Accent3 4 2" xfId="143" xr:uid="{00000000-0005-0000-0000-0000970D0000}"/>
    <cellStyle name="40% - Accent3 4 2 2" xfId="274" xr:uid="{00000000-0005-0000-0000-0000980D0000}"/>
    <cellStyle name="40% - Accent3 4 2 2 2" xfId="633" xr:uid="{00000000-0005-0000-0000-0000990D0000}"/>
    <cellStyle name="40% - Accent3 4 2 2 2 2" xfId="1352" xr:uid="{00000000-0005-0000-0000-00009A0D0000}"/>
    <cellStyle name="40% - Accent3 4 2 2 2 2 2" xfId="2786" xr:uid="{00000000-0005-0000-0000-00009B0D0000}"/>
    <cellStyle name="40% - Accent3 4 2 2 2 2 2 2" xfId="5694" xr:uid="{00000000-0005-0000-0000-00009C0D0000}"/>
    <cellStyle name="40% - Accent3 4 2 2 2 2 3" xfId="4261" xr:uid="{00000000-0005-0000-0000-00009D0D0000}"/>
    <cellStyle name="40% - Accent3 4 2 2 2 3" xfId="2069" xr:uid="{00000000-0005-0000-0000-00009E0D0000}"/>
    <cellStyle name="40% - Accent3 4 2 2 2 3 2" xfId="4978" xr:uid="{00000000-0005-0000-0000-00009F0D0000}"/>
    <cellStyle name="40% - Accent3 4 2 2 2 4" xfId="3545" xr:uid="{00000000-0005-0000-0000-0000A00D0000}"/>
    <cellStyle name="40% - Accent3 4 2 2 3" xfId="993" xr:uid="{00000000-0005-0000-0000-0000A10D0000}"/>
    <cellStyle name="40% - Accent3 4 2 2 3 2" xfId="2428" xr:uid="{00000000-0005-0000-0000-0000A20D0000}"/>
    <cellStyle name="40% - Accent3 4 2 2 3 2 2" xfId="5336" xr:uid="{00000000-0005-0000-0000-0000A30D0000}"/>
    <cellStyle name="40% - Accent3 4 2 2 3 3" xfId="3903" xr:uid="{00000000-0005-0000-0000-0000A40D0000}"/>
    <cellStyle name="40% - Accent3 4 2 2 4" xfId="1711" xr:uid="{00000000-0005-0000-0000-0000A50D0000}"/>
    <cellStyle name="40% - Accent3 4 2 2 4 2" xfId="4620" xr:uid="{00000000-0005-0000-0000-0000A60D0000}"/>
    <cellStyle name="40% - Accent3 4 2 2 5" xfId="3187" xr:uid="{00000000-0005-0000-0000-0000A70D0000}"/>
    <cellStyle name="40% - Accent3 4 2 3" xfId="503" xr:uid="{00000000-0005-0000-0000-0000A80D0000}"/>
    <cellStyle name="40% - Accent3 4 2 3 2" xfId="1222" xr:uid="{00000000-0005-0000-0000-0000A90D0000}"/>
    <cellStyle name="40% - Accent3 4 2 3 2 2" xfId="2656" xr:uid="{00000000-0005-0000-0000-0000AA0D0000}"/>
    <cellStyle name="40% - Accent3 4 2 3 2 2 2" xfId="5564" xr:uid="{00000000-0005-0000-0000-0000AB0D0000}"/>
    <cellStyle name="40% - Accent3 4 2 3 2 3" xfId="4131" xr:uid="{00000000-0005-0000-0000-0000AC0D0000}"/>
    <cellStyle name="40% - Accent3 4 2 3 3" xfId="1939" xr:uid="{00000000-0005-0000-0000-0000AD0D0000}"/>
    <cellStyle name="40% - Accent3 4 2 3 3 2" xfId="4848" xr:uid="{00000000-0005-0000-0000-0000AE0D0000}"/>
    <cellStyle name="40% - Accent3 4 2 3 4" xfId="3415" xr:uid="{00000000-0005-0000-0000-0000AF0D0000}"/>
    <cellStyle name="40% - Accent3 4 2 4" xfId="862" xr:uid="{00000000-0005-0000-0000-0000B00D0000}"/>
    <cellStyle name="40% - Accent3 4 2 4 2" xfId="2298" xr:uid="{00000000-0005-0000-0000-0000B10D0000}"/>
    <cellStyle name="40% - Accent3 4 2 4 2 2" xfId="5206" xr:uid="{00000000-0005-0000-0000-0000B20D0000}"/>
    <cellStyle name="40% - Accent3 4 2 4 3" xfId="3773" xr:uid="{00000000-0005-0000-0000-0000B30D0000}"/>
    <cellStyle name="40% - Accent3 4 2 5" xfId="1581" xr:uid="{00000000-0005-0000-0000-0000B40D0000}"/>
    <cellStyle name="40% - Accent3 4 2 5 2" xfId="4490" xr:uid="{00000000-0005-0000-0000-0000B50D0000}"/>
    <cellStyle name="40% - Accent3 4 2 6" xfId="3057" xr:uid="{00000000-0005-0000-0000-0000B60D0000}"/>
    <cellStyle name="40% - Accent3 4 3" xfId="216" xr:uid="{00000000-0005-0000-0000-0000B70D0000}"/>
    <cellStyle name="40% - Accent3 4 3 2" xfId="575" xr:uid="{00000000-0005-0000-0000-0000B80D0000}"/>
    <cellStyle name="40% - Accent3 4 3 2 2" xfId="1294" xr:uid="{00000000-0005-0000-0000-0000B90D0000}"/>
    <cellStyle name="40% - Accent3 4 3 2 2 2" xfId="2728" xr:uid="{00000000-0005-0000-0000-0000BA0D0000}"/>
    <cellStyle name="40% - Accent3 4 3 2 2 2 2" xfId="5636" xr:uid="{00000000-0005-0000-0000-0000BB0D0000}"/>
    <cellStyle name="40% - Accent3 4 3 2 2 3" xfId="4203" xr:uid="{00000000-0005-0000-0000-0000BC0D0000}"/>
    <cellStyle name="40% - Accent3 4 3 2 3" xfId="2011" xr:uid="{00000000-0005-0000-0000-0000BD0D0000}"/>
    <cellStyle name="40% - Accent3 4 3 2 3 2" xfId="4920" xr:uid="{00000000-0005-0000-0000-0000BE0D0000}"/>
    <cellStyle name="40% - Accent3 4 3 2 4" xfId="3487" xr:uid="{00000000-0005-0000-0000-0000BF0D0000}"/>
    <cellStyle name="40% - Accent3 4 3 3" xfId="935" xr:uid="{00000000-0005-0000-0000-0000C00D0000}"/>
    <cellStyle name="40% - Accent3 4 3 3 2" xfId="2370" xr:uid="{00000000-0005-0000-0000-0000C10D0000}"/>
    <cellStyle name="40% - Accent3 4 3 3 2 2" xfId="5278" xr:uid="{00000000-0005-0000-0000-0000C20D0000}"/>
    <cellStyle name="40% - Accent3 4 3 3 3" xfId="3845" xr:uid="{00000000-0005-0000-0000-0000C30D0000}"/>
    <cellStyle name="40% - Accent3 4 3 4" xfId="1653" xr:uid="{00000000-0005-0000-0000-0000C40D0000}"/>
    <cellStyle name="40% - Accent3 4 3 4 2" xfId="4562" xr:uid="{00000000-0005-0000-0000-0000C50D0000}"/>
    <cellStyle name="40% - Accent3 4 3 5" xfId="3129" xr:uid="{00000000-0005-0000-0000-0000C60D0000}"/>
    <cellStyle name="40% - Accent3 4 4" xfId="445" xr:uid="{00000000-0005-0000-0000-0000C70D0000}"/>
    <cellStyle name="40% - Accent3 4 4 2" xfId="1164" xr:uid="{00000000-0005-0000-0000-0000C80D0000}"/>
    <cellStyle name="40% - Accent3 4 4 2 2" xfId="2598" xr:uid="{00000000-0005-0000-0000-0000C90D0000}"/>
    <cellStyle name="40% - Accent3 4 4 2 2 2" xfId="5506" xr:uid="{00000000-0005-0000-0000-0000CA0D0000}"/>
    <cellStyle name="40% - Accent3 4 4 2 3" xfId="4073" xr:uid="{00000000-0005-0000-0000-0000CB0D0000}"/>
    <cellStyle name="40% - Accent3 4 4 3" xfId="1881" xr:uid="{00000000-0005-0000-0000-0000CC0D0000}"/>
    <cellStyle name="40% - Accent3 4 4 3 2" xfId="4790" xr:uid="{00000000-0005-0000-0000-0000CD0D0000}"/>
    <cellStyle name="40% - Accent3 4 4 4" xfId="3357" xr:uid="{00000000-0005-0000-0000-0000CE0D0000}"/>
    <cellStyle name="40% - Accent3 4 5" xfId="804" xr:uid="{00000000-0005-0000-0000-0000CF0D0000}"/>
    <cellStyle name="40% - Accent3 4 5 2" xfId="2240" xr:uid="{00000000-0005-0000-0000-0000D00D0000}"/>
    <cellStyle name="40% - Accent3 4 5 2 2" xfId="5148" xr:uid="{00000000-0005-0000-0000-0000D10D0000}"/>
    <cellStyle name="40% - Accent3 4 5 3" xfId="3715" xr:uid="{00000000-0005-0000-0000-0000D20D0000}"/>
    <cellStyle name="40% - Accent3 4 6" xfId="1523" xr:uid="{00000000-0005-0000-0000-0000D30D0000}"/>
    <cellStyle name="40% - Accent3 4 6 2" xfId="4432" xr:uid="{00000000-0005-0000-0000-0000D40D0000}"/>
    <cellStyle name="40% - Accent3 4 7" xfId="2999" xr:uid="{00000000-0005-0000-0000-0000D50D0000}"/>
    <cellStyle name="40% - Accent3 5" xfId="99" xr:uid="{00000000-0005-0000-0000-0000D60D0000}"/>
    <cellStyle name="40% - Accent3 5 2" xfId="230" xr:uid="{00000000-0005-0000-0000-0000D70D0000}"/>
    <cellStyle name="40% - Accent3 5 2 2" xfId="589" xr:uid="{00000000-0005-0000-0000-0000D80D0000}"/>
    <cellStyle name="40% - Accent3 5 2 2 2" xfId="1308" xr:uid="{00000000-0005-0000-0000-0000D90D0000}"/>
    <cellStyle name="40% - Accent3 5 2 2 2 2" xfId="2742" xr:uid="{00000000-0005-0000-0000-0000DA0D0000}"/>
    <cellStyle name="40% - Accent3 5 2 2 2 2 2" xfId="5650" xr:uid="{00000000-0005-0000-0000-0000DB0D0000}"/>
    <cellStyle name="40% - Accent3 5 2 2 2 3" xfId="4217" xr:uid="{00000000-0005-0000-0000-0000DC0D0000}"/>
    <cellStyle name="40% - Accent3 5 2 2 3" xfId="2025" xr:uid="{00000000-0005-0000-0000-0000DD0D0000}"/>
    <cellStyle name="40% - Accent3 5 2 2 3 2" xfId="4934" xr:uid="{00000000-0005-0000-0000-0000DE0D0000}"/>
    <cellStyle name="40% - Accent3 5 2 2 4" xfId="3501" xr:uid="{00000000-0005-0000-0000-0000DF0D0000}"/>
    <cellStyle name="40% - Accent3 5 2 3" xfId="949" xr:uid="{00000000-0005-0000-0000-0000E00D0000}"/>
    <cellStyle name="40% - Accent3 5 2 3 2" xfId="2384" xr:uid="{00000000-0005-0000-0000-0000E10D0000}"/>
    <cellStyle name="40% - Accent3 5 2 3 2 2" xfId="5292" xr:uid="{00000000-0005-0000-0000-0000E20D0000}"/>
    <cellStyle name="40% - Accent3 5 2 3 3" xfId="3859" xr:uid="{00000000-0005-0000-0000-0000E30D0000}"/>
    <cellStyle name="40% - Accent3 5 2 4" xfId="1667" xr:uid="{00000000-0005-0000-0000-0000E40D0000}"/>
    <cellStyle name="40% - Accent3 5 2 4 2" xfId="4576" xr:uid="{00000000-0005-0000-0000-0000E50D0000}"/>
    <cellStyle name="40% - Accent3 5 2 5" xfId="3143" xr:uid="{00000000-0005-0000-0000-0000E60D0000}"/>
    <cellStyle name="40% - Accent3 5 3" xfId="459" xr:uid="{00000000-0005-0000-0000-0000E70D0000}"/>
    <cellStyle name="40% - Accent3 5 3 2" xfId="1178" xr:uid="{00000000-0005-0000-0000-0000E80D0000}"/>
    <cellStyle name="40% - Accent3 5 3 2 2" xfId="2612" xr:uid="{00000000-0005-0000-0000-0000E90D0000}"/>
    <cellStyle name="40% - Accent3 5 3 2 2 2" xfId="5520" xr:uid="{00000000-0005-0000-0000-0000EA0D0000}"/>
    <cellStyle name="40% - Accent3 5 3 2 3" xfId="4087" xr:uid="{00000000-0005-0000-0000-0000EB0D0000}"/>
    <cellStyle name="40% - Accent3 5 3 3" xfId="1895" xr:uid="{00000000-0005-0000-0000-0000EC0D0000}"/>
    <cellStyle name="40% - Accent3 5 3 3 2" xfId="4804" xr:uid="{00000000-0005-0000-0000-0000ED0D0000}"/>
    <cellStyle name="40% - Accent3 5 3 4" xfId="3371" xr:uid="{00000000-0005-0000-0000-0000EE0D0000}"/>
    <cellStyle name="40% - Accent3 5 4" xfId="818" xr:uid="{00000000-0005-0000-0000-0000EF0D0000}"/>
    <cellStyle name="40% - Accent3 5 4 2" xfId="2254" xr:uid="{00000000-0005-0000-0000-0000F00D0000}"/>
    <cellStyle name="40% - Accent3 5 4 2 2" xfId="5162" xr:uid="{00000000-0005-0000-0000-0000F10D0000}"/>
    <cellStyle name="40% - Accent3 5 4 3" xfId="3729" xr:uid="{00000000-0005-0000-0000-0000F20D0000}"/>
    <cellStyle name="40% - Accent3 5 5" xfId="1537" xr:uid="{00000000-0005-0000-0000-0000F30D0000}"/>
    <cellStyle name="40% - Accent3 5 5 2" xfId="4446" xr:uid="{00000000-0005-0000-0000-0000F40D0000}"/>
    <cellStyle name="40% - Accent3 5 6" xfId="3013" xr:uid="{00000000-0005-0000-0000-0000F50D0000}"/>
    <cellStyle name="40% - Accent3 6" xfId="157" xr:uid="{00000000-0005-0000-0000-0000F60D0000}"/>
    <cellStyle name="40% - Accent3 6 2" xfId="288" xr:uid="{00000000-0005-0000-0000-0000F70D0000}"/>
    <cellStyle name="40% - Accent3 6 2 2" xfId="647" xr:uid="{00000000-0005-0000-0000-0000F80D0000}"/>
    <cellStyle name="40% - Accent3 6 2 2 2" xfId="1366" xr:uid="{00000000-0005-0000-0000-0000F90D0000}"/>
    <cellStyle name="40% - Accent3 6 2 2 2 2" xfId="2800" xr:uid="{00000000-0005-0000-0000-0000FA0D0000}"/>
    <cellStyle name="40% - Accent3 6 2 2 2 2 2" xfId="5708" xr:uid="{00000000-0005-0000-0000-0000FB0D0000}"/>
    <cellStyle name="40% - Accent3 6 2 2 2 3" xfId="4275" xr:uid="{00000000-0005-0000-0000-0000FC0D0000}"/>
    <cellStyle name="40% - Accent3 6 2 2 3" xfId="2083" xr:uid="{00000000-0005-0000-0000-0000FD0D0000}"/>
    <cellStyle name="40% - Accent3 6 2 2 3 2" xfId="4992" xr:uid="{00000000-0005-0000-0000-0000FE0D0000}"/>
    <cellStyle name="40% - Accent3 6 2 2 4" xfId="3559" xr:uid="{00000000-0005-0000-0000-0000FF0D0000}"/>
    <cellStyle name="40% - Accent3 6 2 3" xfId="1007" xr:uid="{00000000-0005-0000-0000-0000000E0000}"/>
    <cellStyle name="40% - Accent3 6 2 3 2" xfId="2442" xr:uid="{00000000-0005-0000-0000-0000010E0000}"/>
    <cellStyle name="40% - Accent3 6 2 3 2 2" xfId="5350" xr:uid="{00000000-0005-0000-0000-0000020E0000}"/>
    <cellStyle name="40% - Accent3 6 2 3 3" xfId="3917" xr:uid="{00000000-0005-0000-0000-0000030E0000}"/>
    <cellStyle name="40% - Accent3 6 2 4" xfId="1725" xr:uid="{00000000-0005-0000-0000-0000040E0000}"/>
    <cellStyle name="40% - Accent3 6 2 4 2" xfId="4634" xr:uid="{00000000-0005-0000-0000-0000050E0000}"/>
    <cellStyle name="40% - Accent3 6 2 5" xfId="3201" xr:uid="{00000000-0005-0000-0000-0000060E0000}"/>
    <cellStyle name="40% - Accent3 6 3" xfId="517" xr:uid="{00000000-0005-0000-0000-0000070E0000}"/>
    <cellStyle name="40% - Accent3 6 3 2" xfId="1236" xr:uid="{00000000-0005-0000-0000-0000080E0000}"/>
    <cellStyle name="40% - Accent3 6 3 2 2" xfId="2670" xr:uid="{00000000-0005-0000-0000-0000090E0000}"/>
    <cellStyle name="40% - Accent3 6 3 2 2 2" xfId="5578" xr:uid="{00000000-0005-0000-0000-00000A0E0000}"/>
    <cellStyle name="40% - Accent3 6 3 2 3" xfId="4145" xr:uid="{00000000-0005-0000-0000-00000B0E0000}"/>
    <cellStyle name="40% - Accent3 6 3 3" xfId="1953" xr:uid="{00000000-0005-0000-0000-00000C0E0000}"/>
    <cellStyle name="40% - Accent3 6 3 3 2" xfId="4862" xr:uid="{00000000-0005-0000-0000-00000D0E0000}"/>
    <cellStyle name="40% - Accent3 6 3 4" xfId="3429" xr:uid="{00000000-0005-0000-0000-00000E0E0000}"/>
    <cellStyle name="40% - Accent3 6 4" xfId="876" xr:uid="{00000000-0005-0000-0000-00000F0E0000}"/>
    <cellStyle name="40% - Accent3 6 4 2" xfId="2312" xr:uid="{00000000-0005-0000-0000-0000100E0000}"/>
    <cellStyle name="40% - Accent3 6 4 2 2" xfId="5220" xr:uid="{00000000-0005-0000-0000-0000110E0000}"/>
    <cellStyle name="40% - Accent3 6 4 3" xfId="3787" xr:uid="{00000000-0005-0000-0000-0000120E0000}"/>
    <cellStyle name="40% - Accent3 6 5" xfId="1595" xr:uid="{00000000-0005-0000-0000-0000130E0000}"/>
    <cellStyle name="40% - Accent3 6 5 2" xfId="4504" xr:uid="{00000000-0005-0000-0000-0000140E0000}"/>
    <cellStyle name="40% - Accent3 6 6" xfId="3071" xr:uid="{00000000-0005-0000-0000-0000150E0000}"/>
    <cellStyle name="40% - Accent3 7" xfId="171" xr:uid="{00000000-0005-0000-0000-0000160E0000}"/>
    <cellStyle name="40% - Accent3 7 2" xfId="531" xr:uid="{00000000-0005-0000-0000-0000170E0000}"/>
    <cellStyle name="40% - Accent3 7 2 2" xfId="1250" xr:uid="{00000000-0005-0000-0000-0000180E0000}"/>
    <cellStyle name="40% - Accent3 7 2 2 2" xfId="2684" xr:uid="{00000000-0005-0000-0000-0000190E0000}"/>
    <cellStyle name="40% - Accent3 7 2 2 2 2" xfId="5592" xr:uid="{00000000-0005-0000-0000-00001A0E0000}"/>
    <cellStyle name="40% - Accent3 7 2 2 3" xfId="4159" xr:uid="{00000000-0005-0000-0000-00001B0E0000}"/>
    <cellStyle name="40% - Accent3 7 2 3" xfId="1967" xr:uid="{00000000-0005-0000-0000-00001C0E0000}"/>
    <cellStyle name="40% - Accent3 7 2 3 2" xfId="4876" xr:uid="{00000000-0005-0000-0000-00001D0E0000}"/>
    <cellStyle name="40% - Accent3 7 2 4" xfId="3443" xr:uid="{00000000-0005-0000-0000-00001E0E0000}"/>
    <cellStyle name="40% - Accent3 7 3" xfId="890" xr:uid="{00000000-0005-0000-0000-00001F0E0000}"/>
    <cellStyle name="40% - Accent3 7 3 2" xfId="2326" xr:uid="{00000000-0005-0000-0000-0000200E0000}"/>
    <cellStyle name="40% - Accent3 7 3 2 2" xfId="5234" xr:uid="{00000000-0005-0000-0000-0000210E0000}"/>
    <cellStyle name="40% - Accent3 7 3 3" xfId="3801" xr:uid="{00000000-0005-0000-0000-0000220E0000}"/>
    <cellStyle name="40% - Accent3 7 4" xfId="1609" xr:uid="{00000000-0005-0000-0000-0000230E0000}"/>
    <cellStyle name="40% - Accent3 7 4 2" xfId="4518" xr:uid="{00000000-0005-0000-0000-0000240E0000}"/>
    <cellStyle name="40% - Accent3 7 5" xfId="3085" xr:uid="{00000000-0005-0000-0000-0000250E0000}"/>
    <cellStyle name="40% - Accent3 8" xfId="302" xr:uid="{00000000-0005-0000-0000-0000260E0000}"/>
    <cellStyle name="40% - Accent3 8 2" xfId="661" xr:uid="{00000000-0005-0000-0000-0000270E0000}"/>
    <cellStyle name="40% - Accent3 8 2 2" xfId="1380" xr:uid="{00000000-0005-0000-0000-0000280E0000}"/>
    <cellStyle name="40% - Accent3 8 2 2 2" xfId="2814" xr:uid="{00000000-0005-0000-0000-0000290E0000}"/>
    <cellStyle name="40% - Accent3 8 2 2 2 2" xfId="5722" xr:uid="{00000000-0005-0000-0000-00002A0E0000}"/>
    <cellStyle name="40% - Accent3 8 2 2 3" xfId="4289" xr:uid="{00000000-0005-0000-0000-00002B0E0000}"/>
    <cellStyle name="40% - Accent3 8 2 3" xfId="2097" xr:uid="{00000000-0005-0000-0000-00002C0E0000}"/>
    <cellStyle name="40% - Accent3 8 2 3 2" xfId="5006" xr:uid="{00000000-0005-0000-0000-00002D0E0000}"/>
    <cellStyle name="40% - Accent3 8 2 4" xfId="3573" xr:uid="{00000000-0005-0000-0000-00002E0E0000}"/>
    <cellStyle name="40% - Accent3 8 3" xfId="1021" xr:uid="{00000000-0005-0000-0000-00002F0E0000}"/>
    <cellStyle name="40% - Accent3 8 3 2" xfId="2456" xr:uid="{00000000-0005-0000-0000-0000300E0000}"/>
    <cellStyle name="40% - Accent3 8 3 2 2" xfId="5364" xr:uid="{00000000-0005-0000-0000-0000310E0000}"/>
    <cellStyle name="40% - Accent3 8 3 3" xfId="3931" xr:uid="{00000000-0005-0000-0000-0000320E0000}"/>
    <cellStyle name="40% - Accent3 8 4" xfId="1739" xr:uid="{00000000-0005-0000-0000-0000330E0000}"/>
    <cellStyle name="40% - Accent3 8 4 2" xfId="4648" xr:uid="{00000000-0005-0000-0000-0000340E0000}"/>
    <cellStyle name="40% - Accent3 8 5" xfId="3215" xr:uid="{00000000-0005-0000-0000-0000350E0000}"/>
    <cellStyle name="40% - Accent3 9" xfId="316" xr:uid="{00000000-0005-0000-0000-0000360E0000}"/>
    <cellStyle name="40% - Accent3 9 2" xfId="675" xr:uid="{00000000-0005-0000-0000-0000370E0000}"/>
    <cellStyle name="40% - Accent3 9 2 2" xfId="1394" xr:uid="{00000000-0005-0000-0000-0000380E0000}"/>
    <cellStyle name="40% - Accent3 9 2 2 2" xfId="2828" xr:uid="{00000000-0005-0000-0000-0000390E0000}"/>
    <cellStyle name="40% - Accent3 9 2 2 2 2" xfId="5736" xr:uid="{00000000-0005-0000-0000-00003A0E0000}"/>
    <cellStyle name="40% - Accent3 9 2 2 3" xfId="4303" xr:uid="{00000000-0005-0000-0000-00003B0E0000}"/>
    <cellStyle name="40% - Accent3 9 2 3" xfId="2111" xr:uid="{00000000-0005-0000-0000-00003C0E0000}"/>
    <cellStyle name="40% - Accent3 9 2 3 2" xfId="5020" xr:uid="{00000000-0005-0000-0000-00003D0E0000}"/>
    <cellStyle name="40% - Accent3 9 2 4" xfId="3587" xr:uid="{00000000-0005-0000-0000-00003E0E0000}"/>
    <cellStyle name="40% - Accent3 9 3" xfId="1035" xr:uid="{00000000-0005-0000-0000-00003F0E0000}"/>
    <cellStyle name="40% - Accent3 9 3 2" xfId="2470" xr:uid="{00000000-0005-0000-0000-0000400E0000}"/>
    <cellStyle name="40% - Accent3 9 3 2 2" xfId="5378" xr:uid="{00000000-0005-0000-0000-0000410E0000}"/>
    <cellStyle name="40% - Accent3 9 3 3" xfId="3945" xr:uid="{00000000-0005-0000-0000-0000420E0000}"/>
    <cellStyle name="40% - Accent3 9 4" xfId="1753" xr:uid="{00000000-0005-0000-0000-0000430E0000}"/>
    <cellStyle name="40% - Accent3 9 4 2" xfId="4662" xr:uid="{00000000-0005-0000-0000-0000440E0000}"/>
    <cellStyle name="40% - Accent3 9 5" xfId="3229" xr:uid="{00000000-0005-0000-0000-0000450E0000}"/>
    <cellStyle name="40% - Accent4" xfId="37" builtinId="43" customBuiltin="1"/>
    <cellStyle name="40% - Accent4 10" xfId="332" xr:uid="{00000000-0005-0000-0000-0000470E0000}"/>
    <cellStyle name="40% - Accent4 10 2" xfId="691" xr:uid="{00000000-0005-0000-0000-0000480E0000}"/>
    <cellStyle name="40% - Accent4 10 2 2" xfId="1410" xr:uid="{00000000-0005-0000-0000-0000490E0000}"/>
    <cellStyle name="40% - Accent4 10 2 2 2" xfId="2844" xr:uid="{00000000-0005-0000-0000-00004A0E0000}"/>
    <cellStyle name="40% - Accent4 10 2 2 2 2" xfId="5752" xr:uid="{00000000-0005-0000-0000-00004B0E0000}"/>
    <cellStyle name="40% - Accent4 10 2 2 3" xfId="4319" xr:uid="{00000000-0005-0000-0000-00004C0E0000}"/>
    <cellStyle name="40% - Accent4 10 2 3" xfId="2127" xr:uid="{00000000-0005-0000-0000-00004D0E0000}"/>
    <cellStyle name="40% - Accent4 10 2 3 2" xfId="5036" xr:uid="{00000000-0005-0000-0000-00004E0E0000}"/>
    <cellStyle name="40% - Accent4 10 2 4" xfId="3603" xr:uid="{00000000-0005-0000-0000-00004F0E0000}"/>
    <cellStyle name="40% - Accent4 10 3" xfId="1051" xr:uid="{00000000-0005-0000-0000-0000500E0000}"/>
    <cellStyle name="40% - Accent4 10 3 2" xfId="2486" xr:uid="{00000000-0005-0000-0000-0000510E0000}"/>
    <cellStyle name="40% - Accent4 10 3 2 2" xfId="5394" xr:uid="{00000000-0005-0000-0000-0000520E0000}"/>
    <cellStyle name="40% - Accent4 10 3 3" xfId="3961" xr:uid="{00000000-0005-0000-0000-0000530E0000}"/>
    <cellStyle name="40% - Accent4 10 4" xfId="1769" xr:uid="{00000000-0005-0000-0000-0000540E0000}"/>
    <cellStyle name="40% - Accent4 10 4 2" xfId="4678" xr:uid="{00000000-0005-0000-0000-0000550E0000}"/>
    <cellStyle name="40% - Accent4 10 5" xfId="3245" xr:uid="{00000000-0005-0000-0000-0000560E0000}"/>
    <cellStyle name="40% - Accent4 11" xfId="346" xr:uid="{00000000-0005-0000-0000-0000570E0000}"/>
    <cellStyle name="40% - Accent4 11 2" xfId="705" xr:uid="{00000000-0005-0000-0000-0000580E0000}"/>
    <cellStyle name="40% - Accent4 11 2 2" xfId="1424" xr:uid="{00000000-0005-0000-0000-0000590E0000}"/>
    <cellStyle name="40% - Accent4 11 2 2 2" xfId="2858" xr:uid="{00000000-0005-0000-0000-00005A0E0000}"/>
    <cellStyle name="40% - Accent4 11 2 2 2 2" xfId="5766" xr:uid="{00000000-0005-0000-0000-00005B0E0000}"/>
    <cellStyle name="40% - Accent4 11 2 2 3" xfId="4333" xr:uid="{00000000-0005-0000-0000-00005C0E0000}"/>
    <cellStyle name="40% - Accent4 11 2 3" xfId="2141" xr:uid="{00000000-0005-0000-0000-00005D0E0000}"/>
    <cellStyle name="40% - Accent4 11 2 3 2" xfId="5050" xr:uid="{00000000-0005-0000-0000-00005E0E0000}"/>
    <cellStyle name="40% - Accent4 11 2 4" xfId="3617" xr:uid="{00000000-0005-0000-0000-00005F0E0000}"/>
    <cellStyle name="40% - Accent4 11 3" xfId="1065" xr:uid="{00000000-0005-0000-0000-0000600E0000}"/>
    <cellStyle name="40% - Accent4 11 3 2" xfId="2500" xr:uid="{00000000-0005-0000-0000-0000610E0000}"/>
    <cellStyle name="40% - Accent4 11 3 2 2" xfId="5408" xr:uid="{00000000-0005-0000-0000-0000620E0000}"/>
    <cellStyle name="40% - Accent4 11 3 3" xfId="3975" xr:uid="{00000000-0005-0000-0000-0000630E0000}"/>
    <cellStyle name="40% - Accent4 11 4" xfId="1783" xr:uid="{00000000-0005-0000-0000-0000640E0000}"/>
    <cellStyle name="40% - Accent4 11 4 2" xfId="4692" xr:uid="{00000000-0005-0000-0000-0000650E0000}"/>
    <cellStyle name="40% - Accent4 11 5" xfId="3259" xr:uid="{00000000-0005-0000-0000-0000660E0000}"/>
    <cellStyle name="40% - Accent4 12" xfId="360" xr:uid="{00000000-0005-0000-0000-0000670E0000}"/>
    <cellStyle name="40% - Accent4 12 2" xfId="719" xr:uid="{00000000-0005-0000-0000-0000680E0000}"/>
    <cellStyle name="40% - Accent4 12 2 2" xfId="1438" xr:uid="{00000000-0005-0000-0000-0000690E0000}"/>
    <cellStyle name="40% - Accent4 12 2 2 2" xfId="2872" xr:uid="{00000000-0005-0000-0000-00006A0E0000}"/>
    <cellStyle name="40% - Accent4 12 2 2 2 2" xfId="5780" xr:uid="{00000000-0005-0000-0000-00006B0E0000}"/>
    <cellStyle name="40% - Accent4 12 2 2 3" xfId="4347" xr:uid="{00000000-0005-0000-0000-00006C0E0000}"/>
    <cellStyle name="40% - Accent4 12 2 3" xfId="2155" xr:uid="{00000000-0005-0000-0000-00006D0E0000}"/>
    <cellStyle name="40% - Accent4 12 2 3 2" xfId="5064" xr:uid="{00000000-0005-0000-0000-00006E0E0000}"/>
    <cellStyle name="40% - Accent4 12 2 4" xfId="3631" xr:uid="{00000000-0005-0000-0000-00006F0E0000}"/>
    <cellStyle name="40% - Accent4 12 3" xfId="1079" xr:uid="{00000000-0005-0000-0000-0000700E0000}"/>
    <cellStyle name="40% - Accent4 12 3 2" xfId="2514" xr:uid="{00000000-0005-0000-0000-0000710E0000}"/>
    <cellStyle name="40% - Accent4 12 3 2 2" xfId="5422" xr:uid="{00000000-0005-0000-0000-0000720E0000}"/>
    <cellStyle name="40% - Accent4 12 3 3" xfId="3989" xr:uid="{00000000-0005-0000-0000-0000730E0000}"/>
    <cellStyle name="40% - Accent4 12 4" xfId="1797" xr:uid="{00000000-0005-0000-0000-0000740E0000}"/>
    <cellStyle name="40% - Accent4 12 4 2" xfId="4706" xr:uid="{00000000-0005-0000-0000-0000750E0000}"/>
    <cellStyle name="40% - Accent4 12 5" xfId="3273" xr:uid="{00000000-0005-0000-0000-0000760E0000}"/>
    <cellStyle name="40% - Accent4 13" xfId="374" xr:uid="{00000000-0005-0000-0000-0000770E0000}"/>
    <cellStyle name="40% - Accent4 13 2" xfId="733" xr:uid="{00000000-0005-0000-0000-0000780E0000}"/>
    <cellStyle name="40% - Accent4 13 2 2" xfId="1452" xr:uid="{00000000-0005-0000-0000-0000790E0000}"/>
    <cellStyle name="40% - Accent4 13 2 2 2" xfId="2886" xr:uid="{00000000-0005-0000-0000-00007A0E0000}"/>
    <cellStyle name="40% - Accent4 13 2 2 2 2" xfId="5794" xr:uid="{00000000-0005-0000-0000-00007B0E0000}"/>
    <cellStyle name="40% - Accent4 13 2 2 3" xfId="4361" xr:uid="{00000000-0005-0000-0000-00007C0E0000}"/>
    <cellStyle name="40% - Accent4 13 2 3" xfId="2169" xr:uid="{00000000-0005-0000-0000-00007D0E0000}"/>
    <cellStyle name="40% - Accent4 13 2 3 2" xfId="5078" xr:uid="{00000000-0005-0000-0000-00007E0E0000}"/>
    <cellStyle name="40% - Accent4 13 2 4" xfId="3645" xr:uid="{00000000-0005-0000-0000-00007F0E0000}"/>
    <cellStyle name="40% - Accent4 13 3" xfId="1093" xr:uid="{00000000-0005-0000-0000-0000800E0000}"/>
    <cellStyle name="40% - Accent4 13 3 2" xfId="2528" xr:uid="{00000000-0005-0000-0000-0000810E0000}"/>
    <cellStyle name="40% - Accent4 13 3 2 2" xfId="5436" xr:uid="{00000000-0005-0000-0000-0000820E0000}"/>
    <cellStyle name="40% - Accent4 13 3 3" xfId="4003" xr:uid="{00000000-0005-0000-0000-0000830E0000}"/>
    <cellStyle name="40% - Accent4 13 4" xfId="1811" xr:uid="{00000000-0005-0000-0000-0000840E0000}"/>
    <cellStyle name="40% - Accent4 13 4 2" xfId="4720" xr:uid="{00000000-0005-0000-0000-0000850E0000}"/>
    <cellStyle name="40% - Accent4 13 5" xfId="3287" xr:uid="{00000000-0005-0000-0000-0000860E0000}"/>
    <cellStyle name="40% - Accent4 14" xfId="388" xr:uid="{00000000-0005-0000-0000-0000870E0000}"/>
    <cellStyle name="40% - Accent4 14 2" xfId="747" xr:uid="{00000000-0005-0000-0000-0000880E0000}"/>
    <cellStyle name="40% - Accent4 14 2 2" xfId="1466" xr:uid="{00000000-0005-0000-0000-0000890E0000}"/>
    <cellStyle name="40% - Accent4 14 2 2 2" xfId="2900" xr:uid="{00000000-0005-0000-0000-00008A0E0000}"/>
    <cellStyle name="40% - Accent4 14 2 2 2 2" xfId="5808" xr:uid="{00000000-0005-0000-0000-00008B0E0000}"/>
    <cellStyle name="40% - Accent4 14 2 2 3" xfId="4375" xr:uid="{00000000-0005-0000-0000-00008C0E0000}"/>
    <cellStyle name="40% - Accent4 14 2 3" xfId="2183" xr:uid="{00000000-0005-0000-0000-00008D0E0000}"/>
    <cellStyle name="40% - Accent4 14 2 3 2" xfId="5092" xr:uid="{00000000-0005-0000-0000-00008E0E0000}"/>
    <cellStyle name="40% - Accent4 14 2 4" xfId="3659" xr:uid="{00000000-0005-0000-0000-00008F0E0000}"/>
    <cellStyle name="40% - Accent4 14 3" xfId="1107" xr:uid="{00000000-0005-0000-0000-0000900E0000}"/>
    <cellStyle name="40% - Accent4 14 3 2" xfId="2542" xr:uid="{00000000-0005-0000-0000-0000910E0000}"/>
    <cellStyle name="40% - Accent4 14 3 2 2" xfId="5450" xr:uid="{00000000-0005-0000-0000-0000920E0000}"/>
    <cellStyle name="40% - Accent4 14 3 3" xfId="4017" xr:uid="{00000000-0005-0000-0000-0000930E0000}"/>
    <cellStyle name="40% - Accent4 14 4" xfId="1825" xr:uid="{00000000-0005-0000-0000-0000940E0000}"/>
    <cellStyle name="40% - Accent4 14 4 2" xfId="4734" xr:uid="{00000000-0005-0000-0000-0000950E0000}"/>
    <cellStyle name="40% - Accent4 14 5" xfId="3301" xr:uid="{00000000-0005-0000-0000-0000960E0000}"/>
    <cellStyle name="40% - Accent4 15" xfId="402" xr:uid="{00000000-0005-0000-0000-0000970E0000}"/>
    <cellStyle name="40% - Accent4 15 2" xfId="1121" xr:uid="{00000000-0005-0000-0000-0000980E0000}"/>
    <cellStyle name="40% - Accent4 15 2 2" xfId="2556" xr:uid="{00000000-0005-0000-0000-0000990E0000}"/>
    <cellStyle name="40% - Accent4 15 2 2 2" xfId="5464" xr:uid="{00000000-0005-0000-0000-00009A0E0000}"/>
    <cellStyle name="40% - Accent4 15 2 3" xfId="4031" xr:uid="{00000000-0005-0000-0000-00009B0E0000}"/>
    <cellStyle name="40% - Accent4 15 3" xfId="1839" xr:uid="{00000000-0005-0000-0000-00009C0E0000}"/>
    <cellStyle name="40% - Accent4 15 3 2" xfId="4748" xr:uid="{00000000-0005-0000-0000-00009D0E0000}"/>
    <cellStyle name="40% - Accent4 15 4" xfId="3315" xr:uid="{00000000-0005-0000-0000-00009E0E0000}"/>
    <cellStyle name="40% - Accent4 16" xfId="761" xr:uid="{00000000-0005-0000-0000-00009F0E0000}"/>
    <cellStyle name="40% - Accent4 16 2" xfId="2197" xr:uid="{00000000-0005-0000-0000-0000A00E0000}"/>
    <cellStyle name="40% - Accent4 16 2 2" xfId="5106" xr:uid="{00000000-0005-0000-0000-0000A10E0000}"/>
    <cellStyle name="40% - Accent4 16 3" xfId="3673" xr:uid="{00000000-0005-0000-0000-0000A20E0000}"/>
    <cellStyle name="40% - Accent4 17" xfId="2914" xr:uid="{00000000-0005-0000-0000-0000A30E0000}"/>
    <cellStyle name="40% - Accent4 17 2" xfId="5822" xr:uid="{00000000-0005-0000-0000-0000A40E0000}"/>
    <cellStyle name="40% - Accent4 18" xfId="1480" xr:uid="{00000000-0005-0000-0000-0000A50E0000}"/>
    <cellStyle name="40% - Accent4 18 2" xfId="4389" xr:uid="{00000000-0005-0000-0000-0000A60E0000}"/>
    <cellStyle name="40% - Accent4 19" xfId="2928" xr:uid="{00000000-0005-0000-0000-0000A70E0000}"/>
    <cellStyle name="40% - Accent4 19 2" xfId="5836" xr:uid="{00000000-0005-0000-0000-0000A80E0000}"/>
    <cellStyle name="40% - Accent4 2" xfId="59" xr:uid="{00000000-0005-0000-0000-0000A90E0000}"/>
    <cellStyle name="40% - Accent4 2 2" xfId="117" xr:uid="{00000000-0005-0000-0000-0000AA0E0000}"/>
    <cellStyle name="40% - Accent4 2 2 2" xfId="248" xr:uid="{00000000-0005-0000-0000-0000AB0E0000}"/>
    <cellStyle name="40% - Accent4 2 2 2 2" xfId="607" xr:uid="{00000000-0005-0000-0000-0000AC0E0000}"/>
    <cellStyle name="40% - Accent4 2 2 2 2 2" xfId="1326" xr:uid="{00000000-0005-0000-0000-0000AD0E0000}"/>
    <cellStyle name="40% - Accent4 2 2 2 2 2 2" xfId="2760" xr:uid="{00000000-0005-0000-0000-0000AE0E0000}"/>
    <cellStyle name="40% - Accent4 2 2 2 2 2 2 2" xfId="5668" xr:uid="{00000000-0005-0000-0000-0000AF0E0000}"/>
    <cellStyle name="40% - Accent4 2 2 2 2 2 3" xfId="4235" xr:uid="{00000000-0005-0000-0000-0000B00E0000}"/>
    <cellStyle name="40% - Accent4 2 2 2 2 3" xfId="2043" xr:uid="{00000000-0005-0000-0000-0000B10E0000}"/>
    <cellStyle name="40% - Accent4 2 2 2 2 3 2" xfId="4952" xr:uid="{00000000-0005-0000-0000-0000B20E0000}"/>
    <cellStyle name="40% - Accent4 2 2 2 2 4" xfId="3519" xr:uid="{00000000-0005-0000-0000-0000B30E0000}"/>
    <cellStyle name="40% - Accent4 2 2 2 3" xfId="967" xr:uid="{00000000-0005-0000-0000-0000B40E0000}"/>
    <cellStyle name="40% - Accent4 2 2 2 3 2" xfId="2402" xr:uid="{00000000-0005-0000-0000-0000B50E0000}"/>
    <cellStyle name="40% - Accent4 2 2 2 3 2 2" xfId="5310" xr:uid="{00000000-0005-0000-0000-0000B60E0000}"/>
    <cellStyle name="40% - Accent4 2 2 2 3 3" xfId="3877" xr:uid="{00000000-0005-0000-0000-0000B70E0000}"/>
    <cellStyle name="40% - Accent4 2 2 2 4" xfId="1685" xr:uid="{00000000-0005-0000-0000-0000B80E0000}"/>
    <cellStyle name="40% - Accent4 2 2 2 4 2" xfId="4594" xr:uid="{00000000-0005-0000-0000-0000B90E0000}"/>
    <cellStyle name="40% - Accent4 2 2 2 5" xfId="3161" xr:uid="{00000000-0005-0000-0000-0000BA0E0000}"/>
    <cellStyle name="40% - Accent4 2 2 3" xfId="477" xr:uid="{00000000-0005-0000-0000-0000BB0E0000}"/>
    <cellStyle name="40% - Accent4 2 2 3 2" xfId="1196" xr:uid="{00000000-0005-0000-0000-0000BC0E0000}"/>
    <cellStyle name="40% - Accent4 2 2 3 2 2" xfId="2630" xr:uid="{00000000-0005-0000-0000-0000BD0E0000}"/>
    <cellStyle name="40% - Accent4 2 2 3 2 2 2" xfId="5538" xr:uid="{00000000-0005-0000-0000-0000BE0E0000}"/>
    <cellStyle name="40% - Accent4 2 2 3 2 3" xfId="4105" xr:uid="{00000000-0005-0000-0000-0000BF0E0000}"/>
    <cellStyle name="40% - Accent4 2 2 3 3" xfId="1913" xr:uid="{00000000-0005-0000-0000-0000C00E0000}"/>
    <cellStyle name="40% - Accent4 2 2 3 3 2" xfId="4822" xr:uid="{00000000-0005-0000-0000-0000C10E0000}"/>
    <cellStyle name="40% - Accent4 2 2 3 4" xfId="3389" xr:uid="{00000000-0005-0000-0000-0000C20E0000}"/>
    <cellStyle name="40% - Accent4 2 2 4" xfId="836" xr:uid="{00000000-0005-0000-0000-0000C30E0000}"/>
    <cellStyle name="40% - Accent4 2 2 4 2" xfId="2272" xr:uid="{00000000-0005-0000-0000-0000C40E0000}"/>
    <cellStyle name="40% - Accent4 2 2 4 2 2" xfId="5180" xr:uid="{00000000-0005-0000-0000-0000C50E0000}"/>
    <cellStyle name="40% - Accent4 2 2 4 3" xfId="3747" xr:uid="{00000000-0005-0000-0000-0000C60E0000}"/>
    <cellStyle name="40% - Accent4 2 2 5" xfId="1555" xr:uid="{00000000-0005-0000-0000-0000C70E0000}"/>
    <cellStyle name="40% - Accent4 2 2 5 2" xfId="4464" xr:uid="{00000000-0005-0000-0000-0000C80E0000}"/>
    <cellStyle name="40% - Accent4 2 2 6" xfId="3031" xr:uid="{00000000-0005-0000-0000-0000C90E0000}"/>
    <cellStyle name="40% - Accent4 2 3" xfId="190" xr:uid="{00000000-0005-0000-0000-0000CA0E0000}"/>
    <cellStyle name="40% - Accent4 2 3 2" xfId="549" xr:uid="{00000000-0005-0000-0000-0000CB0E0000}"/>
    <cellStyle name="40% - Accent4 2 3 2 2" xfId="1268" xr:uid="{00000000-0005-0000-0000-0000CC0E0000}"/>
    <cellStyle name="40% - Accent4 2 3 2 2 2" xfId="2702" xr:uid="{00000000-0005-0000-0000-0000CD0E0000}"/>
    <cellStyle name="40% - Accent4 2 3 2 2 2 2" xfId="5610" xr:uid="{00000000-0005-0000-0000-0000CE0E0000}"/>
    <cellStyle name="40% - Accent4 2 3 2 2 3" xfId="4177" xr:uid="{00000000-0005-0000-0000-0000CF0E0000}"/>
    <cellStyle name="40% - Accent4 2 3 2 3" xfId="1985" xr:uid="{00000000-0005-0000-0000-0000D00E0000}"/>
    <cellStyle name="40% - Accent4 2 3 2 3 2" xfId="4894" xr:uid="{00000000-0005-0000-0000-0000D10E0000}"/>
    <cellStyle name="40% - Accent4 2 3 2 4" xfId="3461" xr:uid="{00000000-0005-0000-0000-0000D20E0000}"/>
    <cellStyle name="40% - Accent4 2 3 3" xfId="909" xr:uid="{00000000-0005-0000-0000-0000D30E0000}"/>
    <cellStyle name="40% - Accent4 2 3 3 2" xfId="2344" xr:uid="{00000000-0005-0000-0000-0000D40E0000}"/>
    <cellStyle name="40% - Accent4 2 3 3 2 2" xfId="5252" xr:uid="{00000000-0005-0000-0000-0000D50E0000}"/>
    <cellStyle name="40% - Accent4 2 3 3 3" xfId="3819" xr:uid="{00000000-0005-0000-0000-0000D60E0000}"/>
    <cellStyle name="40% - Accent4 2 3 4" xfId="1627" xr:uid="{00000000-0005-0000-0000-0000D70E0000}"/>
    <cellStyle name="40% - Accent4 2 3 4 2" xfId="4536" xr:uid="{00000000-0005-0000-0000-0000D80E0000}"/>
    <cellStyle name="40% - Accent4 2 3 5" xfId="3103" xr:uid="{00000000-0005-0000-0000-0000D90E0000}"/>
    <cellStyle name="40% - Accent4 2 4" xfId="419" xr:uid="{00000000-0005-0000-0000-0000DA0E0000}"/>
    <cellStyle name="40% - Accent4 2 4 2" xfId="1138" xr:uid="{00000000-0005-0000-0000-0000DB0E0000}"/>
    <cellStyle name="40% - Accent4 2 4 2 2" xfId="2572" xr:uid="{00000000-0005-0000-0000-0000DC0E0000}"/>
    <cellStyle name="40% - Accent4 2 4 2 2 2" xfId="5480" xr:uid="{00000000-0005-0000-0000-0000DD0E0000}"/>
    <cellStyle name="40% - Accent4 2 4 2 3" xfId="4047" xr:uid="{00000000-0005-0000-0000-0000DE0E0000}"/>
    <cellStyle name="40% - Accent4 2 4 3" xfId="1855" xr:uid="{00000000-0005-0000-0000-0000DF0E0000}"/>
    <cellStyle name="40% - Accent4 2 4 3 2" xfId="4764" xr:uid="{00000000-0005-0000-0000-0000E00E0000}"/>
    <cellStyle name="40% - Accent4 2 4 4" xfId="3331" xr:uid="{00000000-0005-0000-0000-0000E10E0000}"/>
    <cellStyle name="40% - Accent4 2 5" xfId="778" xr:uid="{00000000-0005-0000-0000-0000E20E0000}"/>
    <cellStyle name="40% - Accent4 2 5 2" xfId="2214" xr:uid="{00000000-0005-0000-0000-0000E30E0000}"/>
    <cellStyle name="40% - Accent4 2 5 2 2" xfId="5122" xr:uid="{00000000-0005-0000-0000-0000E40E0000}"/>
    <cellStyle name="40% - Accent4 2 5 3" xfId="3689" xr:uid="{00000000-0005-0000-0000-0000E50E0000}"/>
    <cellStyle name="40% - Accent4 2 6" xfId="1497" xr:uid="{00000000-0005-0000-0000-0000E60E0000}"/>
    <cellStyle name="40% - Accent4 2 6 2" xfId="4406" xr:uid="{00000000-0005-0000-0000-0000E70E0000}"/>
    <cellStyle name="40% - Accent4 2 7" xfId="2973" xr:uid="{00000000-0005-0000-0000-0000E80E0000}"/>
    <cellStyle name="40% - Accent4 20" xfId="2942" xr:uid="{00000000-0005-0000-0000-0000E90E0000}"/>
    <cellStyle name="40% - Accent4 21" xfId="2956" xr:uid="{00000000-0005-0000-0000-0000EA0E0000}"/>
    <cellStyle name="40% - Accent4 22" xfId="5855" xr:uid="{00000000-0005-0000-0000-0000EB0E0000}"/>
    <cellStyle name="40% - Accent4 3" xfId="73" xr:uid="{00000000-0005-0000-0000-0000EC0E0000}"/>
    <cellStyle name="40% - Accent4 3 2" xfId="131" xr:uid="{00000000-0005-0000-0000-0000ED0E0000}"/>
    <cellStyle name="40% - Accent4 3 2 2" xfId="262" xr:uid="{00000000-0005-0000-0000-0000EE0E0000}"/>
    <cellStyle name="40% - Accent4 3 2 2 2" xfId="621" xr:uid="{00000000-0005-0000-0000-0000EF0E0000}"/>
    <cellStyle name="40% - Accent4 3 2 2 2 2" xfId="1340" xr:uid="{00000000-0005-0000-0000-0000F00E0000}"/>
    <cellStyle name="40% - Accent4 3 2 2 2 2 2" xfId="2774" xr:uid="{00000000-0005-0000-0000-0000F10E0000}"/>
    <cellStyle name="40% - Accent4 3 2 2 2 2 2 2" xfId="5682" xr:uid="{00000000-0005-0000-0000-0000F20E0000}"/>
    <cellStyle name="40% - Accent4 3 2 2 2 2 3" xfId="4249" xr:uid="{00000000-0005-0000-0000-0000F30E0000}"/>
    <cellStyle name="40% - Accent4 3 2 2 2 3" xfId="2057" xr:uid="{00000000-0005-0000-0000-0000F40E0000}"/>
    <cellStyle name="40% - Accent4 3 2 2 2 3 2" xfId="4966" xr:uid="{00000000-0005-0000-0000-0000F50E0000}"/>
    <cellStyle name="40% - Accent4 3 2 2 2 4" xfId="3533" xr:uid="{00000000-0005-0000-0000-0000F60E0000}"/>
    <cellStyle name="40% - Accent4 3 2 2 3" xfId="981" xr:uid="{00000000-0005-0000-0000-0000F70E0000}"/>
    <cellStyle name="40% - Accent4 3 2 2 3 2" xfId="2416" xr:uid="{00000000-0005-0000-0000-0000F80E0000}"/>
    <cellStyle name="40% - Accent4 3 2 2 3 2 2" xfId="5324" xr:uid="{00000000-0005-0000-0000-0000F90E0000}"/>
    <cellStyle name="40% - Accent4 3 2 2 3 3" xfId="3891" xr:uid="{00000000-0005-0000-0000-0000FA0E0000}"/>
    <cellStyle name="40% - Accent4 3 2 2 4" xfId="1699" xr:uid="{00000000-0005-0000-0000-0000FB0E0000}"/>
    <cellStyle name="40% - Accent4 3 2 2 4 2" xfId="4608" xr:uid="{00000000-0005-0000-0000-0000FC0E0000}"/>
    <cellStyle name="40% - Accent4 3 2 2 5" xfId="3175" xr:uid="{00000000-0005-0000-0000-0000FD0E0000}"/>
    <cellStyle name="40% - Accent4 3 2 3" xfId="491" xr:uid="{00000000-0005-0000-0000-0000FE0E0000}"/>
    <cellStyle name="40% - Accent4 3 2 3 2" xfId="1210" xr:uid="{00000000-0005-0000-0000-0000FF0E0000}"/>
    <cellStyle name="40% - Accent4 3 2 3 2 2" xfId="2644" xr:uid="{00000000-0005-0000-0000-0000000F0000}"/>
    <cellStyle name="40% - Accent4 3 2 3 2 2 2" xfId="5552" xr:uid="{00000000-0005-0000-0000-0000010F0000}"/>
    <cellStyle name="40% - Accent4 3 2 3 2 3" xfId="4119" xr:uid="{00000000-0005-0000-0000-0000020F0000}"/>
    <cellStyle name="40% - Accent4 3 2 3 3" xfId="1927" xr:uid="{00000000-0005-0000-0000-0000030F0000}"/>
    <cellStyle name="40% - Accent4 3 2 3 3 2" xfId="4836" xr:uid="{00000000-0005-0000-0000-0000040F0000}"/>
    <cellStyle name="40% - Accent4 3 2 3 4" xfId="3403" xr:uid="{00000000-0005-0000-0000-0000050F0000}"/>
    <cellStyle name="40% - Accent4 3 2 4" xfId="850" xr:uid="{00000000-0005-0000-0000-0000060F0000}"/>
    <cellStyle name="40% - Accent4 3 2 4 2" xfId="2286" xr:uid="{00000000-0005-0000-0000-0000070F0000}"/>
    <cellStyle name="40% - Accent4 3 2 4 2 2" xfId="5194" xr:uid="{00000000-0005-0000-0000-0000080F0000}"/>
    <cellStyle name="40% - Accent4 3 2 4 3" xfId="3761" xr:uid="{00000000-0005-0000-0000-0000090F0000}"/>
    <cellStyle name="40% - Accent4 3 2 5" xfId="1569" xr:uid="{00000000-0005-0000-0000-00000A0F0000}"/>
    <cellStyle name="40% - Accent4 3 2 5 2" xfId="4478" xr:uid="{00000000-0005-0000-0000-00000B0F0000}"/>
    <cellStyle name="40% - Accent4 3 2 6" xfId="3045" xr:uid="{00000000-0005-0000-0000-00000C0F0000}"/>
    <cellStyle name="40% - Accent4 3 3" xfId="204" xr:uid="{00000000-0005-0000-0000-00000D0F0000}"/>
    <cellStyle name="40% - Accent4 3 3 2" xfId="563" xr:uid="{00000000-0005-0000-0000-00000E0F0000}"/>
    <cellStyle name="40% - Accent4 3 3 2 2" xfId="1282" xr:uid="{00000000-0005-0000-0000-00000F0F0000}"/>
    <cellStyle name="40% - Accent4 3 3 2 2 2" xfId="2716" xr:uid="{00000000-0005-0000-0000-0000100F0000}"/>
    <cellStyle name="40% - Accent4 3 3 2 2 2 2" xfId="5624" xr:uid="{00000000-0005-0000-0000-0000110F0000}"/>
    <cellStyle name="40% - Accent4 3 3 2 2 3" xfId="4191" xr:uid="{00000000-0005-0000-0000-0000120F0000}"/>
    <cellStyle name="40% - Accent4 3 3 2 3" xfId="1999" xr:uid="{00000000-0005-0000-0000-0000130F0000}"/>
    <cellStyle name="40% - Accent4 3 3 2 3 2" xfId="4908" xr:uid="{00000000-0005-0000-0000-0000140F0000}"/>
    <cellStyle name="40% - Accent4 3 3 2 4" xfId="3475" xr:uid="{00000000-0005-0000-0000-0000150F0000}"/>
    <cellStyle name="40% - Accent4 3 3 3" xfId="923" xr:uid="{00000000-0005-0000-0000-0000160F0000}"/>
    <cellStyle name="40% - Accent4 3 3 3 2" xfId="2358" xr:uid="{00000000-0005-0000-0000-0000170F0000}"/>
    <cellStyle name="40% - Accent4 3 3 3 2 2" xfId="5266" xr:uid="{00000000-0005-0000-0000-0000180F0000}"/>
    <cellStyle name="40% - Accent4 3 3 3 3" xfId="3833" xr:uid="{00000000-0005-0000-0000-0000190F0000}"/>
    <cellStyle name="40% - Accent4 3 3 4" xfId="1641" xr:uid="{00000000-0005-0000-0000-00001A0F0000}"/>
    <cellStyle name="40% - Accent4 3 3 4 2" xfId="4550" xr:uid="{00000000-0005-0000-0000-00001B0F0000}"/>
    <cellStyle name="40% - Accent4 3 3 5" xfId="3117" xr:uid="{00000000-0005-0000-0000-00001C0F0000}"/>
    <cellStyle name="40% - Accent4 3 4" xfId="433" xr:uid="{00000000-0005-0000-0000-00001D0F0000}"/>
    <cellStyle name="40% - Accent4 3 4 2" xfId="1152" xr:uid="{00000000-0005-0000-0000-00001E0F0000}"/>
    <cellStyle name="40% - Accent4 3 4 2 2" xfId="2586" xr:uid="{00000000-0005-0000-0000-00001F0F0000}"/>
    <cellStyle name="40% - Accent4 3 4 2 2 2" xfId="5494" xr:uid="{00000000-0005-0000-0000-0000200F0000}"/>
    <cellStyle name="40% - Accent4 3 4 2 3" xfId="4061" xr:uid="{00000000-0005-0000-0000-0000210F0000}"/>
    <cellStyle name="40% - Accent4 3 4 3" xfId="1869" xr:uid="{00000000-0005-0000-0000-0000220F0000}"/>
    <cellStyle name="40% - Accent4 3 4 3 2" xfId="4778" xr:uid="{00000000-0005-0000-0000-0000230F0000}"/>
    <cellStyle name="40% - Accent4 3 4 4" xfId="3345" xr:uid="{00000000-0005-0000-0000-0000240F0000}"/>
    <cellStyle name="40% - Accent4 3 5" xfId="792" xr:uid="{00000000-0005-0000-0000-0000250F0000}"/>
    <cellStyle name="40% - Accent4 3 5 2" xfId="2228" xr:uid="{00000000-0005-0000-0000-0000260F0000}"/>
    <cellStyle name="40% - Accent4 3 5 2 2" xfId="5136" xr:uid="{00000000-0005-0000-0000-0000270F0000}"/>
    <cellStyle name="40% - Accent4 3 5 3" xfId="3703" xr:uid="{00000000-0005-0000-0000-0000280F0000}"/>
    <cellStyle name="40% - Accent4 3 6" xfId="1511" xr:uid="{00000000-0005-0000-0000-0000290F0000}"/>
    <cellStyle name="40% - Accent4 3 6 2" xfId="4420" xr:uid="{00000000-0005-0000-0000-00002A0F0000}"/>
    <cellStyle name="40% - Accent4 3 7" xfId="2987" xr:uid="{00000000-0005-0000-0000-00002B0F0000}"/>
    <cellStyle name="40% - Accent4 4" xfId="87" xr:uid="{00000000-0005-0000-0000-00002C0F0000}"/>
    <cellStyle name="40% - Accent4 4 2" xfId="145" xr:uid="{00000000-0005-0000-0000-00002D0F0000}"/>
    <cellStyle name="40% - Accent4 4 2 2" xfId="276" xr:uid="{00000000-0005-0000-0000-00002E0F0000}"/>
    <cellStyle name="40% - Accent4 4 2 2 2" xfId="635" xr:uid="{00000000-0005-0000-0000-00002F0F0000}"/>
    <cellStyle name="40% - Accent4 4 2 2 2 2" xfId="1354" xr:uid="{00000000-0005-0000-0000-0000300F0000}"/>
    <cellStyle name="40% - Accent4 4 2 2 2 2 2" xfId="2788" xr:uid="{00000000-0005-0000-0000-0000310F0000}"/>
    <cellStyle name="40% - Accent4 4 2 2 2 2 2 2" xfId="5696" xr:uid="{00000000-0005-0000-0000-0000320F0000}"/>
    <cellStyle name="40% - Accent4 4 2 2 2 2 3" xfId="4263" xr:uid="{00000000-0005-0000-0000-0000330F0000}"/>
    <cellStyle name="40% - Accent4 4 2 2 2 3" xfId="2071" xr:uid="{00000000-0005-0000-0000-0000340F0000}"/>
    <cellStyle name="40% - Accent4 4 2 2 2 3 2" xfId="4980" xr:uid="{00000000-0005-0000-0000-0000350F0000}"/>
    <cellStyle name="40% - Accent4 4 2 2 2 4" xfId="3547" xr:uid="{00000000-0005-0000-0000-0000360F0000}"/>
    <cellStyle name="40% - Accent4 4 2 2 3" xfId="995" xr:uid="{00000000-0005-0000-0000-0000370F0000}"/>
    <cellStyle name="40% - Accent4 4 2 2 3 2" xfId="2430" xr:uid="{00000000-0005-0000-0000-0000380F0000}"/>
    <cellStyle name="40% - Accent4 4 2 2 3 2 2" xfId="5338" xr:uid="{00000000-0005-0000-0000-0000390F0000}"/>
    <cellStyle name="40% - Accent4 4 2 2 3 3" xfId="3905" xr:uid="{00000000-0005-0000-0000-00003A0F0000}"/>
    <cellStyle name="40% - Accent4 4 2 2 4" xfId="1713" xr:uid="{00000000-0005-0000-0000-00003B0F0000}"/>
    <cellStyle name="40% - Accent4 4 2 2 4 2" xfId="4622" xr:uid="{00000000-0005-0000-0000-00003C0F0000}"/>
    <cellStyle name="40% - Accent4 4 2 2 5" xfId="3189" xr:uid="{00000000-0005-0000-0000-00003D0F0000}"/>
    <cellStyle name="40% - Accent4 4 2 3" xfId="505" xr:uid="{00000000-0005-0000-0000-00003E0F0000}"/>
    <cellStyle name="40% - Accent4 4 2 3 2" xfId="1224" xr:uid="{00000000-0005-0000-0000-00003F0F0000}"/>
    <cellStyle name="40% - Accent4 4 2 3 2 2" xfId="2658" xr:uid="{00000000-0005-0000-0000-0000400F0000}"/>
    <cellStyle name="40% - Accent4 4 2 3 2 2 2" xfId="5566" xr:uid="{00000000-0005-0000-0000-0000410F0000}"/>
    <cellStyle name="40% - Accent4 4 2 3 2 3" xfId="4133" xr:uid="{00000000-0005-0000-0000-0000420F0000}"/>
    <cellStyle name="40% - Accent4 4 2 3 3" xfId="1941" xr:uid="{00000000-0005-0000-0000-0000430F0000}"/>
    <cellStyle name="40% - Accent4 4 2 3 3 2" xfId="4850" xr:uid="{00000000-0005-0000-0000-0000440F0000}"/>
    <cellStyle name="40% - Accent4 4 2 3 4" xfId="3417" xr:uid="{00000000-0005-0000-0000-0000450F0000}"/>
    <cellStyle name="40% - Accent4 4 2 4" xfId="864" xr:uid="{00000000-0005-0000-0000-0000460F0000}"/>
    <cellStyle name="40% - Accent4 4 2 4 2" xfId="2300" xr:uid="{00000000-0005-0000-0000-0000470F0000}"/>
    <cellStyle name="40% - Accent4 4 2 4 2 2" xfId="5208" xr:uid="{00000000-0005-0000-0000-0000480F0000}"/>
    <cellStyle name="40% - Accent4 4 2 4 3" xfId="3775" xr:uid="{00000000-0005-0000-0000-0000490F0000}"/>
    <cellStyle name="40% - Accent4 4 2 5" xfId="1583" xr:uid="{00000000-0005-0000-0000-00004A0F0000}"/>
    <cellStyle name="40% - Accent4 4 2 5 2" xfId="4492" xr:uid="{00000000-0005-0000-0000-00004B0F0000}"/>
    <cellStyle name="40% - Accent4 4 2 6" xfId="3059" xr:uid="{00000000-0005-0000-0000-00004C0F0000}"/>
    <cellStyle name="40% - Accent4 4 3" xfId="218" xr:uid="{00000000-0005-0000-0000-00004D0F0000}"/>
    <cellStyle name="40% - Accent4 4 3 2" xfId="577" xr:uid="{00000000-0005-0000-0000-00004E0F0000}"/>
    <cellStyle name="40% - Accent4 4 3 2 2" xfId="1296" xr:uid="{00000000-0005-0000-0000-00004F0F0000}"/>
    <cellStyle name="40% - Accent4 4 3 2 2 2" xfId="2730" xr:uid="{00000000-0005-0000-0000-0000500F0000}"/>
    <cellStyle name="40% - Accent4 4 3 2 2 2 2" xfId="5638" xr:uid="{00000000-0005-0000-0000-0000510F0000}"/>
    <cellStyle name="40% - Accent4 4 3 2 2 3" xfId="4205" xr:uid="{00000000-0005-0000-0000-0000520F0000}"/>
    <cellStyle name="40% - Accent4 4 3 2 3" xfId="2013" xr:uid="{00000000-0005-0000-0000-0000530F0000}"/>
    <cellStyle name="40% - Accent4 4 3 2 3 2" xfId="4922" xr:uid="{00000000-0005-0000-0000-0000540F0000}"/>
    <cellStyle name="40% - Accent4 4 3 2 4" xfId="3489" xr:uid="{00000000-0005-0000-0000-0000550F0000}"/>
    <cellStyle name="40% - Accent4 4 3 3" xfId="937" xr:uid="{00000000-0005-0000-0000-0000560F0000}"/>
    <cellStyle name="40% - Accent4 4 3 3 2" xfId="2372" xr:uid="{00000000-0005-0000-0000-0000570F0000}"/>
    <cellStyle name="40% - Accent4 4 3 3 2 2" xfId="5280" xr:uid="{00000000-0005-0000-0000-0000580F0000}"/>
    <cellStyle name="40% - Accent4 4 3 3 3" xfId="3847" xr:uid="{00000000-0005-0000-0000-0000590F0000}"/>
    <cellStyle name="40% - Accent4 4 3 4" xfId="1655" xr:uid="{00000000-0005-0000-0000-00005A0F0000}"/>
    <cellStyle name="40% - Accent4 4 3 4 2" xfId="4564" xr:uid="{00000000-0005-0000-0000-00005B0F0000}"/>
    <cellStyle name="40% - Accent4 4 3 5" xfId="3131" xr:uid="{00000000-0005-0000-0000-00005C0F0000}"/>
    <cellStyle name="40% - Accent4 4 4" xfId="447" xr:uid="{00000000-0005-0000-0000-00005D0F0000}"/>
    <cellStyle name="40% - Accent4 4 4 2" xfId="1166" xr:uid="{00000000-0005-0000-0000-00005E0F0000}"/>
    <cellStyle name="40% - Accent4 4 4 2 2" xfId="2600" xr:uid="{00000000-0005-0000-0000-00005F0F0000}"/>
    <cellStyle name="40% - Accent4 4 4 2 2 2" xfId="5508" xr:uid="{00000000-0005-0000-0000-0000600F0000}"/>
    <cellStyle name="40% - Accent4 4 4 2 3" xfId="4075" xr:uid="{00000000-0005-0000-0000-0000610F0000}"/>
    <cellStyle name="40% - Accent4 4 4 3" xfId="1883" xr:uid="{00000000-0005-0000-0000-0000620F0000}"/>
    <cellStyle name="40% - Accent4 4 4 3 2" xfId="4792" xr:uid="{00000000-0005-0000-0000-0000630F0000}"/>
    <cellStyle name="40% - Accent4 4 4 4" xfId="3359" xr:uid="{00000000-0005-0000-0000-0000640F0000}"/>
    <cellStyle name="40% - Accent4 4 5" xfId="806" xr:uid="{00000000-0005-0000-0000-0000650F0000}"/>
    <cellStyle name="40% - Accent4 4 5 2" xfId="2242" xr:uid="{00000000-0005-0000-0000-0000660F0000}"/>
    <cellStyle name="40% - Accent4 4 5 2 2" xfId="5150" xr:uid="{00000000-0005-0000-0000-0000670F0000}"/>
    <cellStyle name="40% - Accent4 4 5 3" xfId="3717" xr:uid="{00000000-0005-0000-0000-0000680F0000}"/>
    <cellStyle name="40% - Accent4 4 6" xfId="1525" xr:uid="{00000000-0005-0000-0000-0000690F0000}"/>
    <cellStyle name="40% - Accent4 4 6 2" xfId="4434" xr:uid="{00000000-0005-0000-0000-00006A0F0000}"/>
    <cellStyle name="40% - Accent4 4 7" xfId="3001" xr:uid="{00000000-0005-0000-0000-00006B0F0000}"/>
    <cellStyle name="40% - Accent4 5" xfId="101" xr:uid="{00000000-0005-0000-0000-00006C0F0000}"/>
    <cellStyle name="40% - Accent4 5 2" xfId="232" xr:uid="{00000000-0005-0000-0000-00006D0F0000}"/>
    <cellStyle name="40% - Accent4 5 2 2" xfId="591" xr:uid="{00000000-0005-0000-0000-00006E0F0000}"/>
    <cellStyle name="40% - Accent4 5 2 2 2" xfId="1310" xr:uid="{00000000-0005-0000-0000-00006F0F0000}"/>
    <cellStyle name="40% - Accent4 5 2 2 2 2" xfId="2744" xr:uid="{00000000-0005-0000-0000-0000700F0000}"/>
    <cellStyle name="40% - Accent4 5 2 2 2 2 2" xfId="5652" xr:uid="{00000000-0005-0000-0000-0000710F0000}"/>
    <cellStyle name="40% - Accent4 5 2 2 2 3" xfId="4219" xr:uid="{00000000-0005-0000-0000-0000720F0000}"/>
    <cellStyle name="40% - Accent4 5 2 2 3" xfId="2027" xr:uid="{00000000-0005-0000-0000-0000730F0000}"/>
    <cellStyle name="40% - Accent4 5 2 2 3 2" xfId="4936" xr:uid="{00000000-0005-0000-0000-0000740F0000}"/>
    <cellStyle name="40% - Accent4 5 2 2 4" xfId="3503" xr:uid="{00000000-0005-0000-0000-0000750F0000}"/>
    <cellStyle name="40% - Accent4 5 2 3" xfId="951" xr:uid="{00000000-0005-0000-0000-0000760F0000}"/>
    <cellStyle name="40% - Accent4 5 2 3 2" xfId="2386" xr:uid="{00000000-0005-0000-0000-0000770F0000}"/>
    <cellStyle name="40% - Accent4 5 2 3 2 2" xfId="5294" xr:uid="{00000000-0005-0000-0000-0000780F0000}"/>
    <cellStyle name="40% - Accent4 5 2 3 3" xfId="3861" xr:uid="{00000000-0005-0000-0000-0000790F0000}"/>
    <cellStyle name="40% - Accent4 5 2 4" xfId="1669" xr:uid="{00000000-0005-0000-0000-00007A0F0000}"/>
    <cellStyle name="40% - Accent4 5 2 4 2" xfId="4578" xr:uid="{00000000-0005-0000-0000-00007B0F0000}"/>
    <cellStyle name="40% - Accent4 5 2 5" xfId="3145" xr:uid="{00000000-0005-0000-0000-00007C0F0000}"/>
    <cellStyle name="40% - Accent4 5 3" xfId="461" xr:uid="{00000000-0005-0000-0000-00007D0F0000}"/>
    <cellStyle name="40% - Accent4 5 3 2" xfId="1180" xr:uid="{00000000-0005-0000-0000-00007E0F0000}"/>
    <cellStyle name="40% - Accent4 5 3 2 2" xfId="2614" xr:uid="{00000000-0005-0000-0000-00007F0F0000}"/>
    <cellStyle name="40% - Accent4 5 3 2 2 2" xfId="5522" xr:uid="{00000000-0005-0000-0000-0000800F0000}"/>
    <cellStyle name="40% - Accent4 5 3 2 3" xfId="4089" xr:uid="{00000000-0005-0000-0000-0000810F0000}"/>
    <cellStyle name="40% - Accent4 5 3 3" xfId="1897" xr:uid="{00000000-0005-0000-0000-0000820F0000}"/>
    <cellStyle name="40% - Accent4 5 3 3 2" xfId="4806" xr:uid="{00000000-0005-0000-0000-0000830F0000}"/>
    <cellStyle name="40% - Accent4 5 3 4" xfId="3373" xr:uid="{00000000-0005-0000-0000-0000840F0000}"/>
    <cellStyle name="40% - Accent4 5 4" xfId="820" xr:uid="{00000000-0005-0000-0000-0000850F0000}"/>
    <cellStyle name="40% - Accent4 5 4 2" xfId="2256" xr:uid="{00000000-0005-0000-0000-0000860F0000}"/>
    <cellStyle name="40% - Accent4 5 4 2 2" xfId="5164" xr:uid="{00000000-0005-0000-0000-0000870F0000}"/>
    <cellStyle name="40% - Accent4 5 4 3" xfId="3731" xr:uid="{00000000-0005-0000-0000-0000880F0000}"/>
    <cellStyle name="40% - Accent4 5 5" xfId="1539" xr:uid="{00000000-0005-0000-0000-0000890F0000}"/>
    <cellStyle name="40% - Accent4 5 5 2" xfId="4448" xr:uid="{00000000-0005-0000-0000-00008A0F0000}"/>
    <cellStyle name="40% - Accent4 5 6" xfId="3015" xr:uid="{00000000-0005-0000-0000-00008B0F0000}"/>
    <cellStyle name="40% - Accent4 6" xfId="159" xr:uid="{00000000-0005-0000-0000-00008C0F0000}"/>
    <cellStyle name="40% - Accent4 6 2" xfId="290" xr:uid="{00000000-0005-0000-0000-00008D0F0000}"/>
    <cellStyle name="40% - Accent4 6 2 2" xfId="649" xr:uid="{00000000-0005-0000-0000-00008E0F0000}"/>
    <cellStyle name="40% - Accent4 6 2 2 2" xfId="1368" xr:uid="{00000000-0005-0000-0000-00008F0F0000}"/>
    <cellStyle name="40% - Accent4 6 2 2 2 2" xfId="2802" xr:uid="{00000000-0005-0000-0000-0000900F0000}"/>
    <cellStyle name="40% - Accent4 6 2 2 2 2 2" xfId="5710" xr:uid="{00000000-0005-0000-0000-0000910F0000}"/>
    <cellStyle name="40% - Accent4 6 2 2 2 3" xfId="4277" xr:uid="{00000000-0005-0000-0000-0000920F0000}"/>
    <cellStyle name="40% - Accent4 6 2 2 3" xfId="2085" xr:uid="{00000000-0005-0000-0000-0000930F0000}"/>
    <cellStyle name="40% - Accent4 6 2 2 3 2" xfId="4994" xr:uid="{00000000-0005-0000-0000-0000940F0000}"/>
    <cellStyle name="40% - Accent4 6 2 2 4" xfId="3561" xr:uid="{00000000-0005-0000-0000-0000950F0000}"/>
    <cellStyle name="40% - Accent4 6 2 3" xfId="1009" xr:uid="{00000000-0005-0000-0000-0000960F0000}"/>
    <cellStyle name="40% - Accent4 6 2 3 2" xfId="2444" xr:uid="{00000000-0005-0000-0000-0000970F0000}"/>
    <cellStyle name="40% - Accent4 6 2 3 2 2" xfId="5352" xr:uid="{00000000-0005-0000-0000-0000980F0000}"/>
    <cellStyle name="40% - Accent4 6 2 3 3" xfId="3919" xr:uid="{00000000-0005-0000-0000-0000990F0000}"/>
    <cellStyle name="40% - Accent4 6 2 4" xfId="1727" xr:uid="{00000000-0005-0000-0000-00009A0F0000}"/>
    <cellStyle name="40% - Accent4 6 2 4 2" xfId="4636" xr:uid="{00000000-0005-0000-0000-00009B0F0000}"/>
    <cellStyle name="40% - Accent4 6 2 5" xfId="3203" xr:uid="{00000000-0005-0000-0000-00009C0F0000}"/>
    <cellStyle name="40% - Accent4 6 3" xfId="519" xr:uid="{00000000-0005-0000-0000-00009D0F0000}"/>
    <cellStyle name="40% - Accent4 6 3 2" xfId="1238" xr:uid="{00000000-0005-0000-0000-00009E0F0000}"/>
    <cellStyle name="40% - Accent4 6 3 2 2" xfId="2672" xr:uid="{00000000-0005-0000-0000-00009F0F0000}"/>
    <cellStyle name="40% - Accent4 6 3 2 2 2" xfId="5580" xr:uid="{00000000-0005-0000-0000-0000A00F0000}"/>
    <cellStyle name="40% - Accent4 6 3 2 3" xfId="4147" xr:uid="{00000000-0005-0000-0000-0000A10F0000}"/>
    <cellStyle name="40% - Accent4 6 3 3" xfId="1955" xr:uid="{00000000-0005-0000-0000-0000A20F0000}"/>
    <cellStyle name="40% - Accent4 6 3 3 2" xfId="4864" xr:uid="{00000000-0005-0000-0000-0000A30F0000}"/>
    <cellStyle name="40% - Accent4 6 3 4" xfId="3431" xr:uid="{00000000-0005-0000-0000-0000A40F0000}"/>
    <cellStyle name="40% - Accent4 6 4" xfId="878" xr:uid="{00000000-0005-0000-0000-0000A50F0000}"/>
    <cellStyle name="40% - Accent4 6 4 2" xfId="2314" xr:uid="{00000000-0005-0000-0000-0000A60F0000}"/>
    <cellStyle name="40% - Accent4 6 4 2 2" xfId="5222" xr:uid="{00000000-0005-0000-0000-0000A70F0000}"/>
    <cellStyle name="40% - Accent4 6 4 3" xfId="3789" xr:uid="{00000000-0005-0000-0000-0000A80F0000}"/>
    <cellStyle name="40% - Accent4 6 5" xfId="1597" xr:uid="{00000000-0005-0000-0000-0000A90F0000}"/>
    <cellStyle name="40% - Accent4 6 5 2" xfId="4506" xr:uid="{00000000-0005-0000-0000-0000AA0F0000}"/>
    <cellStyle name="40% - Accent4 6 6" xfId="3073" xr:uid="{00000000-0005-0000-0000-0000AB0F0000}"/>
    <cellStyle name="40% - Accent4 7" xfId="173" xr:uid="{00000000-0005-0000-0000-0000AC0F0000}"/>
    <cellStyle name="40% - Accent4 7 2" xfId="533" xr:uid="{00000000-0005-0000-0000-0000AD0F0000}"/>
    <cellStyle name="40% - Accent4 7 2 2" xfId="1252" xr:uid="{00000000-0005-0000-0000-0000AE0F0000}"/>
    <cellStyle name="40% - Accent4 7 2 2 2" xfId="2686" xr:uid="{00000000-0005-0000-0000-0000AF0F0000}"/>
    <cellStyle name="40% - Accent4 7 2 2 2 2" xfId="5594" xr:uid="{00000000-0005-0000-0000-0000B00F0000}"/>
    <cellStyle name="40% - Accent4 7 2 2 3" xfId="4161" xr:uid="{00000000-0005-0000-0000-0000B10F0000}"/>
    <cellStyle name="40% - Accent4 7 2 3" xfId="1969" xr:uid="{00000000-0005-0000-0000-0000B20F0000}"/>
    <cellStyle name="40% - Accent4 7 2 3 2" xfId="4878" xr:uid="{00000000-0005-0000-0000-0000B30F0000}"/>
    <cellStyle name="40% - Accent4 7 2 4" xfId="3445" xr:uid="{00000000-0005-0000-0000-0000B40F0000}"/>
    <cellStyle name="40% - Accent4 7 3" xfId="892" xr:uid="{00000000-0005-0000-0000-0000B50F0000}"/>
    <cellStyle name="40% - Accent4 7 3 2" xfId="2328" xr:uid="{00000000-0005-0000-0000-0000B60F0000}"/>
    <cellStyle name="40% - Accent4 7 3 2 2" xfId="5236" xr:uid="{00000000-0005-0000-0000-0000B70F0000}"/>
    <cellStyle name="40% - Accent4 7 3 3" xfId="3803" xr:uid="{00000000-0005-0000-0000-0000B80F0000}"/>
    <cellStyle name="40% - Accent4 7 4" xfId="1611" xr:uid="{00000000-0005-0000-0000-0000B90F0000}"/>
    <cellStyle name="40% - Accent4 7 4 2" xfId="4520" xr:uid="{00000000-0005-0000-0000-0000BA0F0000}"/>
    <cellStyle name="40% - Accent4 7 5" xfId="3087" xr:uid="{00000000-0005-0000-0000-0000BB0F0000}"/>
    <cellStyle name="40% - Accent4 8" xfId="304" xr:uid="{00000000-0005-0000-0000-0000BC0F0000}"/>
    <cellStyle name="40% - Accent4 8 2" xfId="663" xr:uid="{00000000-0005-0000-0000-0000BD0F0000}"/>
    <cellStyle name="40% - Accent4 8 2 2" xfId="1382" xr:uid="{00000000-0005-0000-0000-0000BE0F0000}"/>
    <cellStyle name="40% - Accent4 8 2 2 2" xfId="2816" xr:uid="{00000000-0005-0000-0000-0000BF0F0000}"/>
    <cellStyle name="40% - Accent4 8 2 2 2 2" xfId="5724" xr:uid="{00000000-0005-0000-0000-0000C00F0000}"/>
    <cellStyle name="40% - Accent4 8 2 2 3" xfId="4291" xr:uid="{00000000-0005-0000-0000-0000C10F0000}"/>
    <cellStyle name="40% - Accent4 8 2 3" xfId="2099" xr:uid="{00000000-0005-0000-0000-0000C20F0000}"/>
    <cellStyle name="40% - Accent4 8 2 3 2" xfId="5008" xr:uid="{00000000-0005-0000-0000-0000C30F0000}"/>
    <cellStyle name="40% - Accent4 8 2 4" xfId="3575" xr:uid="{00000000-0005-0000-0000-0000C40F0000}"/>
    <cellStyle name="40% - Accent4 8 3" xfId="1023" xr:uid="{00000000-0005-0000-0000-0000C50F0000}"/>
    <cellStyle name="40% - Accent4 8 3 2" xfId="2458" xr:uid="{00000000-0005-0000-0000-0000C60F0000}"/>
    <cellStyle name="40% - Accent4 8 3 2 2" xfId="5366" xr:uid="{00000000-0005-0000-0000-0000C70F0000}"/>
    <cellStyle name="40% - Accent4 8 3 3" xfId="3933" xr:uid="{00000000-0005-0000-0000-0000C80F0000}"/>
    <cellStyle name="40% - Accent4 8 4" xfId="1741" xr:uid="{00000000-0005-0000-0000-0000C90F0000}"/>
    <cellStyle name="40% - Accent4 8 4 2" xfId="4650" xr:uid="{00000000-0005-0000-0000-0000CA0F0000}"/>
    <cellStyle name="40% - Accent4 8 5" xfId="3217" xr:uid="{00000000-0005-0000-0000-0000CB0F0000}"/>
    <cellStyle name="40% - Accent4 9" xfId="318" xr:uid="{00000000-0005-0000-0000-0000CC0F0000}"/>
    <cellStyle name="40% - Accent4 9 2" xfId="677" xr:uid="{00000000-0005-0000-0000-0000CD0F0000}"/>
    <cellStyle name="40% - Accent4 9 2 2" xfId="1396" xr:uid="{00000000-0005-0000-0000-0000CE0F0000}"/>
    <cellStyle name="40% - Accent4 9 2 2 2" xfId="2830" xr:uid="{00000000-0005-0000-0000-0000CF0F0000}"/>
    <cellStyle name="40% - Accent4 9 2 2 2 2" xfId="5738" xr:uid="{00000000-0005-0000-0000-0000D00F0000}"/>
    <cellStyle name="40% - Accent4 9 2 2 3" xfId="4305" xr:uid="{00000000-0005-0000-0000-0000D10F0000}"/>
    <cellStyle name="40% - Accent4 9 2 3" xfId="2113" xr:uid="{00000000-0005-0000-0000-0000D20F0000}"/>
    <cellStyle name="40% - Accent4 9 2 3 2" xfId="5022" xr:uid="{00000000-0005-0000-0000-0000D30F0000}"/>
    <cellStyle name="40% - Accent4 9 2 4" xfId="3589" xr:uid="{00000000-0005-0000-0000-0000D40F0000}"/>
    <cellStyle name="40% - Accent4 9 3" xfId="1037" xr:uid="{00000000-0005-0000-0000-0000D50F0000}"/>
    <cellStyle name="40% - Accent4 9 3 2" xfId="2472" xr:uid="{00000000-0005-0000-0000-0000D60F0000}"/>
    <cellStyle name="40% - Accent4 9 3 2 2" xfId="5380" xr:uid="{00000000-0005-0000-0000-0000D70F0000}"/>
    <cellStyle name="40% - Accent4 9 3 3" xfId="3947" xr:uid="{00000000-0005-0000-0000-0000D80F0000}"/>
    <cellStyle name="40% - Accent4 9 4" xfId="1755" xr:uid="{00000000-0005-0000-0000-0000D90F0000}"/>
    <cellStyle name="40% - Accent4 9 4 2" xfId="4664" xr:uid="{00000000-0005-0000-0000-0000DA0F0000}"/>
    <cellStyle name="40% - Accent4 9 5" xfId="3231" xr:uid="{00000000-0005-0000-0000-0000DB0F0000}"/>
    <cellStyle name="40% - Accent5" xfId="41" builtinId="47" customBuiltin="1"/>
    <cellStyle name="40% - Accent5 10" xfId="334" xr:uid="{00000000-0005-0000-0000-0000DD0F0000}"/>
    <cellStyle name="40% - Accent5 10 2" xfId="693" xr:uid="{00000000-0005-0000-0000-0000DE0F0000}"/>
    <cellStyle name="40% - Accent5 10 2 2" xfId="1412" xr:uid="{00000000-0005-0000-0000-0000DF0F0000}"/>
    <cellStyle name="40% - Accent5 10 2 2 2" xfId="2846" xr:uid="{00000000-0005-0000-0000-0000E00F0000}"/>
    <cellStyle name="40% - Accent5 10 2 2 2 2" xfId="5754" xr:uid="{00000000-0005-0000-0000-0000E10F0000}"/>
    <cellStyle name="40% - Accent5 10 2 2 3" xfId="4321" xr:uid="{00000000-0005-0000-0000-0000E20F0000}"/>
    <cellStyle name="40% - Accent5 10 2 3" xfId="2129" xr:uid="{00000000-0005-0000-0000-0000E30F0000}"/>
    <cellStyle name="40% - Accent5 10 2 3 2" xfId="5038" xr:uid="{00000000-0005-0000-0000-0000E40F0000}"/>
    <cellStyle name="40% - Accent5 10 2 4" xfId="3605" xr:uid="{00000000-0005-0000-0000-0000E50F0000}"/>
    <cellStyle name="40% - Accent5 10 3" xfId="1053" xr:uid="{00000000-0005-0000-0000-0000E60F0000}"/>
    <cellStyle name="40% - Accent5 10 3 2" xfId="2488" xr:uid="{00000000-0005-0000-0000-0000E70F0000}"/>
    <cellStyle name="40% - Accent5 10 3 2 2" xfId="5396" xr:uid="{00000000-0005-0000-0000-0000E80F0000}"/>
    <cellStyle name="40% - Accent5 10 3 3" xfId="3963" xr:uid="{00000000-0005-0000-0000-0000E90F0000}"/>
    <cellStyle name="40% - Accent5 10 4" xfId="1771" xr:uid="{00000000-0005-0000-0000-0000EA0F0000}"/>
    <cellStyle name="40% - Accent5 10 4 2" xfId="4680" xr:uid="{00000000-0005-0000-0000-0000EB0F0000}"/>
    <cellStyle name="40% - Accent5 10 5" xfId="3247" xr:uid="{00000000-0005-0000-0000-0000EC0F0000}"/>
    <cellStyle name="40% - Accent5 11" xfId="348" xr:uid="{00000000-0005-0000-0000-0000ED0F0000}"/>
    <cellStyle name="40% - Accent5 11 2" xfId="707" xr:uid="{00000000-0005-0000-0000-0000EE0F0000}"/>
    <cellStyle name="40% - Accent5 11 2 2" xfId="1426" xr:uid="{00000000-0005-0000-0000-0000EF0F0000}"/>
    <cellStyle name="40% - Accent5 11 2 2 2" xfId="2860" xr:uid="{00000000-0005-0000-0000-0000F00F0000}"/>
    <cellStyle name="40% - Accent5 11 2 2 2 2" xfId="5768" xr:uid="{00000000-0005-0000-0000-0000F10F0000}"/>
    <cellStyle name="40% - Accent5 11 2 2 3" xfId="4335" xr:uid="{00000000-0005-0000-0000-0000F20F0000}"/>
    <cellStyle name="40% - Accent5 11 2 3" xfId="2143" xr:uid="{00000000-0005-0000-0000-0000F30F0000}"/>
    <cellStyle name="40% - Accent5 11 2 3 2" xfId="5052" xr:uid="{00000000-0005-0000-0000-0000F40F0000}"/>
    <cellStyle name="40% - Accent5 11 2 4" xfId="3619" xr:uid="{00000000-0005-0000-0000-0000F50F0000}"/>
    <cellStyle name="40% - Accent5 11 3" xfId="1067" xr:uid="{00000000-0005-0000-0000-0000F60F0000}"/>
    <cellStyle name="40% - Accent5 11 3 2" xfId="2502" xr:uid="{00000000-0005-0000-0000-0000F70F0000}"/>
    <cellStyle name="40% - Accent5 11 3 2 2" xfId="5410" xr:uid="{00000000-0005-0000-0000-0000F80F0000}"/>
    <cellStyle name="40% - Accent5 11 3 3" xfId="3977" xr:uid="{00000000-0005-0000-0000-0000F90F0000}"/>
    <cellStyle name="40% - Accent5 11 4" xfId="1785" xr:uid="{00000000-0005-0000-0000-0000FA0F0000}"/>
    <cellStyle name="40% - Accent5 11 4 2" xfId="4694" xr:uid="{00000000-0005-0000-0000-0000FB0F0000}"/>
    <cellStyle name="40% - Accent5 11 5" xfId="3261" xr:uid="{00000000-0005-0000-0000-0000FC0F0000}"/>
    <cellStyle name="40% - Accent5 12" xfId="362" xr:uid="{00000000-0005-0000-0000-0000FD0F0000}"/>
    <cellStyle name="40% - Accent5 12 2" xfId="721" xr:uid="{00000000-0005-0000-0000-0000FE0F0000}"/>
    <cellStyle name="40% - Accent5 12 2 2" xfId="1440" xr:uid="{00000000-0005-0000-0000-0000FF0F0000}"/>
    <cellStyle name="40% - Accent5 12 2 2 2" xfId="2874" xr:uid="{00000000-0005-0000-0000-000000100000}"/>
    <cellStyle name="40% - Accent5 12 2 2 2 2" xfId="5782" xr:uid="{00000000-0005-0000-0000-000001100000}"/>
    <cellStyle name="40% - Accent5 12 2 2 3" xfId="4349" xr:uid="{00000000-0005-0000-0000-000002100000}"/>
    <cellStyle name="40% - Accent5 12 2 3" xfId="2157" xr:uid="{00000000-0005-0000-0000-000003100000}"/>
    <cellStyle name="40% - Accent5 12 2 3 2" xfId="5066" xr:uid="{00000000-0005-0000-0000-000004100000}"/>
    <cellStyle name="40% - Accent5 12 2 4" xfId="3633" xr:uid="{00000000-0005-0000-0000-000005100000}"/>
    <cellStyle name="40% - Accent5 12 3" xfId="1081" xr:uid="{00000000-0005-0000-0000-000006100000}"/>
    <cellStyle name="40% - Accent5 12 3 2" xfId="2516" xr:uid="{00000000-0005-0000-0000-000007100000}"/>
    <cellStyle name="40% - Accent5 12 3 2 2" xfId="5424" xr:uid="{00000000-0005-0000-0000-000008100000}"/>
    <cellStyle name="40% - Accent5 12 3 3" xfId="3991" xr:uid="{00000000-0005-0000-0000-000009100000}"/>
    <cellStyle name="40% - Accent5 12 4" xfId="1799" xr:uid="{00000000-0005-0000-0000-00000A100000}"/>
    <cellStyle name="40% - Accent5 12 4 2" xfId="4708" xr:uid="{00000000-0005-0000-0000-00000B100000}"/>
    <cellStyle name="40% - Accent5 12 5" xfId="3275" xr:uid="{00000000-0005-0000-0000-00000C100000}"/>
    <cellStyle name="40% - Accent5 13" xfId="376" xr:uid="{00000000-0005-0000-0000-00000D100000}"/>
    <cellStyle name="40% - Accent5 13 2" xfId="735" xr:uid="{00000000-0005-0000-0000-00000E100000}"/>
    <cellStyle name="40% - Accent5 13 2 2" xfId="1454" xr:uid="{00000000-0005-0000-0000-00000F100000}"/>
    <cellStyle name="40% - Accent5 13 2 2 2" xfId="2888" xr:uid="{00000000-0005-0000-0000-000010100000}"/>
    <cellStyle name="40% - Accent5 13 2 2 2 2" xfId="5796" xr:uid="{00000000-0005-0000-0000-000011100000}"/>
    <cellStyle name="40% - Accent5 13 2 2 3" xfId="4363" xr:uid="{00000000-0005-0000-0000-000012100000}"/>
    <cellStyle name="40% - Accent5 13 2 3" xfId="2171" xr:uid="{00000000-0005-0000-0000-000013100000}"/>
    <cellStyle name="40% - Accent5 13 2 3 2" xfId="5080" xr:uid="{00000000-0005-0000-0000-000014100000}"/>
    <cellStyle name="40% - Accent5 13 2 4" xfId="3647" xr:uid="{00000000-0005-0000-0000-000015100000}"/>
    <cellStyle name="40% - Accent5 13 3" xfId="1095" xr:uid="{00000000-0005-0000-0000-000016100000}"/>
    <cellStyle name="40% - Accent5 13 3 2" xfId="2530" xr:uid="{00000000-0005-0000-0000-000017100000}"/>
    <cellStyle name="40% - Accent5 13 3 2 2" xfId="5438" xr:uid="{00000000-0005-0000-0000-000018100000}"/>
    <cellStyle name="40% - Accent5 13 3 3" xfId="4005" xr:uid="{00000000-0005-0000-0000-000019100000}"/>
    <cellStyle name="40% - Accent5 13 4" xfId="1813" xr:uid="{00000000-0005-0000-0000-00001A100000}"/>
    <cellStyle name="40% - Accent5 13 4 2" xfId="4722" xr:uid="{00000000-0005-0000-0000-00001B100000}"/>
    <cellStyle name="40% - Accent5 13 5" xfId="3289" xr:uid="{00000000-0005-0000-0000-00001C100000}"/>
    <cellStyle name="40% - Accent5 14" xfId="390" xr:uid="{00000000-0005-0000-0000-00001D100000}"/>
    <cellStyle name="40% - Accent5 14 2" xfId="749" xr:uid="{00000000-0005-0000-0000-00001E100000}"/>
    <cellStyle name="40% - Accent5 14 2 2" xfId="1468" xr:uid="{00000000-0005-0000-0000-00001F100000}"/>
    <cellStyle name="40% - Accent5 14 2 2 2" xfId="2902" xr:uid="{00000000-0005-0000-0000-000020100000}"/>
    <cellStyle name="40% - Accent5 14 2 2 2 2" xfId="5810" xr:uid="{00000000-0005-0000-0000-000021100000}"/>
    <cellStyle name="40% - Accent5 14 2 2 3" xfId="4377" xr:uid="{00000000-0005-0000-0000-000022100000}"/>
    <cellStyle name="40% - Accent5 14 2 3" xfId="2185" xr:uid="{00000000-0005-0000-0000-000023100000}"/>
    <cellStyle name="40% - Accent5 14 2 3 2" xfId="5094" xr:uid="{00000000-0005-0000-0000-000024100000}"/>
    <cellStyle name="40% - Accent5 14 2 4" xfId="3661" xr:uid="{00000000-0005-0000-0000-000025100000}"/>
    <cellStyle name="40% - Accent5 14 3" xfId="1109" xr:uid="{00000000-0005-0000-0000-000026100000}"/>
    <cellStyle name="40% - Accent5 14 3 2" xfId="2544" xr:uid="{00000000-0005-0000-0000-000027100000}"/>
    <cellStyle name="40% - Accent5 14 3 2 2" xfId="5452" xr:uid="{00000000-0005-0000-0000-000028100000}"/>
    <cellStyle name="40% - Accent5 14 3 3" xfId="4019" xr:uid="{00000000-0005-0000-0000-000029100000}"/>
    <cellStyle name="40% - Accent5 14 4" xfId="1827" xr:uid="{00000000-0005-0000-0000-00002A100000}"/>
    <cellStyle name="40% - Accent5 14 4 2" xfId="4736" xr:uid="{00000000-0005-0000-0000-00002B100000}"/>
    <cellStyle name="40% - Accent5 14 5" xfId="3303" xr:uid="{00000000-0005-0000-0000-00002C100000}"/>
    <cellStyle name="40% - Accent5 15" xfId="404" xr:uid="{00000000-0005-0000-0000-00002D100000}"/>
    <cellStyle name="40% - Accent5 15 2" xfId="1123" xr:uid="{00000000-0005-0000-0000-00002E100000}"/>
    <cellStyle name="40% - Accent5 15 2 2" xfId="2558" xr:uid="{00000000-0005-0000-0000-00002F100000}"/>
    <cellStyle name="40% - Accent5 15 2 2 2" xfId="5466" xr:uid="{00000000-0005-0000-0000-000030100000}"/>
    <cellStyle name="40% - Accent5 15 2 3" xfId="4033" xr:uid="{00000000-0005-0000-0000-000031100000}"/>
    <cellStyle name="40% - Accent5 15 3" xfId="1841" xr:uid="{00000000-0005-0000-0000-000032100000}"/>
    <cellStyle name="40% - Accent5 15 3 2" xfId="4750" xr:uid="{00000000-0005-0000-0000-000033100000}"/>
    <cellStyle name="40% - Accent5 15 4" xfId="3317" xr:uid="{00000000-0005-0000-0000-000034100000}"/>
    <cellStyle name="40% - Accent5 16" xfId="763" xr:uid="{00000000-0005-0000-0000-000035100000}"/>
    <cellStyle name="40% - Accent5 16 2" xfId="2199" xr:uid="{00000000-0005-0000-0000-000036100000}"/>
    <cellStyle name="40% - Accent5 16 2 2" xfId="5108" xr:uid="{00000000-0005-0000-0000-000037100000}"/>
    <cellStyle name="40% - Accent5 16 3" xfId="3675" xr:uid="{00000000-0005-0000-0000-000038100000}"/>
    <cellStyle name="40% - Accent5 17" xfId="2916" xr:uid="{00000000-0005-0000-0000-000039100000}"/>
    <cellStyle name="40% - Accent5 17 2" xfId="5824" xr:uid="{00000000-0005-0000-0000-00003A100000}"/>
    <cellStyle name="40% - Accent5 18" xfId="1482" xr:uid="{00000000-0005-0000-0000-00003B100000}"/>
    <cellStyle name="40% - Accent5 18 2" xfId="4391" xr:uid="{00000000-0005-0000-0000-00003C100000}"/>
    <cellStyle name="40% - Accent5 19" xfId="2930" xr:uid="{00000000-0005-0000-0000-00003D100000}"/>
    <cellStyle name="40% - Accent5 19 2" xfId="5838" xr:uid="{00000000-0005-0000-0000-00003E100000}"/>
    <cellStyle name="40% - Accent5 2" xfId="61" xr:uid="{00000000-0005-0000-0000-00003F100000}"/>
    <cellStyle name="40% - Accent5 2 2" xfId="119" xr:uid="{00000000-0005-0000-0000-000040100000}"/>
    <cellStyle name="40% - Accent5 2 2 2" xfId="250" xr:uid="{00000000-0005-0000-0000-000041100000}"/>
    <cellStyle name="40% - Accent5 2 2 2 2" xfId="609" xr:uid="{00000000-0005-0000-0000-000042100000}"/>
    <cellStyle name="40% - Accent5 2 2 2 2 2" xfId="1328" xr:uid="{00000000-0005-0000-0000-000043100000}"/>
    <cellStyle name="40% - Accent5 2 2 2 2 2 2" xfId="2762" xr:uid="{00000000-0005-0000-0000-000044100000}"/>
    <cellStyle name="40% - Accent5 2 2 2 2 2 2 2" xfId="5670" xr:uid="{00000000-0005-0000-0000-000045100000}"/>
    <cellStyle name="40% - Accent5 2 2 2 2 2 3" xfId="4237" xr:uid="{00000000-0005-0000-0000-000046100000}"/>
    <cellStyle name="40% - Accent5 2 2 2 2 3" xfId="2045" xr:uid="{00000000-0005-0000-0000-000047100000}"/>
    <cellStyle name="40% - Accent5 2 2 2 2 3 2" xfId="4954" xr:uid="{00000000-0005-0000-0000-000048100000}"/>
    <cellStyle name="40% - Accent5 2 2 2 2 4" xfId="3521" xr:uid="{00000000-0005-0000-0000-000049100000}"/>
    <cellStyle name="40% - Accent5 2 2 2 3" xfId="969" xr:uid="{00000000-0005-0000-0000-00004A100000}"/>
    <cellStyle name="40% - Accent5 2 2 2 3 2" xfId="2404" xr:uid="{00000000-0005-0000-0000-00004B100000}"/>
    <cellStyle name="40% - Accent5 2 2 2 3 2 2" xfId="5312" xr:uid="{00000000-0005-0000-0000-00004C100000}"/>
    <cellStyle name="40% - Accent5 2 2 2 3 3" xfId="3879" xr:uid="{00000000-0005-0000-0000-00004D100000}"/>
    <cellStyle name="40% - Accent5 2 2 2 4" xfId="1687" xr:uid="{00000000-0005-0000-0000-00004E100000}"/>
    <cellStyle name="40% - Accent5 2 2 2 4 2" xfId="4596" xr:uid="{00000000-0005-0000-0000-00004F100000}"/>
    <cellStyle name="40% - Accent5 2 2 2 5" xfId="3163" xr:uid="{00000000-0005-0000-0000-000050100000}"/>
    <cellStyle name="40% - Accent5 2 2 3" xfId="479" xr:uid="{00000000-0005-0000-0000-000051100000}"/>
    <cellStyle name="40% - Accent5 2 2 3 2" xfId="1198" xr:uid="{00000000-0005-0000-0000-000052100000}"/>
    <cellStyle name="40% - Accent5 2 2 3 2 2" xfId="2632" xr:uid="{00000000-0005-0000-0000-000053100000}"/>
    <cellStyle name="40% - Accent5 2 2 3 2 2 2" xfId="5540" xr:uid="{00000000-0005-0000-0000-000054100000}"/>
    <cellStyle name="40% - Accent5 2 2 3 2 3" xfId="4107" xr:uid="{00000000-0005-0000-0000-000055100000}"/>
    <cellStyle name="40% - Accent5 2 2 3 3" xfId="1915" xr:uid="{00000000-0005-0000-0000-000056100000}"/>
    <cellStyle name="40% - Accent5 2 2 3 3 2" xfId="4824" xr:uid="{00000000-0005-0000-0000-000057100000}"/>
    <cellStyle name="40% - Accent5 2 2 3 4" xfId="3391" xr:uid="{00000000-0005-0000-0000-000058100000}"/>
    <cellStyle name="40% - Accent5 2 2 4" xfId="838" xr:uid="{00000000-0005-0000-0000-000059100000}"/>
    <cellStyle name="40% - Accent5 2 2 4 2" xfId="2274" xr:uid="{00000000-0005-0000-0000-00005A100000}"/>
    <cellStyle name="40% - Accent5 2 2 4 2 2" xfId="5182" xr:uid="{00000000-0005-0000-0000-00005B100000}"/>
    <cellStyle name="40% - Accent5 2 2 4 3" xfId="3749" xr:uid="{00000000-0005-0000-0000-00005C100000}"/>
    <cellStyle name="40% - Accent5 2 2 5" xfId="1557" xr:uid="{00000000-0005-0000-0000-00005D100000}"/>
    <cellStyle name="40% - Accent5 2 2 5 2" xfId="4466" xr:uid="{00000000-0005-0000-0000-00005E100000}"/>
    <cellStyle name="40% - Accent5 2 2 6" xfId="3033" xr:uid="{00000000-0005-0000-0000-00005F100000}"/>
    <cellStyle name="40% - Accent5 2 3" xfId="192" xr:uid="{00000000-0005-0000-0000-000060100000}"/>
    <cellStyle name="40% - Accent5 2 3 2" xfId="551" xr:uid="{00000000-0005-0000-0000-000061100000}"/>
    <cellStyle name="40% - Accent5 2 3 2 2" xfId="1270" xr:uid="{00000000-0005-0000-0000-000062100000}"/>
    <cellStyle name="40% - Accent5 2 3 2 2 2" xfId="2704" xr:uid="{00000000-0005-0000-0000-000063100000}"/>
    <cellStyle name="40% - Accent5 2 3 2 2 2 2" xfId="5612" xr:uid="{00000000-0005-0000-0000-000064100000}"/>
    <cellStyle name="40% - Accent5 2 3 2 2 3" xfId="4179" xr:uid="{00000000-0005-0000-0000-000065100000}"/>
    <cellStyle name="40% - Accent5 2 3 2 3" xfId="1987" xr:uid="{00000000-0005-0000-0000-000066100000}"/>
    <cellStyle name="40% - Accent5 2 3 2 3 2" xfId="4896" xr:uid="{00000000-0005-0000-0000-000067100000}"/>
    <cellStyle name="40% - Accent5 2 3 2 4" xfId="3463" xr:uid="{00000000-0005-0000-0000-000068100000}"/>
    <cellStyle name="40% - Accent5 2 3 3" xfId="911" xr:uid="{00000000-0005-0000-0000-000069100000}"/>
    <cellStyle name="40% - Accent5 2 3 3 2" xfId="2346" xr:uid="{00000000-0005-0000-0000-00006A100000}"/>
    <cellStyle name="40% - Accent5 2 3 3 2 2" xfId="5254" xr:uid="{00000000-0005-0000-0000-00006B100000}"/>
    <cellStyle name="40% - Accent5 2 3 3 3" xfId="3821" xr:uid="{00000000-0005-0000-0000-00006C100000}"/>
    <cellStyle name="40% - Accent5 2 3 4" xfId="1629" xr:uid="{00000000-0005-0000-0000-00006D100000}"/>
    <cellStyle name="40% - Accent5 2 3 4 2" xfId="4538" xr:uid="{00000000-0005-0000-0000-00006E100000}"/>
    <cellStyle name="40% - Accent5 2 3 5" xfId="3105" xr:uid="{00000000-0005-0000-0000-00006F100000}"/>
    <cellStyle name="40% - Accent5 2 4" xfId="421" xr:uid="{00000000-0005-0000-0000-000070100000}"/>
    <cellStyle name="40% - Accent5 2 4 2" xfId="1140" xr:uid="{00000000-0005-0000-0000-000071100000}"/>
    <cellStyle name="40% - Accent5 2 4 2 2" xfId="2574" xr:uid="{00000000-0005-0000-0000-000072100000}"/>
    <cellStyle name="40% - Accent5 2 4 2 2 2" xfId="5482" xr:uid="{00000000-0005-0000-0000-000073100000}"/>
    <cellStyle name="40% - Accent5 2 4 2 3" xfId="4049" xr:uid="{00000000-0005-0000-0000-000074100000}"/>
    <cellStyle name="40% - Accent5 2 4 3" xfId="1857" xr:uid="{00000000-0005-0000-0000-000075100000}"/>
    <cellStyle name="40% - Accent5 2 4 3 2" xfId="4766" xr:uid="{00000000-0005-0000-0000-000076100000}"/>
    <cellStyle name="40% - Accent5 2 4 4" xfId="3333" xr:uid="{00000000-0005-0000-0000-000077100000}"/>
    <cellStyle name="40% - Accent5 2 5" xfId="780" xr:uid="{00000000-0005-0000-0000-000078100000}"/>
    <cellStyle name="40% - Accent5 2 5 2" xfId="2216" xr:uid="{00000000-0005-0000-0000-000079100000}"/>
    <cellStyle name="40% - Accent5 2 5 2 2" xfId="5124" xr:uid="{00000000-0005-0000-0000-00007A100000}"/>
    <cellStyle name="40% - Accent5 2 5 3" xfId="3691" xr:uid="{00000000-0005-0000-0000-00007B100000}"/>
    <cellStyle name="40% - Accent5 2 6" xfId="1499" xr:uid="{00000000-0005-0000-0000-00007C100000}"/>
    <cellStyle name="40% - Accent5 2 6 2" xfId="4408" xr:uid="{00000000-0005-0000-0000-00007D100000}"/>
    <cellStyle name="40% - Accent5 2 7" xfId="2975" xr:uid="{00000000-0005-0000-0000-00007E100000}"/>
    <cellStyle name="40% - Accent5 20" xfId="2944" xr:uid="{00000000-0005-0000-0000-00007F100000}"/>
    <cellStyle name="40% - Accent5 21" xfId="2958" xr:uid="{00000000-0005-0000-0000-000080100000}"/>
    <cellStyle name="40% - Accent5 22" xfId="5857" xr:uid="{00000000-0005-0000-0000-000081100000}"/>
    <cellStyle name="40% - Accent5 3" xfId="75" xr:uid="{00000000-0005-0000-0000-000082100000}"/>
    <cellStyle name="40% - Accent5 3 2" xfId="133" xr:uid="{00000000-0005-0000-0000-000083100000}"/>
    <cellStyle name="40% - Accent5 3 2 2" xfId="264" xr:uid="{00000000-0005-0000-0000-000084100000}"/>
    <cellStyle name="40% - Accent5 3 2 2 2" xfId="623" xr:uid="{00000000-0005-0000-0000-000085100000}"/>
    <cellStyle name="40% - Accent5 3 2 2 2 2" xfId="1342" xr:uid="{00000000-0005-0000-0000-000086100000}"/>
    <cellStyle name="40% - Accent5 3 2 2 2 2 2" xfId="2776" xr:uid="{00000000-0005-0000-0000-000087100000}"/>
    <cellStyle name="40% - Accent5 3 2 2 2 2 2 2" xfId="5684" xr:uid="{00000000-0005-0000-0000-000088100000}"/>
    <cellStyle name="40% - Accent5 3 2 2 2 2 3" xfId="4251" xr:uid="{00000000-0005-0000-0000-000089100000}"/>
    <cellStyle name="40% - Accent5 3 2 2 2 3" xfId="2059" xr:uid="{00000000-0005-0000-0000-00008A100000}"/>
    <cellStyle name="40% - Accent5 3 2 2 2 3 2" xfId="4968" xr:uid="{00000000-0005-0000-0000-00008B100000}"/>
    <cellStyle name="40% - Accent5 3 2 2 2 4" xfId="3535" xr:uid="{00000000-0005-0000-0000-00008C100000}"/>
    <cellStyle name="40% - Accent5 3 2 2 3" xfId="983" xr:uid="{00000000-0005-0000-0000-00008D100000}"/>
    <cellStyle name="40% - Accent5 3 2 2 3 2" xfId="2418" xr:uid="{00000000-0005-0000-0000-00008E100000}"/>
    <cellStyle name="40% - Accent5 3 2 2 3 2 2" xfId="5326" xr:uid="{00000000-0005-0000-0000-00008F100000}"/>
    <cellStyle name="40% - Accent5 3 2 2 3 3" xfId="3893" xr:uid="{00000000-0005-0000-0000-000090100000}"/>
    <cellStyle name="40% - Accent5 3 2 2 4" xfId="1701" xr:uid="{00000000-0005-0000-0000-000091100000}"/>
    <cellStyle name="40% - Accent5 3 2 2 4 2" xfId="4610" xr:uid="{00000000-0005-0000-0000-000092100000}"/>
    <cellStyle name="40% - Accent5 3 2 2 5" xfId="3177" xr:uid="{00000000-0005-0000-0000-000093100000}"/>
    <cellStyle name="40% - Accent5 3 2 3" xfId="493" xr:uid="{00000000-0005-0000-0000-000094100000}"/>
    <cellStyle name="40% - Accent5 3 2 3 2" xfId="1212" xr:uid="{00000000-0005-0000-0000-000095100000}"/>
    <cellStyle name="40% - Accent5 3 2 3 2 2" xfId="2646" xr:uid="{00000000-0005-0000-0000-000096100000}"/>
    <cellStyle name="40% - Accent5 3 2 3 2 2 2" xfId="5554" xr:uid="{00000000-0005-0000-0000-000097100000}"/>
    <cellStyle name="40% - Accent5 3 2 3 2 3" xfId="4121" xr:uid="{00000000-0005-0000-0000-000098100000}"/>
    <cellStyle name="40% - Accent5 3 2 3 3" xfId="1929" xr:uid="{00000000-0005-0000-0000-000099100000}"/>
    <cellStyle name="40% - Accent5 3 2 3 3 2" xfId="4838" xr:uid="{00000000-0005-0000-0000-00009A100000}"/>
    <cellStyle name="40% - Accent5 3 2 3 4" xfId="3405" xr:uid="{00000000-0005-0000-0000-00009B100000}"/>
    <cellStyle name="40% - Accent5 3 2 4" xfId="852" xr:uid="{00000000-0005-0000-0000-00009C100000}"/>
    <cellStyle name="40% - Accent5 3 2 4 2" xfId="2288" xr:uid="{00000000-0005-0000-0000-00009D100000}"/>
    <cellStyle name="40% - Accent5 3 2 4 2 2" xfId="5196" xr:uid="{00000000-0005-0000-0000-00009E100000}"/>
    <cellStyle name="40% - Accent5 3 2 4 3" xfId="3763" xr:uid="{00000000-0005-0000-0000-00009F100000}"/>
    <cellStyle name="40% - Accent5 3 2 5" xfId="1571" xr:uid="{00000000-0005-0000-0000-0000A0100000}"/>
    <cellStyle name="40% - Accent5 3 2 5 2" xfId="4480" xr:uid="{00000000-0005-0000-0000-0000A1100000}"/>
    <cellStyle name="40% - Accent5 3 2 6" xfId="3047" xr:uid="{00000000-0005-0000-0000-0000A2100000}"/>
    <cellStyle name="40% - Accent5 3 3" xfId="206" xr:uid="{00000000-0005-0000-0000-0000A3100000}"/>
    <cellStyle name="40% - Accent5 3 3 2" xfId="565" xr:uid="{00000000-0005-0000-0000-0000A4100000}"/>
    <cellStyle name="40% - Accent5 3 3 2 2" xfId="1284" xr:uid="{00000000-0005-0000-0000-0000A5100000}"/>
    <cellStyle name="40% - Accent5 3 3 2 2 2" xfId="2718" xr:uid="{00000000-0005-0000-0000-0000A6100000}"/>
    <cellStyle name="40% - Accent5 3 3 2 2 2 2" xfId="5626" xr:uid="{00000000-0005-0000-0000-0000A7100000}"/>
    <cellStyle name="40% - Accent5 3 3 2 2 3" xfId="4193" xr:uid="{00000000-0005-0000-0000-0000A8100000}"/>
    <cellStyle name="40% - Accent5 3 3 2 3" xfId="2001" xr:uid="{00000000-0005-0000-0000-0000A9100000}"/>
    <cellStyle name="40% - Accent5 3 3 2 3 2" xfId="4910" xr:uid="{00000000-0005-0000-0000-0000AA100000}"/>
    <cellStyle name="40% - Accent5 3 3 2 4" xfId="3477" xr:uid="{00000000-0005-0000-0000-0000AB100000}"/>
    <cellStyle name="40% - Accent5 3 3 3" xfId="925" xr:uid="{00000000-0005-0000-0000-0000AC100000}"/>
    <cellStyle name="40% - Accent5 3 3 3 2" xfId="2360" xr:uid="{00000000-0005-0000-0000-0000AD100000}"/>
    <cellStyle name="40% - Accent5 3 3 3 2 2" xfId="5268" xr:uid="{00000000-0005-0000-0000-0000AE100000}"/>
    <cellStyle name="40% - Accent5 3 3 3 3" xfId="3835" xr:uid="{00000000-0005-0000-0000-0000AF100000}"/>
    <cellStyle name="40% - Accent5 3 3 4" xfId="1643" xr:uid="{00000000-0005-0000-0000-0000B0100000}"/>
    <cellStyle name="40% - Accent5 3 3 4 2" xfId="4552" xr:uid="{00000000-0005-0000-0000-0000B1100000}"/>
    <cellStyle name="40% - Accent5 3 3 5" xfId="3119" xr:uid="{00000000-0005-0000-0000-0000B2100000}"/>
    <cellStyle name="40% - Accent5 3 4" xfId="435" xr:uid="{00000000-0005-0000-0000-0000B3100000}"/>
    <cellStyle name="40% - Accent5 3 4 2" xfId="1154" xr:uid="{00000000-0005-0000-0000-0000B4100000}"/>
    <cellStyle name="40% - Accent5 3 4 2 2" xfId="2588" xr:uid="{00000000-0005-0000-0000-0000B5100000}"/>
    <cellStyle name="40% - Accent5 3 4 2 2 2" xfId="5496" xr:uid="{00000000-0005-0000-0000-0000B6100000}"/>
    <cellStyle name="40% - Accent5 3 4 2 3" xfId="4063" xr:uid="{00000000-0005-0000-0000-0000B7100000}"/>
    <cellStyle name="40% - Accent5 3 4 3" xfId="1871" xr:uid="{00000000-0005-0000-0000-0000B8100000}"/>
    <cellStyle name="40% - Accent5 3 4 3 2" xfId="4780" xr:uid="{00000000-0005-0000-0000-0000B9100000}"/>
    <cellStyle name="40% - Accent5 3 4 4" xfId="3347" xr:uid="{00000000-0005-0000-0000-0000BA100000}"/>
    <cellStyle name="40% - Accent5 3 5" xfId="794" xr:uid="{00000000-0005-0000-0000-0000BB100000}"/>
    <cellStyle name="40% - Accent5 3 5 2" xfId="2230" xr:uid="{00000000-0005-0000-0000-0000BC100000}"/>
    <cellStyle name="40% - Accent5 3 5 2 2" xfId="5138" xr:uid="{00000000-0005-0000-0000-0000BD100000}"/>
    <cellStyle name="40% - Accent5 3 5 3" xfId="3705" xr:uid="{00000000-0005-0000-0000-0000BE100000}"/>
    <cellStyle name="40% - Accent5 3 6" xfId="1513" xr:uid="{00000000-0005-0000-0000-0000BF100000}"/>
    <cellStyle name="40% - Accent5 3 6 2" xfId="4422" xr:uid="{00000000-0005-0000-0000-0000C0100000}"/>
    <cellStyle name="40% - Accent5 3 7" xfId="2989" xr:uid="{00000000-0005-0000-0000-0000C1100000}"/>
    <cellStyle name="40% - Accent5 4" xfId="89" xr:uid="{00000000-0005-0000-0000-0000C2100000}"/>
    <cellStyle name="40% - Accent5 4 2" xfId="147" xr:uid="{00000000-0005-0000-0000-0000C3100000}"/>
    <cellStyle name="40% - Accent5 4 2 2" xfId="278" xr:uid="{00000000-0005-0000-0000-0000C4100000}"/>
    <cellStyle name="40% - Accent5 4 2 2 2" xfId="637" xr:uid="{00000000-0005-0000-0000-0000C5100000}"/>
    <cellStyle name="40% - Accent5 4 2 2 2 2" xfId="1356" xr:uid="{00000000-0005-0000-0000-0000C6100000}"/>
    <cellStyle name="40% - Accent5 4 2 2 2 2 2" xfId="2790" xr:uid="{00000000-0005-0000-0000-0000C7100000}"/>
    <cellStyle name="40% - Accent5 4 2 2 2 2 2 2" xfId="5698" xr:uid="{00000000-0005-0000-0000-0000C8100000}"/>
    <cellStyle name="40% - Accent5 4 2 2 2 2 3" xfId="4265" xr:uid="{00000000-0005-0000-0000-0000C9100000}"/>
    <cellStyle name="40% - Accent5 4 2 2 2 3" xfId="2073" xr:uid="{00000000-0005-0000-0000-0000CA100000}"/>
    <cellStyle name="40% - Accent5 4 2 2 2 3 2" xfId="4982" xr:uid="{00000000-0005-0000-0000-0000CB100000}"/>
    <cellStyle name="40% - Accent5 4 2 2 2 4" xfId="3549" xr:uid="{00000000-0005-0000-0000-0000CC100000}"/>
    <cellStyle name="40% - Accent5 4 2 2 3" xfId="997" xr:uid="{00000000-0005-0000-0000-0000CD100000}"/>
    <cellStyle name="40% - Accent5 4 2 2 3 2" xfId="2432" xr:uid="{00000000-0005-0000-0000-0000CE100000}"/>
    <cellStyle name="40% - Accent5 4 2 2 3 2 2" xfId="5340" xr:uid="{00000000-0005-0000-0000-0000CF100000}"/>
    <cellStyle name="40% - Accent5 4 2 2 3 3" xfId="3907" xr:uid="{00000000-0005-0000-0000-0000D0100000}"/>
    <cellStyle name="40% - Accent5 4 2 2 4" xfId="1715" xr:uid="{00000000-0005-0000-0000-0000D1100000}"/>
    <cellStyle name="40% - Accent5 4 2 2 4 2" xfId="4624" xr:uid="{00000000-0005-0000-0000-0000D2100000}"/>
    <cellStyle name="40% - Accent5 4 2 2 5" xfId="3191" xr:uid="{00000000-0005-0000-0000-0000D3100000}"/>
    <cellStyle name="40% - Accent5 4 2 3" xfId="507" xr:uid="{00000000-0005-0000-0000-0000D4100000}"/>
    <cellStyle name="40% - Accent5 4 2 3 2" xfId="1226" xr:uid="{00000000-0005-0000-0000-0000D5100000}"/>
    <cellStyle name="40% - Accent5 4 2 3 2 2" xfId="2660" xr:uid="{00000000-0005-0000-0000-0000D6100000}"/>
    <cellStyle name="40% - Accent5 4 2 3 2 2 2" xfId="5568" xr:uid="{00000000-0005-0000-0000-0000D7100000}"/>
    <cellStyle name="40% - Accent5 4 2 3 2 3" xfId="4135" xr:uid="{00000000-0005-0000-0000-0000D8100000}"/>
    <cellStyle name="40% - Accent5 4 2 3 3" xfId="1943" xr:uid="{00000000-0005-0000-0000-0000D9100000}"/>
    <cellStyle name="40% - Accent5 4 2 3 3 2" xfId="4852" xr:uid="{00000000-0005-0000-0000-0000DA100000}"/>
    <cellStyle name="40% - Accent5 4 2 3 4" xfId="3419" xr:uid="{00000000-0005-0000-0000-0000DB100000}"/>
    <cellStyle name="40% - Accent5 4 2 4" xfId="866" xr:uid="{00000000-0005-0000-0000-0000DC100000}"/>
    <cellStyle name="40% - Accent5 4 2 4 2" xfId="2302" xr:uid="{00000000-0005-0000-0000-0000DD100000}"/>
    <cellStyle name="40% - Accent5 4 2 4 2 2" xfId="5210" xr:uid="{00000000-0005-0000-0000-0000DE100000}"/>
    <cellStyle name="40% - Accent5 4 2 4 3" xfId="3777" xr:uid="{00000000-0005-0000-0000-0000DF100000}"/>
    <cellStyle name="40% - Accent5 4 2 5" xfId="1585" xr:uid="{00000000-0005-0000-0000-0000E0100000}"/>
    <cellStyle name="40% - Accent5 4 2 5 2" xfId="4494" xr:uid="{00000000-0005-0000-0000-0000E1100000}"/>
    <cellStyle name="40% - Accent5 4 2 6" xfId="3061" xr:uid="{00000000-0005-0000-0000-0000E2100000}"/>
    <cellStyle name="40% - Accent5 4 3" xfId="220" xr:uid="{00000000-0005-0000-0000-0000E3100000}"/>
    <cellStyle name="40% - Accent5 4 3 2" xfId="579" xr:uid="{00000000-0005-0000-0000-0000E4100000}"/>
    <cellStyle name="40% - Accent5 4 3 2 2" xfId="1298" xr:uid="{00000000-0005-0000-0000-0000E5100000}"/>
    <cellStyle name="40% - Accent5 4 3 2 2 2" xfId="2732" xr:uid="{00000000-0005-0000-0000-0000E6100000}"/>
    <cellStyle name="40% - Accent5 4 3 2 2 2 2" xfId="5640" xr:uid="{00000000-0005-0000-0000-0000E7100000}"/>
    <cellStyle name="40% - Accent5 4 3 2 2 3" xfId="4207" xr:uid="{00000000-0005-0000-0000-0000E8100000}"/>
    <cellStyle name="40% - Accent5 4 3 2 3" xfId="2015" xr:uid="{00000000-0005-0000-0000-0000E9100000}"/>
    <cellStyle name="40% - Accent5 4 3 2 3 2" xfId="4924" xr:uid="{00000000-0005-0000-0000-0000EA100000}"/>
    <cellStyle name="40% - Accent5 4 3 2 4" xfId="3491" xr:uid="{00000000-0005-0000-0000-0000EB100000}"/>
    <cellStyle name="40% - Accent5 4 3 3" xfId="939" xr:uid="{00000000-0005-0000-0000-0000EC100000}"/>
    <cellStyle name="40% - Accent5 4 3 3 2" xfId="2374" xr:uid="{00000000-0005-0000-0000-0000ED100000}"/>
    <cellStyle name="40% - Accent5 4 3 3 2 2" xfId="5282" xr:uid="{00000000-0005-0000-0000-0000EE100000}"/>
    <cellStyle name="40% - Accent5 4 3 3 3" xfId="3849" xr:uid="{00000000-0005-0000-0000-0000EF100000}"/>
    <cellStyle name="40% - Accent5 4 3 4" xfId="1657" xr:uid="{00000000-0005-0000-0000-0000F0100000}"/>
    <cellStyle name="40% - Accent5 4 3 4 2" xfId="4566" xr:uid="{00000000-0005-0000-0000-0000F1100000}"/>
    <cellStyle name="40% - Accent5 4 3 5" xfId="3133" xr:uid="{00000000-0005-0000-0000-0000F2100000}"/>
    <cellStyle name="40% - Accent5 4 4" xfId="449" xr:uid="{00000000-0005-0000-0000-0000F3100000}"/>
    <cellStyle name="40% - Accent5 4 4 2" xfId="1168" xr:uid="{00000000-0005-0000-0000-0000F4100000}"/>
    <cellStyle name="40% - Accent5 4 4 2 2" xfId="2602" xr:uid="{00000000-0005-0000-0000-0000F5100000}"/>
    <cellStyle name="40% - Accent5 4 4 2 2 2" xfId="5510" xr:uid="{00000000-0005-0000-0000-0000F6100000}"/>
    <cellStyle name="40% - Accent5 4 4 2 3" xfId="4077" xr:uid="{00000000-0005-0000-0000-0000F7100000}"/>
    <cellStyle name="40% - Accent5 4 4 3" xfId="1885" xr:uid="{00000000-0005-0000-0000-0000F8100000}"/>
    <cellStyle name="40% - Accent5 4 4 3 2" xfId="4794" xr:uid="{00000000-0005-0000-0000-0000F9100000}"/>
    <cellStyle name="40% - Accent5 4 4 4" xfId="3361" xr:uid="{00000000-0005-0000-0000-0000FA100000}"/>
    <cellStyle name="40% - Accent5 4 5" xfId="808" xr:uid="{00000000-0005-0000-0000-0000FB100000}"/>
    <cellStyle name="40% - Accent5 4 5 2" xfId="2244" xr:uid="{00000000-0005-0000-0000-0000FC100000}"/>
    <cellStyle name="40% - Accent5 4 5 2 2" xfId="5152" xr:uid="{00000000-0005-0000-0000-0000FD100000}"/>
    <cellStyle name="40% - Accent5 4 5 3" xfId="3719" xr:uid="{00000000-0005-0000-0000-0000FE100000}"/>
    <cellStyle name="40% - Accent5 4 6" xfId="1527" xr:uid="{00000000-0005-0000-0000-0000FF100000}"/>
    <cellStyle name="40% - Accent5 4 6 2" xfId="4436" xr:uid="{00000000-0005-0000-0000-000000110000}"/>
    <cellStyle name="40% - Accent5 4 7" xfId="3003" xr:uid="{00000000-0005-0000-0000-000001110000}"/>
    <cellStyle name="40% - Accent5 5" xfId="103" xr:uid="{00000000-0005-0000-0000-000002110000}"/>
    <cellStyle name="40% - Accent5 5 2" xfId="234" xr:uid="{00000000-0005-0000-0000-000003110000}"/>
    <cellStyle name="40% - Accent5 5 2 2" xfId="593" xr:uid="{00000000-0005-0000-0000-000004110000}"/>
    <cellStyle name="40% - Accent5 5 2 2 2" xfId="1312" xr:uid="{00000000-0005-0000-0000-000005110000}"/>
    <cellStyle name="40% - Accent5 5 2 2 2 2" xfId="2746" xr:uid="{00000000-0005-0000-0000-000006110000}"/>
    <cellStyle name="40% - Accent5 5 2 2 2 2 2" xfId="5654" xr:uid="{00000000-0005-0000-0000-000007110000}"/>
    <cellStyle name="40% - Accent5 5 2 2 2 3" xfId="4221" xr:uid="{00000000-0005-0000-0000-000008110000}"/>
    <cellStyle name="40% - Accent5 5 2 2 3" xfId="2029" xr:uid="{00000000-0005-0000-0000-000009110000}"/>
    <cellStyle name="40% - Accent5 5 2 2 3 2" xfId="4938" xr:uid="{00000000-0005-0000-0000-00000A110000}"/>
    <cellStyle name="40% - Accent5 5 2 2 4" xfId="3505" xr:uid="{00000000-0005-0000-0000-00000B110000}"/>
    <cellStyle name="40% - Accent5 5 2 3" xfId="953" xr:uid="{00000000-0005-0000-0000-00000C110000}"/>
    <cellStyle name="40% - Accent5 5 2 3 2" xfId="2388" xr:uid="{00000000-0005-0000-0000-00000D110000}"/>
    <cellStyle name="40% - Accent5 5 2 3 2 2" xfId="5296" xr:uid="{00000000-0005-0000-0000-00000E110000}"/>
    <cellStyle name="40% - Accent5 5 2 3 3" xfId="3863" xr:uid="{00000000-0005-0000-0000-00000F110000}"/>
    <cellStyle name="40% - Accent5 5 2 4" xfId="1671" xr:uid="{00000000-0005-0000-0000-000010110000}"/>
    <cellStyle name="40% - Accent5 5 2 4 2" xfId="4580" xr:uid="{00000000-0005-0000-0000-000011110000}"/>
    <cellStyle name="40% - Accent5 5 2 5" xfId="3147" xr:uid="{00000000-0005-0000-0000-000012110000}"/>
    <cellStyle name="40% - Accent5 5 3" xfId="463" xr:uid="{00000000-0005-0000-0000-000013110000}"/>
    <cellStyle name="40% - Accent5 5 3 2" xfId="1182" xr:uid="{00000000-0005-0000-0000-000014110000}"/>
    <cellStyle name="40% - Accent5 5 3 2 2" xfId="2616" xr:uid="{00000000-0005-0000-0000-000015110000}"/>
    <cellStyle name="40% - Accent5 5 3 2 2 2" xfId="5524" xr:uid="{00000000-0005-0000-0000-000016110000}"/>
    <cellStyle name="40% - Accent5 5 3 2 3" xfId="4091" xr:uid="{00000000-0005-0000-0000-000017110000}"/>
    <cellStyle name="40% - Accent5 5 3 3" xfId="1899" xr:uid="{00000000-0005-0000-0000-000018110000}"/>
    <cellStyle name="40% - Accent5 5 3 3 2" xfId="4808" xr:uid="{00000000-0005-0000-0000-000019110000}"/>
    <cellStyle name="40% - Accent5 5 3 4" xfId="3375" xr:uid="{00000000-0005-0000-0000-00001A110000}"/>
    <cellStyle name="40% - Accent5 5 4" xfId="822" xr:uid="{00000000-0005-0000-0000-00001B110000}"/>
    <cellStyle name="40% - Accent5 5 4 2" xfId="2258" xr:uid="{00000000-0005-0000-0000-00001C110000}"/>
    <cellStyle name="40% - Accent5 5 4 2 2" xfId="5166" xr:uid="{00000000-0005-0000-0000-00001D110000}"/>
    <cellStyle name="40% - Accent5 5 4 3" xfId="3733" xr:uid="{00000000-0005-0000-0000-00001E110000}"/>
    <cellStyle name="40% - Accent5 5 5" xfId="1541" xr:uid="{00000000-0005-0000-0000-00001F110000}"/>
    <cellStyle name="40% - Accent5 5 5 2" xfId="4450" xr:uid="{00000000-0005-0000-0000-000020110000}"/>
    <cellStyle name="40% - Accent5 5 6" xfId="3017" xr:uid="{00000000-0005-0000-0000-000021110000}"/>
    <cellStyle name="40% - Accent5 6" xfId="161" xr:uid="{00000000-0005-0000-0000-000022110000}"/>
    <cellStyle name="40% - Accent5 6 2" xfId="292" xr:uid="{00000000-0005-0000-0000-000023110000}"/>
    <cellStyle name="40% - Accent5 6 2 2" xfId="651" xr:uid="{00000000-0005-0000-0000-000024110000}"/>
    <cellStyle name="40% - Accent5 6 2 2 2" xfId="1370" xr:uid="{00000000-0005-0000-0000-000025110000}"/>
    <cellStyle name="40% - Accent5 6 2 2 2 2" xfId="2804" xr:uid="{00000000-0005-0000-0000-000026110000}"/>
    <cellStyle name="40% - Accent5 6 2 2 2 2 2" xfId="5712" xr:uid="{00000000-0005-0000-0000-000027110000}"/>
    <cellStyle name="40% - Accent5 6 2 2 2 3" xfId="4279" xr:uid="{00000000-0005-0000-0000-000028110000}"/>
    <cellStyle name="40% - Accent5 6 2 2 3" xfId="2087" xr:uid="{00000000-0005-0000-0000-000029110000}"/>
    <cellStyle name="40% - Accent5 6 2 2 3 2" xfId="4996" xr:uid="{00000000-0005-0000-0000-00002A110000}"/>
    <cellStyle name="40% - Accent5 6 2 2 4" xfId="3563" xr:uid="{00000000-0005-0000-0000-00002B110000}"/>
    <cellStyle name="40% - Accent5 6 2 3" xfId="1011" xr:uid="{00000000-0005-0000-0000-00002C110000}"/>
    <cellStyle name="40% - Accent5 6 2 3 2" xfId="2446" xr:uid="{00000000-0005-0000-0000-00002D110000}"/>
    <cellStyle name="40% - Accent5 6 2 3 2 2" xfId="5354" xr:uid="{00000000-0005-0000-0000-00002E110000}"/>
    <cellStyle name="40% - Accent5 6 2 3 3" xfId="3921" xr:uid="{00000000-0005-0000-0000-00002F110000}"/>
    <cellStyle name="40% - Accent5 6 2 4" xfId="1729" xr:uid="{00000000-0005-0000-0000-000030110000}"/>
    <cellStyle name="40% - Accent5 6 2 4 2" xfId="4638" xr:uid="{00000000-0005-0000-0000-000031110000}"/>
    <cellStyle name="40% - Accent5 6 2 5" xfId="3205" xr:uid="{00000000-0005-0000-0000-000032110000}"/>
    <cellStyle name="40% - Accent5 6 3" xfId="521" xr:uid="{00000000-0005-0000-0000-000033110000}"/>
    <cellStyle name="40% - Accent5 6 3 2" xfId="1240" xr:uid="{00000000-0005-0000-0000-000034110000}"/>
    <cellStyle name="40% - Accent5 6 3 2 2" xfId="2674" xr:uid="{00000000-0005-0000-0000-000035110000}"/>
    <cellStyle name="40% - Accent5 6 3 2 2 2" xfId="5582" xr:uid="{00000000-0005-0000-0000-000036110000}"/>
    <cellStyle name="40% - Accent5 6 3 2 3" xfId="4149" xr:uid="{00000000-0005-0000-0000-000037110000}"/>
    <cellStyle name="40% - Accent5 6 3 3" xfId="1957" xr:uid="{00000000-0005-0000-0000-000038110000}"/>
    <cellStyle name="40% - Accent5 6 3 3 2" xfId="4866" xr:uid="{00000000-0005-0000-0000-000039110000}"/>
    <cellStyle name="40% - Accent5 6 3 4" xfId="3433" xr:uid="{00000000-0005-0000-0000-00003A110000}"/>
    <cellStyle name="40% - Accent5 6 4" xfId="880" xr:uid="{00000000-0005-0000-0000-00003B110000}"/>
    <cellStyle name="40% - Accent5 6 4 2" xfId="2316" xr:uid="{00000000-0005-0000-0000-00003C110000}"/>
    <cellStyle name="40% - Accent5 6 4 2 2" xfId="5224" xr:uid="{00000000-0005-0000-0000-00003D110000}"/>
    <cellStyle name="40% - Accent5 6 4 3" xfId="3791" xr:uid="{00000000-0005-0000-0000-00003E110000}"/>
    <cellStyle name="40% - Accent5 6 5" xfId="1599" xr:uid="{00000000-0005-0000-0000-00003F110000}"/>
    <cellStyle name="40% - Accent5 6 5 2" xfId="4508" xr:uid="{00000000-0005-0000-0000-000040110000}"/>
    <cellStyle name="40% - Accent5 6 6" xfId="3075" xr:uid="{00000000-0005-0000-0000-000041110000}"/>
    <cellStyle name="40% - Accent5 7" xfId="175" xr:uid="{00000000-0005-0000-0000-000042110000}"/>
    <cellStyle name="40% - Accent5 7 2" xfId="535" xr:uid="{00000000-0005-0000-0000-000043110000}"/>
    <cellStyle name="40% - Accent5 7 2 2" xfId="1254" xr:uid="{00000000-0005-0000-0000-000044110000}"/>
    <cellStyle name="40% - Accent5 7 2 2 2" xfId="2688" xr:uid="{00000000-0005-0000-0000-000045110000}"/>
    <cellStyle name="40% - Accent5 7 2 2 2 2" xfId="5596" xr:uid="{00000000-0005-0000-0000-000046110000}"/>
    <cellStyle name="40% - Accent5 7 2 2 3" xfId="4163" xr:uid="{00000000-0005-0000-0000-000047110000}"/>
    <cellStyle name="40% - Accent5 7 2 3" xfId="1971" xr:uid="{00000000-0005-0000-0000-000048110000}"/>
    <cellStyle name="40% - Accent5 7 2 3 2" xfId="4880" xr:uid="{00000000-0005-0000-0000-000049110000}"/>
    <cellStyle name="40% - Accent5 7 2 4" xfId="3447" xr:uid="{00000000-0005-0000-0000-00004A110000}"/>
    <cellStyle name="40% - Accent5 7 3" xfId="894" xr:uid="{00000000-0005-0000-0000-00004B110000}"/>
    <cellStyle name="40% - Accent5 7 3 2" xfId="2330" xr:uid="{00000000-0005-0000-0000-00004C110000}"/>
    <cellStyle name="40% - Accent5 7 3 2 2" xfId="5238" xr:uid="{00000000-0005-0000-0000-00004D110000}"/>
    <cellStyle name="40% - Accent5 7 3 3" xfId="3805" xr:uid="{00000000-0005-0000-0000-00004E110000}"/>
    <cellStyle name="40% - Accent5 7 4" xfId="1613" xr:uid="{00000000-0005-0000-0000-00004F110000}"/>
    <cellStyle name="40% - Accent5 7 4 2" xfId="4522" xr:uid="{00000000-0005-0000-0000-000050110000}"/>
    <cellStyle name="40% - Accent5 7 5" xfId="3089" xr:uid="{00000000-0005-0000-0000-000051110000}"/>
    <cellStyle name="40% - Accent5 8" xfId="306" xr:uid="{00000000-0005-0000-0000-000052110000}"/>
    <cellStyle name="40% - Accent5 8 2" xfId="665" xr:uid="{00000000-0005-0000-0000-000053110000}"/>
    <cellStyle name="40% - Accent5 8 2 2" xfId="1384" xr:uid="{00000000-0005-0000-0000-000054110000}"/>
    <cellStyle name="40% - Accent5 8 2 2 2" xfId="2818" xr:uid="{00000000-0005-0000-0000-000055110000}"/>
    <cellStyle name="40% - Accent5 8 2 2 2 2" xfId="5726" xr:uid="{00000000-0005-0000-0000-000056110000}"/>
    <cellStyle name="40% - Accent5 8 2 2 3" xfId="4293" xr:uid="{00000000-0005-0000-0000-000057110000}"/>
    <cellStyle name="40% - Accent5 8 2 3" xfId="2101" xr:uid="{00000000-0005-0000-0000-000058110000}"/>
    <cellStyle name="40% - Accent5 8 2 3 2" xfId="5010" xr:uid="{00000000-0005-0000-0000-000059110000}"/>
    <cellStyle name="40% - Accent5 8 2 4" xfId="3577" xr:uid="{00000000-0005-0000-0000-00005A110000}"/>
    <cellStyle name="40% - Accent5 8 3" xfId="1025" xr:uid="{00000000-0005-0000-0000-00005B110000}"/>
    <cellStyle name="40% - Accent5 8 3 2" xfId="2460" xr:uid="{00000000-0005-0000-0000-00005C110000}"/>
    <cellStyle name="40% - Accent5 8 3 2 2" xfId="5368" xr:uid="{00000000-0005-0000-0000-00005D110000}"/>
    <cellStyle name="40% - Accent5 8 3 3" xfId="3935" xr:uid="{00000000-0005-0000-0000-00005E110000}"/>
    <cellStyle name="40% - Accent5 8 4" xfId="1743" xr:uid="{00000000-0005-0000-0000-00005F110000}"/>
    <cellStyle name="40% - Accent5 8 4 2" xfId="4652" xr:uid="{00000000-0005-0000-0000-000060110000}"/>
    <cellStyle name="40% - Accent5 8 5" xfId="3219" xr:uid="{00000000-0005-0000-0000-000061110000}"/>
    <cellStyle name="40% - Accent5 9" xfId="320" xr:uid="{00000000-0005-0000-0000-000062110000}"/>
    <cellStyle name="40% - Accent5 9 2" xfId="679" xr:uid="{00000000-0005-0000-0000-000063110000}"/>
    <cellStyle name="40% - Accent5 9 2 2" xfId="1398" xr:uid="{00000000-0005-0000-0000-000064110000}"/>
    <cellStyle name="40% - Accent5 9 2 2 2" xfId="2832" xr:uid="{00000000-0005-0000-0000-000065110000}"/>
    <cellStyle name="40% - Accent5 9 2 2 2 2" xfId="5740" xr:uid="{00000000-0005-0000-0000-000066110000}"/>
    <cellStyle name="40% - Accent5 9 2 2 3" xfId="4307" xr:uid="{00000000-0005-0000-0000-000067110000}"/>
    <cellStyle name="40% - Accent5 9 2 3" xfId="2115" xr:uid="{00000000-0005-0000-0000-000068110000}"/>
    <cellStyle name="40% - Accent5 9 2 3 2" xfId="5024" xr:uid="{00000000-0005-0000-0000-000069110000}"/>
    <cellStyle name="40% - Accent5 9 2 4" xfId="3591" xr:uid="{00000000-0005-0000-0000-00006A110000}"/>
    <cellStyle name="40% - Accent5 9 3" xfId="1039" xr:uid="{00000000-0005-0000-0000-00006B110000}"/>
    <cellStyle name="40% - Accent5 9 3 2" xfId="2474" xr:uid="{00000000-0005-0000-0000-00006C110000}"/>
    <cellStyle name="40% - Accent5 9 3 2 2" xfId="5382" xr:uid="{00000000-0005-0000-0000-00006D110000}"/>
    <cellStyle name="40% - Accent5 9 3 3" xfId="3949" xr:uid="{00000000-0005-0000-0000-00006E110000}"/>
    <cellStyle name="40% - Accent5 9 4" xfId="1757" xr:uid="{00000000-0005-0000-0000-00006F110000}"/>
    <cellStyle name="40% - Accent5 9 4 2" xfId="4666" xr:uid="{00000000-0005-0000-0000-000070110000}"/>
    <cellStyle name="40% - Accent5 9 5" xfId="3233" xr:uid="{00000000-0005-0000-0000-000071110000}"/>
    <cellStyle name="40% - Accent6" xfId="45" builtinId="51" customBuiltin="1"/>
    <cellStyle name="40% - Accent6 10" xfId="336" xr:uid="{00000000-0005-0000-0000-000073110000}"/>
    <cellStyle name="40% - Accent6 10 2" xfId="695" xr:uid="{00000000-0005-0000-0000-000074110000}"/>
    <cellStyle name="40% - Accent6 10 2 2" xfId="1414" xr:uid="{00000000-0005-0000-0000-000075110000}"/>
    <cellStyle name="40% - Accent6 10 2 2 2" xfId="2848" xr:uid="{00000000-0005-0000-0000-000076110000}"/>
    <cellStyle name="40% - Accent6 10 2 2 2 2" xfId="5756" xr:uid="{00000000-0005-0000-0000-000077110000}"/>
    <cellStyle name="40% - Accent6 10 2 2 3" xfId="4323" xr:uid="{00000000-0005-0000-0000-000078110000}"/>
    <cellStyle name="40% - Accent6 10 2 3" xfId="2131" xr:uid="{00000000-0005-0000-0000-000079110000}"/>
    <cellStyle name="40% - Accent6 10 2 3 2" xfId="5040" xr:uid="{00000000-0005-0000-0000-00007A110000}"/>
    <cellStyle name="40% - Accent6 10 2 4" xfId="3607" xr:uid="{00000000-0005-0000-0000-00007B110000}"/>
    <cellStyle name="40% - Accent6 10 3" xfId="1055" xr:uid="{00000000-0005-0000-0000-00007C110000}"/>
    <cellStyle name="40% - Accent6 10 3 2" xfId="2490" xr:uid="{00000000-0005-0000-0000-00007D110000}"/>
    <cellStyle name="40% - Accent6 10 3 2 2" xfId="5398" xr:uid="{00000000-0005-0000-0000-00007E110000}"/>
    <cellStyle name="40% - Accent6 10 3 3" xfId="3965" xr:uid="{00000000-0005-0000-0000-00007F110000}"/>
    <cellStyle name="40% - Accent6 10 4" xfId="1773" xr:uid="{00000000-0005-0000-0000-000080110000}"/>
    <cellStyle name="40% - Accent6 10 4 2" xfId="4682" xr:uid="{00000000-0005-0000-0000-000081110000}"/>
    <cellStyle name="40% - Accent6 10 5" xfId="3249" xr:uid="{00000000-0005-0000-0000-000082110000}"/>
    <cellStyle name="40% - Accent6 11" xfId="350" xr:uid="{00000000-0005-0000-0000-000083110000}"/>
    <cellStyle name="40% - Accent6 11 2" xfId="709" xr:uid="{00000000-0005-0000-0000-000084110000}"/>
    <cellStyle name="40% - Accent6 11 2 2" xfId="1428" xr:uid="{00000000-0005-0000-0000-000085110000}"/>
    <cellStyle name="40% - Accent6 11 2 2 2" xfId="2862" xr:uid="{00000000-0005-0000-0000-000086110000}"/>
    <cellStyle name="40% - Accent6 11 2 2 2 2" xfId="5770" xr:uid="{00000000-0005-0000-0000-000087110000}"/>
    <cellStyle name="40% - Accent6 11 2 2 3" xfId="4337" xr:uid="{00000000-0005-0000-0000-000088110000}"/>
    <cellStyle name="40% - Accent6 11 2 3" xfId="2145" xr:uid="{00000000-0005-0000-0000-000089110000}"/>
    <cellStyle name="40% - Accent6 11 2 3 2" xfId="5054" xr:uid="{00000000-0005-0000-0000-00008A110000}"/>
    <cellStyle name="40% - Accent6 11 2 4" xfId="3621" xr:uid="{00000000-0005-0000-0000-00008B110000}"/>
    <cellStyle name="40% - Accent6 11 3" xfId="1069" xr:uid="{00000000-0005-0000-0000-00008C110000}"/>
    <cellStyle name="40% - Accent6 11 3 2" xfId="2504" xr:uid="{00000000-0005-0000-0000-00008D110000}"/>
    <cellStyle name="40% - Accent6 11 3 2 2" xfId="5412" xr:uid="{00000000-0005-0000-0000-00008E110000}"/>
    <cellStyle name="40% - Accent6 11 3 3" xfId="3979" xr:uid="{00000000-0005-0000-0000-00008F110000}"/>
    <cellStyle name="40% - Accent6 11 4" xfId="1787" xr:uid="{00000000-0005-0000-0000-000090110000}"/>
    <cellStyle name="40% - Accent6 11 4 2" xfId="4696" xr:uid="{00000000-0005-0000-0000-000091110000}"/>
    <cellStyle name="40% - Accent6 11 5" xfId="3263" xr:uid="{00000000-0005-0000-0000-000092110000}"/>
    <cellStyle name="40% - Accent6 12" xfId="364" xr:uid="{00000000-0005-0000-0000-000093110000}"/>
    <cellStyle name="40% - Accent6 12 2" xfId="723" xr:uid="{00000000-0005-0000-0000-000094110000}"/>
    <cellStyle name="40% - Accent6 12 2 2" xfId="1442" xr:uid="{00000000-0005-0000-0000-000095110000}"/>
    <cellStyle name="40% - Accent6 12 2 2 2" xfId="2876" xr:uid="{00000000-0005-0000-0000-000096110000}"/>
    <cellStyle name="40% - Accent6 12 2 2 2 2" xfId="5784" xr:uid="{00000000-0005-0000-0000-000097110000}"/>
    <cellStyle name="40% - Accent6 12 2 2 3" xfId="4351" xr:uid="{00000000-0005-0000-0000-000098110000}"/>
    <cellStyle name="40% - Accent6 12 2 3" xfId="2159" xr:uid="{00000000-0005-0000-0000-000099110000}"/>
    <cellStyle name="40% - Accent6 12 2 3 2" xfId="5068" xr:uid="{00000000-0005-0000-0000-00009A110000}"/>
    <cellStyle name="40% - Accent6 12 2 4" xfId="3635" xr:uid="{00000000-0005-0000-0000-00009B110000}"/>
    <cellStyle name="40% - Accent6 12 3" xfId="1083" xr:uid="{00000000-0005-0000-0000-00009C110000}"/>
    <cellStyle name="40% - Accent6 12 3 2" xfId="2518" xr:uid="{00000000-0005-0000-0000-00009D110000}"/>
    <cellStyle name="40% - Accent6 12 3 2 2" xfId="5426" xr:uid="{00000000-0005-0000-0000-00009E110000}"/>
    <cellStyle name="40% - Accent6 12 3 3" xfId="3993" xr:uid="{00000000-0005-0000-0000-00009F110000}"/>
    <cellStyle name="40% - Accent6 12 4" xfId="1801" xr:uid="{00000000-0005-0000-0000-0000A0110000}"/>
    <cellStyle name="40% - Accent6 12 4 2" xfId="4710" xr:uid="{00000000-0005-0000-0000-0000A1110000}"/>
    <cellStyle name="40% - Accent6 12 5" xfId="3277" xr:uid="{00000000-0005-0000-0000-0000A2110000}"/>
    <cellStyle name="40% - Accent6 13" xfId="378" xr:uid="{00000000-0005-0000-0000-0000A3110000}"/>
    <cellStyle name="40% - Accent6 13 2" xfId="737" xr:uid="{00000000-0005-0000-0000-0000A4110000}"/>
    <cellStyle name="40% - Accent6 13 2 2" xfId="1456" xr:uid="{00000000-0005-0000-0000-0000A5110000}"/>
    <cellStyle name="40% - Accent6 13 2 2 2" xfId="2890" xr:uid="{00000000-0005-0000-0000-0000A6110000}"/>
    <cellStyle name="40% - Accent6 13 2 2 2 2" xfId="5798" xr:uid="{00000000-0005-0000-0000-0000A7110000}"/>
    <cellStyle name="40% - Accent6 13 2 2 3" xfId="4365" xr:uid="{00000000-0005-0000-0000-0000A8110000}"/>
    <cellStyle name="40% - Accent6 13 2 3" xfId="2173" xr:uid="{00000000-0005-0000-0000-0000A9110000}"/>
    <cellStyle name="40% - Accent6 13 2 3 2" xfId="5082" xr:uid="{00000000-0005-0000-0000-0000AA110000}"/>
    <cellStyle name="40% - Accent6 13 2 4" xfId="3649" xr:uid="{00000000-0005-0000-0000-0000AB110000}"/>
    <cellStyle name="40% - Accent6 13 3" xfId="1097" xr:uid="{00000000-0005-0000-0000-0000AC110000}"/>
    <cellStyle name="40% - Accent6 13 3 2" xfId="2532" xr:uid="{00000000-0005-0000-0000-0000AD110000}"/>
    <cellStyle name="40% - Accent6 13 3 2 2" xfId="5440" xr:uid="{00000000-0005-0000-0000-0000AE110000}"/>
    <cellStyle name="40% - Accent6 13 3 3" xfId="4007" xr:uid="{00000000-0005-0000-0000-0000AF110000}"/>
    <cellStyle name="40% - Accent6 13 4" xfId="1815" xr:uid="{00000000-0005-0000-0000-0000B0110000}"/>
    <cellStyle name="40% - Accent6 13 4 2" xfId="4724" xr:uid="{00000000-0005-0000-0000-0000B1110000}"/>
    <cellStyle name="40% - Accent6 13 5" xfId="3291" xr:uid="{00000000-0005-0000-0000-0000B2110000}"/>
    <cellStyle name="40% - Accent6 14" xfId="392" xr:uid="{00000000-0005-0000-0000-0000B3110000}"/>
    <cellStyle name="40% - Accent6 14 2" xfId="751" xr:uid="{00000000-0005-0000-0000-0000B4110000}"/>
    <cellStyle name="40% - Accent6 14 2 2" xfId="1470" xr:uid="{00000000-0005-0000-0000-0000B5110000}"/>
    <cellStyle name="40% - Accent6 14 2 2 2" xfId="2904" xr:uid="{00000000-0005-0000-0000-0000B6110000}"/>
    <cellStyle name="40% - Accent6 14 2 2 2 2" xfId="5812" xr:uid="{00000000-0005-0000-0000-0000B7110000}"/>
    <cellStyle name="40% - Accent6 14 2 2 3" xfId="4379" xr:uid="{00000000-0005-0000-0000-0000B8110000}"/>
    <cellStyle name="40% - Accent6 14 2 3" xfId="2187" xr:uid="{00000000-0005-0000-0000-0000B9110000}"/>
    <cellStyle name="40% - Accent6 14 2 3 2" xfId="5096" xr:uid="{00000000-0005-0000-0000-0000BA110000}"/>
    <cellStyle name="40% - Accent6 14 2 4" xfId="3663" xr:uid="{00000000-0005-0000-0000-0000BB110000}"/>
    <cellStyle name="40% - Accent6 14 3" xfId="1111" xr:uid="{00000000-0005-0000-0000-0000BC110000}"/>
    <cellStyle name="40% - Accent6 14 3 2" xfId="2546" xr:uid="{00000000-0005-0000-0000-0000BD110000}"/>
    <cellStyle name="40% - Accent6 14 3 2 2" xfId="5454" xr:uid="{00000000-0005-0000-0000-0000BE110000}"/>
    <cellStyle name="40% - Accent6 14 3 3" xfId="4021" xr:uid="{00000000-0005-0000-0000-0000BF110000}"/>
    <cellStyle name="40% - Accent6 14 4" xfId="1829" xr:uid="{00000000-0005-0000-0000-0000C0110000}"/>
    <cellStyle name="40% - Accent6 14 4 2" xfId="4738" xr:uid="{00000000-0005-0000-0000-0000C1110000}"/>
    <cellStyle name="40% - Accent6 14 5" xfId="3305" xr:uid="{00000000-0005-0000-0000-0000C2110000}"/>
    <cellStyle name="40% - Accent6 15" xfId="406" xr:uid="{00000000-0005-0000-0000-0000C3110000}"/>
    <cellStyle name="40% - Accent6 15 2" xfId="1125" xr:uid="{00000000-0005-0000-0000-0000C4110000}"/>
    <cellStyle name="40% - Accent6 15 2 2" xfId="2560" xr:uid="{00000000-0005-0000-0000-0000C5110000}"/>
    <cellStyle name="40% - Accent6 15 2 2 2" xfId="5468" xr:uid="{00000000-0005-0000-0000-0000C6110000}"/>
    <cellStyle name="40% - Accent6 15 2 3" xfId="4035" xr:uid="{00000000-0005-0000-0000-0000C7110000}"/>
    <cellStyle name="40% - Accent6 15 3" xfId="1843" xr:uid="{00000000-0005-0000-0000-0000C8110000}"/>
    <cellStyle name="40% - Accent6 15 3 2" xfId="4752" xr:uid="{00000000-0005-0000-0000-0000C9110000}"/>
    <cellStyle name="40% - Accent6 15 4" xfId="3319" xr:uid="{00000000-0005-0000-0000-0000CA110000}"/>
    <cellStyle name="40% - Accent6 16" xfId="765" xr:uid="{00000000-0005-0000-0000-0000CB110000}"/>
    <cellStyle name="40% - Accent6 16 2" xfId="2201" xr:uid="{00000000-0005-0000-0000-0000CC110000}"/>
    <cellStyle name="40% - Accent6 16 2 2" xfId="5110" xr:uid="{00000000-0005-0000-0000-0000CD110000}"/>
    <cellStyle name="40% - Accent6 16 3" xfId="3677" xr:uid="{00000000-0005-0000-0000-0000CE110000}"/>
    <cellStyle name="40% - Accent6 17" xfId="2918" xr:uid="{00000000-0005-0000-0000-0000CF110000}"/>
    <cellStyle name="40% - Accent6 17 2" xfId="5826" xr:uid="{00000000-0005-0000-0000-0000D0110000}"/>
    <cellStyle name="40% - Accent6 18" xfId="1484" xr:uid="{00000000-0005-0000-0000-0000D1110000}"/>
    <cellStyle name="40% - Accent6 18 2" xfId="4393" xr:uid="{00000000-0005-0000-0000-0000D2110000}"/>
    <cellStyle name="40% - Accent6 19" xfId="2932" xr:uid="{00000000-0005-0000-0000-0000D3110000}"/>
    <cellStyle name="40% - Accent6 19 2" xfId="5840" xr:uid="{00000000-0005-0000-0000-0000D4110000}"/>
    <cellStyle name="40% - Accent6 2" xfId="63" xr:uid="{00000000-0005-0000-0000-0000D5110000}"/>
    <cellStyle name="40% - Accent6 2 2" xfId="121" xr:uid="{00000000-0005-0000-0000-0000D6110000}"/>
    <cellStyle name="40% - Accent6 2 2 2" xfId="252" xr:uid="{00000000-0005-0000-0000-0000D7110000}"/>
    <cellStyle name="40% - Accent6 2 2 2 2" xfId="611" xr:uid="{00000000-0005-0000-0000-0000D8110000}"/>
    <cellStyle name="40% - Accent6 2 2 2 2 2" xfId="1330" xr:uid="{00000000-0005-0000-0000-0000D9110000}"/>
    <cellStyle name="40% - Accent6 2 2 2 2 2 2" xfId="2764" xr:uid="{00000000-0005-0000-0000-0000DA110000}"/>
    <cellStyle name="40% - Accent6 2 2 2 2 2 2 2" xfId="5672" xr:uid="{00000000-0005-0000-0000-0000DB110000}"/>
    <cellStyle name="40% - Accent6 2 2 2 2 2 3" xfId="4239" xr:uid="{00000000-0005-0000-0000-0000DC110000}"/>
    <cellStyle name="40% - Accent6 2 2 2 2 3" xfId="2047" xr:uid="{00000000-0005-0000-0000-0000DD110000}"/>
    <cellStyle name="40% - Accent6 2 2 2 2 3 2" xfId="4956" xr:uid="{00000000-0005-0000-0000-0000DE110000}"/>
    <cellStyle name="40% - Accent6 2 2 2 2 4" xfId="3523" xr:uid="{00000000-0005-0000-0000-0000DF110000}"/>
    <cellStyle name="40% - Accent6 2 2 2 3" xfId="971" xr:uid="{00000000-0005-0000-0000-0000E0110000}"/>
    <cellStyle name="40% - Accent6 2 2 2 3 2" xfId="2406" xr:uid="{00000000-0005-0000-0000-0000E1110000}"/>
    <cellStyle name="40% - Accent6 2 2 2 3 2 2" xfId="5314" xr:uid="{00000000-0005-0000-0000-0000E2110000}"/>
    <cellStyle name="40% - Accent6 2 2 2 3 3" xfId="3881" xr:uid="{00000000-0005-0000-0000-0000E3110000}"/>
    <cellStyle name="40% - Accent6 2 2 2 4" xfId="1689" xr:uid="{00000000-0005-0000-0000-0000E4110000}"/>
    <cellStyle name="40% - Accent6 2 2 2 4 2" xfId="4598" xr:uid="{00000000-0005-0000-0000-0000E5110000}"/>
    <cellStyle name="40% - Accent6 2 2 2 5" xfId="3165" xr:uid="{00000000-0005-0000-0000-0000E6110000}"/>
    <cellStyle name="40% - Accent6 2 2 3" xfId="481" xr:uid="{00000000-0005-0000-0000-0000E7110000}"/>
    <cellStyle name="40% - Accent6 2 2 3 2" xfId="1200" xr:uid="{00000000-0005-0000-0000-0000E8110000}"/>
    <cellStyle name="40% - Accent6 2 2 3 2 2" xfId="2634" xr:uid="{00000000-0005-0000-0000-0000E9110000}"/>
    <cellStyle name="40% - Accent6 2 2 3 2 2 2" xfId="5542" xr:uid="{00000000-0005-0000-0000-0000EA110000}"/>
    <cellStyle name="40% - Accent6 2 2 3 2 3" xfId="4109" xr:uid="{00000000-0005-0000-0000-0000EB110000}"/>
    <cellStyle name="40% - Accent6 2 2 3 3" xfId="1917" xr:uid="{00000000-0005-0000-0000-0000EC110000}"/>
    <cellStyle name="40% - Accent6 2 2 3 3 2" xfId="4826" xr:uid="{00000000-0005-0000-0000-0000ED110000}"/>
    <cellStyle name="40% - Accent6 2 2 3 4" xfId="3393" xr:uid="{00000000-0005-0000-0000-0000EE110000}"/>
    <cellStyle name="40% - Accent6 2 2 4" xfId="840" xr:uid="{00000000-0005-0000-0000-0000EF110000}"/>
    <cellStyle name="40% - Accent6 2 2 4 2" xfId="2276" xr:uid="{00000000-0005-0000-0000-0000F0110000}"/>
    <cellStyle name="40% - Accent6 2 2 4 2 2" xfId="5184" xr:uid="{00000000-0005-0000-0000-0000F1110000}"/>
    <cellStyle name="40% - Accent6 2 2 4 3" xfId="3751" xr:uid="{00000000-0005-0000-0000-0000F2110000}"/>
    <cellStyle name="40% - Accent6 2 2 5" xfId="1559" xr:uid="{00000000-0005-0000-0000-0000F3110000}"/>
    <cellStyle name="40% - Accent6 2 2 5 2" xfId="4468" xr:uid="{00000000-0005-0000-0000-0000F4110000}"/>
    <cellStyle name="40% - Accent6 2 2 6" xfId="3035" xr:uid="{00000000-0005-0000-0000-0000F5110000}"/>
    <cellStyle name="40% - Accent6 2 3" xfId="194" xr:uid="{00000000-0005-0000-0000-0000F6110000}"/>
    <cellStyle name="40% - Accent6 2 3 2" xfId="553" xr:uid="{00000000-0005-0000-0000-0000F7110000}"/>
    <cellStyle name="40% - Accent6 2 3 2 2" xfId="1272" xr:uid="{00000000-0005-0000-0000-0000F8110000}"/>
    <cellStyle name="40% - Accent6 2 3 2 2 2" xfId="2706" xr:uid="{00000000-0005-0000-0000-0000F9110000}"/>
    <cellStyle name="40% - Accent6 2 3 2 2 2 2" xfId="5614" xr:uid="{00000000-0005-0000-0000-0000FA110000}"/>
    <cellStyle name="40% - Accent6 2 3 2 2 3" xfId="4181" xr:uid="{00000000-0005-0000-0000-0000FB110000}"/>
    <cellStyle name="40% - Accent6 2 3 2 3" xfId="1989" xr:uid="{00000000-0005-0000-0000-0000FC110000}"/>
    <cellStyle name="40% - Accent6 2 3 2 3 2" xfId="4898" xr:uid="{00000000-0005-0000-0000-0000FD110000}"/>
    <cellStyle name="40% - Accent6 2 3 2 4" xfId="3465" xr:uid="{00000000-0005-0000-0000-0000FE110000}"/>
    <cellStyle name="40% - Accent6 2 3 3" xfId="913" xr:uid="{00000000-0005-0000-0000-0000FF110000}"/>
    <cellStyle name="40% - Accent6 2 3 3 2" xfId="2348" xr:uid="{00000000-0005-0000-0000-000000120000}"/>
    <cellStyle name="40% - Accent6 2 3 3 2 2" xfId="5256" xr:uid="{00000000-0005-0000-0000-000001120000}"/>
    <cellStyle name="40% - Accent6 2 3 3 3" xfId="3823" xr:uid="{00000000-0005-0000-0000-000002120000}"/>
    <cellStyle name="40% - Accent6 2 3 4" xfId="1631" xr:uid="{00000000-0005-0000-0000-000003120000}"/>
    <cellStyle name="40% - Accent6 2 3 4 2" xfId="4540" xr:uid="{00000000-0005-0000-0000-000004120000}"/>
    <cellStyle name="40% - Accent6 2 3 5" xfId="3107" xr:uid="{00000000-0005-0000-0000-000005120000}"/>
    <cellStyle name="40% - Accent6 2 4" xfId="423" xr:uid="{00000000-0005-0000-0000-000006120000}"/>
    <cellStyle name="40% - Accent6 2 4 2" xfId="1142" xr:uid="{00000000-0005-0000-0000-000007120000}"/>
    <cellStyle name="40% - Accent6 2 4 2 2" xfId="2576" xr:uid="{00000000-0005-0000-0000-000008120000}"/>
    <cellStyle name="40% - Accent6 2 4 2 2 2" xfId="5484" xr:uid="{00000000-0005-0000-0000-000009120000}"/>
    <cellStyle name="40% - Accent6 2 4 2 3" xfId="4051" xr:uid="{00000000-0005-0000-0000-00000A120000}"/>
    <cellStyle name="40% - Accent6 2 4 3" xfId="1859" xr:uid="{00000000-0005-0000-0000-00000B120000}"/>
    <cellStyle name="40% - Accent6 2 4 3 2" xfId="4768" xr:uid="{00000000-0005-0000-0000-00000C120000}"/>
    <cellStyle name="40% - Accent6 2 4 4" xfId="3335" xr:uid="{00000000-0005-0000-0000-00000D120000}"/>
    <cellStyle name="40% - Accent6 2 5" xfId="782" xr:uid="{00000000-0005-0000-0000-00000E120000}"/>
    <cellStyle name="40% - Accent6 2 5 2" xfId="2218" xr:uid="{00000000-0005-0000-0000-00000F120000}"/>
    <cellStyle name="40% - Accent6 2 5 2 2" xfId="5126" xr:uid="{00000000-0005-0000-0000-000010120000}"/>
    <cellStyle name="40% - Accent6 2 5 3" xfId="3693" xr:uid="{00000000-0005-0000-0000-000011120000}"/>
    <cellStyle name="40% - Accent6 2 6" xfId="1501" xr:uid="{00000000-0005-0000-0000-000012120000}"/>
    <cellStyle name="40% - Accent6 2 6 2" xfId="4410" xr:uid="{00000000-0005-0000-0000-000013120000}"/>
    <cellStyle name="40% - Accent6 2 7" xfId="2977" xr:uid="{00000000-0005-0000-0000-000014120000}"/>
    <cellStyle name="40% - Accent6 20" xfId="2946" xr:uid="{00000000-0005-0000-0000-000015120000}"/>
    <cellStyle name="40% - Accent6 21" xfId="2960" xr:uid="{00000000-0005-0000-0000-000016120000}"/>
    <cellStyle name="40% - Accent6 22" xfId="5859" xr:uid="{00000000-0005-0000-0000-000017120000}"/>
    <cellStyle name="40% - Accent6 3" xfId="77" xr:uid="{00000000-0005-0000-0000-000018120000}"/>
    <cellStyle name="40% - Accent6 3 2" xfId="135" xr:uid="{00000000-0005-0000-0000-000019120000}"/>
    <cellStyle name="40% - Accent6 3 2 2" xfId="266" xr:uid="{00000000-0005-0000-0000-00001A120000}"/>
    <cellStyle name="40% - Accent6 3 2 2 2" xfId="625" xr:uid="{00000000-0005-0000-0000-00001B120000}"/>
    <cellStyle name="40% - Accent6 3 2 2 2 2" xfId="1344" xr:uid="{00000000-0005-0000-0000-00001C120000}"/>
    <cellStyle name="40% - Accent6 3 2 2 2 2 2" xfId="2778" xr:uid="{00000000-0005-0000-0000-00001D120000}"/>
    <cellStyle name="40% - Accent6 3 2 2 2 2 2 2" xfId="5686" xr:uid="{00000000-0005-0000-0000-00001E120000}"/>
    <cellStyle name="40% - Accent6 3 2 2 2 2 3" xfId="4253" xr:uid="{00000000-0005-0000-0000-00001F120000}"/>
    <cellStyle name="40% - Accent6 3 2 2 2 3" xfId="2061" xr:uid="{00000000-0005-0000-0000-000020120000}"/>
    <cellStyle name="40% - Accent6 3 2 2 2 3 2" xfId="4970" xr:uid="{00000000-0005-0000-0000-000021120000}"/>
    <cellStyle name="40% - Accent6 3 2 2 2 4" xfId="3537" xr:uid="{00000000-0005-0000-0000-000022120000}"/>
    <cellStyle name="40% - Accent6 3 2 2 3" xfId="985" xr:uid="{00000000-0005-0000-0000-000023120000}"/>
    <cellStyle name="40% - Accent6 3 2 2 3 2" xfId="2420" xr:uid="{00000000-0005-0000-0000-000024120000}"/>
    <cellStyle name="40% - Accent6 3 2 2 3 2 2" xfId="5328" xr:uid="{00000000-0005-0000-0000-000025120000}"/>
    <cellStyle name="40% - Accent6 3 2 2 3 3" xfId="3895" xr:uid="{00000000-0005-0000-0000-000026120000}"/>
    <cellStyle name="40% - Accent6 3 2 2 4" xfId="1703" xr:uid="{00000000-0005-0000-0000-000027120000}"/>
    <cellStyle name="40% - Accent6 3 2 2 4 2" xfId="4612" xr:uid="{00000000-0005-0000-0000-000028120000}"/>
    <cellStyle name="40% - Accent6 3 2 2 5" xfId="3179" xr:uid="{00000000-0005-0000-0000-000029120000}"/>
    <cellStyle name="40% - Accent6 3 2 3" xfId="495" xr:uid="{00000000-0005-0000-0000-00002A120000}"/>
    <cellStyle name="40% - Accent6 3 2 3 2" xfId="1214" xr:uid="{00000000-0005-0000-0000-00002B120000}"/>
    <cellStyle name="40% - Accent6 3 2 3 2 2" xfId="2648" xr:uid="{00000000-0005-0000-0000-00002C120000}"/>
    <cellStyle name="40% - Accent6 3 2 3 2 2 2" xfId="5556" xr:uid="{00000000-0005-0000-0000-00002D120000}"/>
    <cellStyle name="40% - Accent6 3 2 3 2 3" xfId="4123" xr:uid="{00000000-0005-0000-0000-00002E120000}"/>
    <cellStyle name="40% - Accent6 3 2 3 3" xfId="1931" xr:uid="{00000000-0005-0000-0000-00002F120000}"/>
    <cellStyle name="40% - Accent6 3 2 3 3 2" xfId="4840" xr:uid="{00000000-0005-0000-0000-000030120000}"/>
    <cellStyle name="40% - Accent6 3 2 3 4" xfId="3407" xr:uid="{00000000-0005-0000-0000-000031120000}"/>
    <cellStyle name="40% - Accent6 3 2 4" xfId="854" xr:uid="{00000000-0005-0000-0000-000032120000}"/>
    <cellStyle name="40% - Accent6 3 2 4 2" xfId="2290" xr:uid="{00000000-0005-0000-0000-000033120000}"/>
    <cellStyle name="40% - Accent6 3 2 4 2 2" xfId="5198" xr:uid="{00000000-0005-0000-0000-000034120000}"/>
    <cellStyle name="40% - Accent6 3 2 4 3" xfId="3765" xr:uid="{00000000-0005-0000-0000-000035120000}"/>
    <cellStyle name="40% - Accent6 3 2 5" xfId="1573" xr:uid="{00000000-0005-0000-0000-000036120000}"/>
    <cellStyle name="40% - Accent6 3 2 5 2" xfId="4482" xr:uid="{00000000-0005-0000-0000-000037120000}"/>
    <cellStyle name="40% - Accent6 3 2 6" xfId="3049" xr:uid="{00000000-0005-0000-0000-000038120000}"/>
    <cellStyle name="40% - Accent6 3 3" xfId="208" xr:uid="{00000000-0005-0000-0000-000039120000}"/>
    <cellStyle name="40% - Accent6 3 3 2" xfId="567" xr:uid="{00000000-0005-0000-0000-00003A120000}"/>
    <cellStyle name="40% - Accent6 3 3 2 2" xfId="1286" xr:uid="{00000000-0005-0000-0000-00003B120000}"/>
    <cellStyle name="40% - Accent6 3 3 2 2 2" xfId="2720" xr:uid="{00000000-0005-0000-0000-00003C120000}"/>
    <cellStyle name="40% - Accent6 3 3 2 2 2 2" xfId="5628" xr:uid="{00000000-0005-0000-0000-00003D120000}"/>
    <cellStyle name="40% - Accent6 3 3 2 2 3" xfId="4195" xr:uid="{00000000-0005-0000-0000-00003E120000}"/>
    <cellStyle name="40% - Accent6 3 3 2 3" xfId="2003" xr:uid="{00000000-0005-0000-0000-00003F120000}"/>
    <cellStyle name="40% - Accent6 3 3 2 3 2" xfId="4912" xr:uid="{00000000-0005-0000-0000-000040120000}"/>
    <cellStyle name="40% - Accent6 3 3 2 4" xfId="3479" xr:uid="{00000000-0005-0000-0000-000041120000}"/>
    <cellStyle name="40% - Accent6 3 3 3" xfId="927" xr:uid="{00000000-0005-0000-0000-000042120000}"/>
    <cellStyle name="40% - Accent6 3 3 3 2" xfId="2362" xr:uid="{00000000-0005-0000-0000-000043120000}"/>
    <cellStyle name="40% - Accent6 3 3 3 2 2" xfId="5270" xr:uid="{00000000-0005-0000-0000-000044120000}"/>
    <cellStyle name="40% - Accent6 3 3 3 3" xfId="3837" xr:uid="{00000000-0005-0000-0000-000045120000}"/>
    <cellStyle name="40% - Accent6 3 3 4" xfId="1645" xr:uid="{00000000-0005-0000-0000-000046120000}"/>
    <cellStyle name="40% - Accent6 3 3 4 2" xfId="4554" xr:uid="{00000000-0005-0000-0000-000047120000}"/>
    <cellStyle name="40% - Accent6 3 3 5" xfId="3121" xr:uid="{00000000-0005-0000-0000-000048120000}"/>
    <cellStyle name="40% - Accent6 3 4" xfId="437" xr:uid="{00000000-0005-0000-0000-000049120000}"/>
    <cellStyle name="40% - Accent6 3 4 2" xfId="1156" xr:uid="{00000000-0005-0000-0000-00004A120000}"/>
    <cellStyle name="40% - Accent6 3 4 2 2" xfId="2590" xr:uid="{00000000-0005-0000-0000-00004B120000}"/>
    <cellStyle name="40% - Accent6 3 4 2 2 2" xfId="5498" xr:uid="{00000000-0005-0000-0000-00004C120000}"/>
    <cellStyle name="40% - Accent6 3 4 2 3" xfId="4065" xr:uid="{00000000-0005-0000-0000-00004D120000}"/>
    <cellStyle name="40% - Accent6 3 4 3" xfId="1873" xr:uid="{00000000-0005-0000-0000-00004E120000}"/>
    <cellStyle name="40% - Accent6 3 4 3 2" xfId="4782" xr:uid="{00000000-0005-0000-0000-00004F120000}"/>
    <cellStyle name="40% - Accent6 3 4 4" xfId="3349" xr:uid="{00000000-0005-0000-0000-000050120000}"/>
    <cellStyle name="40% - Accent6 3 5" xfId="796" xr:uid="{00000000-0005-0000-0000-000051120000}"/>
    <cellStyle name="40% - Accent6 3 5 2" xfId="2232" xr:uid="{00000000-0005-0000-0000-000052120000}"/>
    <cellStyle name="40% - Accent6 3 5 2 2" xfId="5140" xr:uid="{00000000-0005-0000-0000-000053120000}"/>
    <cellStyle name="40% - Accent6 3 5 3" xfId="3707" xr:uid="{00000000-0005-0000-0000-000054120000}"/>
    <cellStyle name="40% - Accent6 3 6" xfId="1515" xr:uid="{00000000-0005-0000-0000-000055120000}"/>
    <cellStyle name="40% - Accent6 3 6 2" xfId="4424" xr:uid="{00000000-0005-0000-0000-000056120000}"/>
    <cellStyle name="40% - Accent6 3 7" xfId="2991" xr:uid="{00000000-0005-0000-0000-000057120000}"/>
    <cellStyle name="40% - Accent6 4" xfId="91" xr:uid="{00000000-0005-0000-0000-000058120000}"/>
    <cellStyle name="40% - Accent6 4 2" xfId="149" xr:uid="{00000000-0005-0000-0000-000059120000}"/>
    <cellStyle name="40% - Accent6 4 2 2" xfId="280" xr:uid="{00000000-0005-0000-0000-00005A120000}"/>
    <cellStyle name="40% - Accent6 4 2 2 2" xfId="639" xr:uid="{00000000-0005-0000-0000-00005B120000}"/>
    <cellStyle name="40% - Accent6 4 2 2 2 2" xfId="1358" xr:uid="{00000000-0005-0000-0000-00005C120000}"/>
    <cellStyle name="40% - Accent6 4 2 2 2 2 2" xfId="2792" xr:uid="{00000000-0005-0000-0000-00005D120000}"/>
    <cellStyle name="40% - Accent6 4 2 2 2 2 2 2" xfId="5700" xr:uid="{00000000-0005-0000-0000-00005E120000}"/>
    <cellStyle name="40% - Accent6 4 2 2 2 2 3" xfId="4267" xr:uid="{00000000-0005-0000-0000-00005F120000}"/>
    <cellStyle name="40% - Accent6 4 2 2 2 3" xfId="2075" xr:uid="{00000000-0005-0000-0000-000060120000}"/>
    <cellStyle name="40% - Accent6 4 2 2 2 3 2" xfId="4984" xr:uid="{00000000-0005-0000-0000-000061120000}"/>
    <cellStyle name="40% - Accent6 4 2 2 2 4" xfId="3551" xr:uid="{00000000-0005-0000-0000-000062120000}"/>
    <cellStyle name="40% - Accent6 4 2 2 3" xfId="999" xr:uid="{00000000-0005-0000-0000-000063120000}"/>
    <cellStyle name="40% - Accent6 4 2 2 3 2" xfId="2434" xr:uid="{00000000-0005-0000-0000-000064120000}"/>
    <cellStyle name="40% - Accent6 4 2 2 3 2 2" xfId="5342" xr:uid="{00000000-0005-0000-0000-000065120000}"/>
    <cellStyle name="40% - Accent6 4 2 2 3 3" xfId="3909" xr:uid="{00000000-0005-0000-0000-000066120000}"/>
    <cellStyle name="40% - Accent6 4 2 2 4" xfId="1717" xr:uid="{00000000-0005-0000-0000-000067120000}"/>
    <cellStyle name="40% - Accent6 4 2 2 4 2" xfId="4626" xr:uid="{00000000-0005-0000-0000-000068120000}"/>
    <cellStyle name="40% - Accent6 4 2 2 5" xfId="3193" xr:uid="{00000000-0005-0000-0000-000069120000}"/>
    <cellStyle name="40% - Accent6 4 2 3" xfId="509" xr:uid="{00000000-0005-0000-0000-00006A120000}"/>
    <cellStyle name="40% - Accent6 4 2 3 2" xfId="1228" xr:uid="{00000000-0005-0000-0000-00006B120000}"/>
    <cellStyle name="40% - Accent6 4 2 3 2 2" xfId="2662" xr:uid="{00000000-0005-0000-0000-00006C120000}"/>
    <cellStyle name="40% - Accent6 4 2 3 2 2 2" xfId="5570" xr:uid="{00000000-0005-0000-0000-00006D120000}"/>
    <cellStyle name="40% - Accent6 4 2 3 2 3" xfId="4137" xr:uid="{00000000-0005-0000-0000-00006E120000}"/>
    <cellStyle name="40% - Accent6 4 2 3 3" xfId="1945" xr:uid="{00000000-0005-0000-0000-00006F120000}"/>
    <cellStyle name="40% - Accent6 4 2 3 3 2" xfId="4854" xr:uid="{00000000-0005-0000-0000-000070120000}"/>
    <cellStyle name="40% - Accent6 4 2 3 4" xfId="3421" xr:uid="{00000000-0005-0000-0000-000071120000}"/>
    <cellStyle name="40% - Accent6 4 2 4" xfId="868" xr:uid="{00000000-0005-0000-0000-000072120000}"/>
    <cellStyle name="40% - Accent6 4 2 4 2" xfId="2304" xr:uid="{00000000-0005-0000-0000-000073120000}"/>
    <cellStyle name="40% - Accent6 4 2 4 2 2" xfId="5212" xr:uid="{00000000-0005-0000-0000-000074120000}"/>
    <cellStyle name="40% - Accent6 4 2 4 3" xfId="3779" xr:uid="{00000000-0005-0000-0000-000075120000}"/>
    <cellStyle name="40% - Accent6 4 2 5" xfId="1587" xr:uid="{00000000-0005-0000-0000-000076120000}"/>
    <cellStyle name="40% - Accent6 4 2 5 2" xfId="4496" xr:uid="{00000000-0005-0000-0000-000077120000}"/>
    <cellStyle name="40% - Accent6 4 2 6" xfId="3063" xr:uid="{00000000-0005-0000-0000-000078120000}"/>
    <cellStyle name="40% - Accent6 4 3" xfId="222" xr:uid="{00000000-0005-0000-0000-000079120000}"/>
    <cellStyle name="40% - Accent6 4 3 2" xfId="581" xr:uid="{00000000-0005-0000-0000-00007A120000}"/>
    <cellStyle name="40% - Accent6 4 3 2 2" xfId="1300" xr:uid="{00000000-0005-0000-0000-00007B120000}"/>
    <cellStyle name="40% - Accent6 4 3 2 2 2" xfId="2734" xr:uid="{00000000-0005-0000-0000-00007C120000}"/>
    <cellStyle name="40% - Accent6 4 3 2 2 2 2" xfId="5642" xr:uid="{00000000-0005-0000-0000-00007D120000}"/>
    <cellStyle name="40% - Accent6 4 3 2 2 3" xfId="4209" xr:uid="{00000000-0005-0000-0000-00007E120000}"/>
    <cellStyle name="40% - Accent6 4 3 2 3" xfId="2017" xr:uid="{00000000-0005-0000-0000-00007F120000}"/>
    <cellStyle name="40% - Accent6 4 3 2 3 2" xfId="4926" xr:uid="{00000000-0005-0000-0000-000080120000}"/>
    <cellStyle name="40% - Accent6 4 3 2 4" xfId="3493" xr:uid="{00000000-0005-0000-0000-000081120000}"/>
    <cellStyle name="40% - Accent6 4 3 3" xfId="941" xr:uid="{00000000-0005-0000-0000-000082120000}"/>
    <cellStyle name="40% - Accent6 4 3 3 2" xfId="2376" xr:uid="{00000000-0005-0000-0000-000083120000}"/>
    <cellStyle name="40% - Accent6 4 3 3 2 2" xfId="5284" xr:uid="{00000000-0005-0000-0000-000084120000}"/>
    <cellStyle name="40% - Accent6 4 3 3 3" xfId="3851" xr:uid="{00000000-0005-0000-0000-000085120000}"/>
    <cellStyle name="40% - Accent6 4 3 4" xfId="1659" xr:uid="{00000000-0005-0000-0000-000086120000}"/>
    <cellStyle name="40% - Accent6 4 3 4 2" xfId="4568" xr:uid="{00000000-0005-0000-0000-000087120000}"/>
    <cellStyle name="40% - Accent6 4 3 5" xfId="3135" xr:uid="{00000000-0005-0000-0000-000088120000}"/>
    <cellStyle name="40% - Accent6 4 4" xfId="451" xr:uid="{00000000-0005-0000-0000-000089120000}"/>
    <cellStyle name="40% - Accent6 4 4 2" xfId="1170" xr:uid="{00000000-0005-0000-0000-00008A120000}"/>
    <cellStyle name="40% - Accent6 4 4 2 2" xfId="2604" xr:uid="{00000000-0005-0000-0000-00008B120000}"/>
    <cellStyle name="40% - Accent6 4 4 2 2 2" xfId="5512" xr:uid="{00000000-0005-0000-0000-00008C120000}"/>
    <cellStyle name="40% - Accent6 4 4 2 3" xfId="4079" xr:uid="{00000000-0005-0000-0000-00008D120000}"/>
    <cellStyle name="40% - Accent6 4 4 3" xfId="1887" xr:uid="{00000000-0005-0000-0000-00008E120000}"/>
    <cellStyle name="40% - Accent6 4 4 3 2" xfId="4796" xr:uid="{00000000-0005-0000-0000-00008F120000}"/>
    <cellStyle name="40% - Accent6 4 4 4" xfId="3363" xr:uid="{00000000-0005-0000-0000-000090120000}"/>
    <cellStyle name="40% - Accent6 4 5" xfId="810" xr:uid="{00000000-0005-0000-0000-000091120000}"/>
    <cellStyle name="40% - Accent6 4 5 2" xfId="2246" xr:uid="{00000000-0005-0000-0000-000092120000}"/>
    <cellStyle name="40% - Accent6 4 5 2 2" xfId="5154" xr:uid="{00000000-0005-0000-0000-000093120000}"/>
    <cellStyle name="40% - Accent6 4 5 3" xfId="3721" xr:uid="{00000000-0005-0000-0000-000094120000}"/>
    <cellStyle name="40% - Accent6 4 6" xfId="1529" xr:uid="{00000000-0005-0000-0000-000095120000}"/>
    <cellStyle name="40% - Accent6 4 6 2" xfId="4438" xr:uid="{00000000-0005-0000-0000-000096120000}"/>
    <cellStyle name="40% - Accent6 4 7" xfId="3005" xr:uid="{00000000-0005-0000-0000-000097120000}"/>
    <cellStyle name="40% - Accent6 5" xfId="105" xr:uid="{00000000-0005-0000-0000-000098120000}"/>
    <cellStyle name="40% - Accent6 5 2" xfId="236" xr:uid="{00000000-0005-0000-0000-000099120000}"/>
    <cellStyle name="40% - Accent6 5 2 2" xfId="595" xr:uid="{00000000-0005-0000-0000-00009A120000}"/>
    <cellStyle name="40% - Accent6 5 2 2 2" xfId="1314" xr:uid="{00000000-0005-0000-0000-00009B120000}"/>
    <cellStyle name="40% - Accent6 5 2 2 2 2" xfId="2748" xr:uid="{00000000-0005-0000-0000-00009C120000}"/>
    <cellStyle name="40% - Accent6 5 2 2 2 2 2" xfId="5656" xr:uid="{00000000-0005-0000-0000-00009D120000}"/>
    <cellStyle name="40% - Accent6 5 2 2 2 3" xfId="4223" xr:uid="{00000000-0005-0000-0000-00009E120000}"/>
    <cellStyle name="40% - Accent6 5 2 2 3" xfId="2031" xr:uid="{00000000-0005-0000-0000-00009F120000}"/>
    <cellStyle name="40% - Accent6 5 2 2 3 2" xfId="4940" xr:uid="{00000000-0005-0000-0000-0000A0120000}"/>
    <cellStyle name="40% - Accent6 5 2 2 4" xfId="3507" xr:uid="{00000000-0005-0000-0000-0000A1120000}"/>
    <cellStyle name="40% - Accent6 5 2 3" xfId="955" xr:uid="{00000000-0005-0000-0000-0000A2120000}"/>
    <cellStyle name="40% - Accent6 5 2 3 2" xfId="2390" xr:uid="{00000000-0005-0000-0000-0000A3120000}"/>
    <cellStyle name="40% - Accent6 5 2 3 2 2" xfId="5298" xr:uid="{00000000-0005-0000-0000-0000A4120000}"/>
    <cellStyle name="40% - Accent6 5 2 3 3" xfId="3865" xr:uid="{00000000-0005-0000-0000-0000A5120000}"/>
    <cellStyle name="40% - Accent6 5 2 4" xfId="1673" xr:uid="{00000000-0005-0000-0000-0000A6120000}"/>
    <cellStyle name="40% - Accent6 5 2 4 2" xfId="4582" xr:uid="{00000000-0005-0000-0000-0000A7120000}"/>
    <cellStyle name="40% - Accent6 5 2 5" xfId="3149" xr:uid="{00000000-0005-0000-0000-0000A8120000}"/>
    <cellStyle name="40% - Accent6 5 3" xfId="465" xr:uid="{00000000-0005-0000-0000-0000A9120000}"/>
    <cellStyle name="40% - Accent6 5 3 2" xfId="1184" xr:uid="{00000000-0005-0000-0000-0000AA120000}"/>
    <cellStyle name="40% - Accent6 5 3 2 2" xfId="2618" xr:uid="{00000000-0005-0000-0000-0000AB120000}"/>
    <cellStyle name="40% - Accent6 5 3 2 2 2" xfId="5526" xr:uid="{00000000-0005-0000-0000-0000AC120000}"/>
    <cellStyle name="40% - Accent6 5 3 2 3" xfId="4093" xr:uid="{00000000-0005-0000-0000-0000AD120000}"/>
    <cellStyle name="40% - Accent6 5 3 3" xfId="1901" xr:uid="{00000000-0005-0000-0000-0000AE120000}"/>
    <cellStyle name="40% - Accent6 5 3 3 2" xfId="4810" xr:uid="{00000000-0005-0000-0000-0000AF120000}"/>
    <cellStyle name="40% - Accent6 5 3 4" xfId="3377" xr:uid="{00000000-0005-0000-0000-0000B0120000}"/>
    <cellStyle name="40% - Accent6 5 4" xfId="824" xr:uid="{00000000-0005-0000-0000-0000B1120000}"/>
    <cellStyle name="40% - Accent6 5 4 2" xfId="2260" xr:uid="{00000000-0005-0000-0000-0000B2120000}"/>
    <cellStyle name="40% - Accent6 5 4 2 2" xfId="5168" xr:uid="{00000000-0005-0000-0000-0000B3120000}"/>
    <cellStyle name="40% - Accent6 5 4 3" xfId="3735" xr:uid="{00000000-0005-0000-0000-0000B4120000}"/>
    <cellStyle name="40% - Accent6 5 5" xfId="1543" xr:uid="{00000000-0005-0000-0000-0000B5120000}"/>
    <cellStyle name="40% - Accent6 5 5 2" xfId="4452" xr:uid="{00000000-0005-0000-0000-0000B6120000}"/>
    <cellStyle name="40% - Accent6 5 6" xfId="3019" xr:uid="{00000000-0005-0000-0000-0000B7120000}"/>
    <cellStyle name="40% - Accent6 6" xfId="163" xr:uid="{00000000-0005-0000-0000-0000B8120000}"/>
    <cellStyle name="40% - Accent6 6 2" xfId="294" xr:uid="{00000000-0005-0000-0000-0000B9120000}"/>
    <cellStyle name="40% - Accent6 6 2 2" xfId="653" xr:uid="{00000000-0005-0000-0000-0000BA120000}"/>
    <cellStyle name="40% - Accent6 6 2 2 2" xfId="1372" xr:uid="{00000000-0005-0000-0000-0000BB120000}"/>
    <cellStyle name="40% - Accent6 6 2 2 2 2" xfId="2806" xr:uid="{00000000-0005-0000-0000-0000BC120000}"/>
    <cellStyle name="40% - Accent6 6 2 2 2 2 2" xfId="5714" xr:uid="{00000000-0005-0000-0000-0000BD120000}"/>
    <cellStyle name="40% - Accent6 6 2 2 2 3" xfId="4281" xr:uid="{00000000-0005-0000-0000-0000BE120000}"/>
    <cellStyle name="40% - Accent6 6 2 2 3" xfId="2089" xr:uid="{00000000-0005-0000-0000-0000BF120000}"/>
    <cellStyle name="40% - Accent6 6 2 2 3 2" xfId="4998" xr:uid="{00000000-0005-0000-0000-0000C0120000}"/>
    <cellStyle name="40% - Accent6 6 2 2 4" xfId="3565" xr:uid="{00000000-0005-0000-0000-0000C1120000}"/>
    <cellStyle name="40% - Accent6 6 2 3" xfId="1013" xr:uid="{00000000-0005-0000-0000-0000C2120000}"/>
    <cellStyle name="40% - Accent6 6 2 3 2" xfId="2448" xr:uid="{00000000-0005-0000-0000-0000C3120000}"/>
    <cellStyle name="40% - Accent6 6 2 3 2 2" xfId="5356" xr:uid="{00000000-0005-0000-0000-0000C4120000}"/>
    <cellStyle name="40% - Accent6 6 2 3 3" xfId="3923" xr:uid="{00000000-0005-0000-0000-0000C5120000}"/>
    <cellStyle name="40% - Accent6 6 2 4" xfId="1731" xr:uid="{00000000-0005-0000-0000-0000C6120000}"/>
    <cellStyle name="40% - Accent6 6 2 4 2" xfId="4640" xr:uid="{00000000-0005-0000-0000-0000C7120000}"/>
    <cellStyle name="40% - Accent6 6 2 5" xfId="3207" xr:uid="{00000000-0005-0000-0000-0000C8120000}"/>
    <cellStyle name="40% - Accent6 6 3" xfId="523" xr:uid="{00000000-0005-0000-0000-0000C9120000}"/>
    <cellStyle name="40% - Accent6 6 3 2" xfId="1242" xr:uid="{00000000-0005-0000-0000-0000CA120000}"/>
    <cellStyle name="40% - Accent6 6 3 2 2" xfId="2676" xr:uid="{00000000-0005-0000-0000-0000CB120000}"/>
    <cellStyle name="40% - Accent6 6 3 2 2 2" xfId="5584" xr:uid="{00000000-0005-0000-0000-0000CC120000}"/>
    <cellStyle name="40% - Accent6 6 3 2 3" xfId="4151" xr:uid="{00000000-0005-0000-0000-0000CD120000}"/>
    <cellStyle name="40% - Accent6 6 3 3" xfId="1959" xr:uid="{00000000-0005-0000-0000-0000CE120000}"/>
    <cellStyle name="40% - Accent6 6 3 3 2" xfId="4868" xr:uid="{00000000-0005-0000-0000-0000CF120000}"/>
    <cellStyle name="40% - Accent6 6 3 4" xfId="3435" xr:uid="{00000000-0005-0000-0000-0000D0120000}"/>
    <cellStyle name="40% - Accent6 6 4" xfId="882" xr:uid="{00000000-0005-0000-0000-0000D1120000}"/>
    <cellStyle name="40% - Accent6 6 4 2" xfId="2318" xr:uid="{00000000-0005-0000-0000-0000D2120000}"/>
    <cellStyle name="40% - Accent6 6 4 2 2" xfId="5226" xr:uid="{00000000-0005-0000-0000-0000D3120000}"/>
    <cellStyle name="40% - Accent6 6 4 3" xfId="3793" xr:uid="{00000000-0005-0000-0000-0000D4120000}"/>
    <cellStyle name="40% - Accent6 6 5" xfId="1601" xr:uid="{00000000-0005-0000-0000-0000D5120000}"/>
    <cellStyle name="40% - Accent6 6 5 2" xfId="4510" xr:uid="{00000000-0005-0000-0000-0000D6120000}"/>
    <cellStyle name="40% - Accent6 6 6" xfId="3077" xr:uid="{00000000-0005-0000-0000-0000D7120000}"/>
    <cellStyle name="40% - Accent6 7" xfId="177" xr:uid="{00000000-0005-0000-0000-0000D8120000}"/>
    <cellStyle name="40% - Accent6 7 2" xfId="537" xr:uid="{00000000-0005-0000-0000-0000D9120000}"/>
    <cellStyle name="40% - Accent6 7 2 2" xfId="1256" xr:uid="{00000000-0005-0000-0000-0000DA120000}"/>
    <cellStyle name="40% - Accent6 7 2 2 2" xfId="2690" xr:uid="{00000000-0005-0000-0000-0000DB120000}"/>
    <cellStyle name="40% - Accent6 7 2 2 2 2" xfId="5598" xr:uid="{00000000-0005-0000-0000-0000DC120000}"/>
    <cellStyle name="40% - Accent6 7 2 2 3" xfId="4165" xr:uid="{00000000-0005-0000-0000-0000DD120000}"/>
    <cellStyle name="40% - Accent6 7 2 3" xfId="1973" xr:uid="{00000000-0005-0000-0000-0000DE120000}"/>
    <cellStyle name="40% - Accent6 7 2 3 2" xfId="4882" xr:uid="{00000000-0005-0000-0000-0000DF120000}"/>
    <cellStyle name="40% - Accent6 7 2 4" xfId="3449" xr:uid="{00000000-0005-0000-0000-0000E0120000}"/>
    <cellStyle name="40% - Accent6 7 3" xfId="896" xr:uid="{00000000-0005-0000-0000-0000E1120000}"/>
    <cellStyle name="40% - Accent6 7 3 2" xfId="2332" xr:uid="{00000000-0005-0000-0000-0000E2120000}"/>
    <cellStyle name="40% - Accent6 7 3 2 2" xfId="5240" xr:uid="{00000000-0005-0000-0000-0000E3120000}"/>
    <cellStyle name="40% - Accent6 7 3 3" xfId="3807" xr:uid="{00000000-0005-0000-0000-0000E4120000}"/>
    <cellStyle name="40% - Accent6 7 4" xfId="1615" xr:uid="{00000000-0005-0000-0000-0000E5120000}"/>
    <cellStyle name="40% - Accent6 7 4 2" xfId="4524" xr:uid="{00000000-0005-0000-0000-0000E6120000}"/>
    <cellStyle name="40% - Accent6 7 5" xfId="3091" xr:uid="{00000000-0005-0000-0000-0000E7120000}"/>
    <cellStyle name="40% - Accent6 8" xfId="308" xr:uid="{00000000-0005-0000-0000-0000E8120000}"/>
    <cellStyle name="40% - Accent6 8 2" xfId="667" xr:uid="{00000000-0005-0000-0000-0000E9120000}"/>
    <cellStyle name="40% - Accent6 8 2 2" xfId="1386" xr:uid="{00000000-0005-0000-0000-0000EA120000}"/>
    <cellStyle name="40% - Accent6 8 2 2 2" xfId="2820" xr:uid="{00000000-0005-0000-0000-0000EB120000}"/>
    <cellStyle name="40% - Accent6 8 2 2 2 2" xfId="5728" xr:uid="{00000000-0005-0000-0000-0000EC120000}"/>
    <cellStyle name="40% - Accent6 8 2 2 3" xfId="4295" xr:uid="{00000000-0005-0000-0000-0000ED120000}"/>
    <cellStyle name="40% - Accent6 8 2 3" xfId="2103" xr:uid="{00000000-0005-0000-0000-0000EE120000}"/>
    <cellStyle name="40% - Accent6 8 2 3 2" xfId="5012" xr:uid="{00000000-0005-0000-0000-0000EF120000}"/>
    <cellStyle name="40% - Accent6 8 2 4" xfId="3579" xr:uid="{00000000-0005-0000-0000-0000F0120000}"/>
    <cellStyle name="40% - Accent6 8 3" xfId="1027" xr:uid="{00000000-0005-0000-0000-0000F1120000}"/>
    <cellStyle name="40% - Accent6 8 3 2" xfId="2462" xr:uid="{00000000-0005-0000-0000-0000F2120000}"/>
    <cellStyle name="40% - Accent6 8 3 2 2" xfId="5370" xr:uid="{00000000-0005-0000-0000-0000F3120000}"/>
    <cellStyle name="40% - Accent6 8 3 3" xfId="3937" xr:uid="{00000000-0005-0000-0000-0000F4120000}"/>
    <cellStyle name="40% - Accent6 8 4" xfId="1745" xr:uid="{00000000-0005-0000-0000-0000F5120000}"/>
    <cellStyle name="40% - Accent6 8 4 2" xfId="4654" xr:uid="{00000000-0005-0000-0000-0000F6120000}"/>
    <cellStyle name="40% - Accent6 8 5" xfId="3221" xr:uid="{00000000-0005-0000-0000-0000F7120000}"/>
    <cellStyle name="40% - Accent6 9" xfId="322" xr:uid="{00000000-0005-0000-0000-0000F8120000}"/>
    <cellStyle name="40% - Accent6 9 2" xfId="681" xr:uid="{00000000-0005-0000-0000-0000F9120000}"/>
    <cellStyle name="40% - Accent6 9 2 2" xfId="1400" xr:uid="{00000000-0005-0000-0000-0000FA120000}"/>
    <cellStyle name="40% - Accent6 9 2 2 2" xfId="2834" xr:uid="{00000000-0005-0000-0000-0000FB120000}"/>
    <cellStyle name="40% - Accent6 9 2 2 2 2" xfId="5742" xr:uid="{00000000-0005-0000-0000-0000FC120000}"/>
    <cellStyle name="40% - Accent6 9 2 2 3" xfId="4309" xr:uid="{00000000-0005-0000-0000-0000FD120000}"/>
    <cellStyle name="40% - Accent6 9 2 3" xfId="2117" xr:uid="{00000000-0005-0000-0000-0000FE120000}"/>
    <cellStyle name="40% - Accent6 9 2 3 2" xfId="5026" xr:uid="{00000000-0005-0000-0000-0000FF120000}"/>
    <cellStyle name="40% - Accent6 9 2 4" xfId="3593" xr:uid="{00000000-0005-0000-0000-000000130000}"/>
    <cellStyle name="40% - Accent6 9 3" xfId="1041" xr:uid="{00000000-0005-0000-0000-000001130000}"/>
    <cellStyle name="40% - Accent6 9 3 2" xfId="2476" xr:uid="{00000000-0005-0000-0000-000002130000}"/>
    <cellStyle name="40% - Accent6 9 3 2 2" xfId="5384" xr:uid="{00000000-0005-0000-0000-000003130000}"/>
    <cellStyle name="40% - Accent6 9 3 3" xfId="3951" xr:uid="{00000000-0005-0000-0000-000004130000}"/>
    <cellStyle name="40% - Accent6 9 4" xfId="1759" xr:uid="{00000000-0005-0000-0000-000005130000}"/>
    <cellStyle name="40% - Accent6 9 4 2" xfId="4668" xr:uid="{00000000-0005-0000-0000-000006130000}"/>
    <cellStyle name="40% - Accent6 9 5" xfId="3235" xr:uid="{00000000-0005-0000-0000-000007130000}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Explanatory Text" xfId="21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 2" xfId="6" xr:uid="{00000000-0005-0000-0000-00001D130000}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10" xfId="164" xr:uid="{00000000-0005-0000-0000-000022130000}"/>
    <cellStyle name="Normal 10 2" xfId="524" xr:uid="{00000000-0005-0000-0000-000023130000}"/>
    <cellStyle name="Normal 10 2 2" xfId="1243" xr:uid="{00000000-0005-0000-0000-000024130000}"/>
    <cellStyle name="Normal 10 2 2 2" xfId="2677" xr:uid="{00000000-0005-0000-0000-000025130000}"/>
    <cellStyle name="Normal 10 2 2 2 2" xfId="5585" xr:uid="{00000000-0005-0000-0000-000026130000}"/>
    <cellStyle name="Normal 10 2 2 3" xfId="4152" xr:uid="{00000000-0005-0000-0000-000027130000}"/>
    <cellStyle name="Normal 10 2 3" xfId="1960" xr:uid="{00000000-0005-0000-0000-000028130000}"/>
    <cellStyle name="Normal 10 2 3 2" xfId="4869" xr:uid="{00000000-0005-0000-0000-000029130000}"/>
    <cellStyle name="Normal 10 2 4" xfId="3436" xr:uid="{00000000-0005-0000-0000-00002A130000}"/>
    <cellStyle name="Normal 10 3" xfId="883" xr:uid="{00000000-0005-0000-0000-00002B130000}"/>
    <cellStyle name="Normal 10 3 2" xfId="2319" xr:uid="{00000000-0005-0000-0000-00002C130000}"/>
    <cellStyle name="Normal 10 3 2 2" xfId="5227" xr:uid="{00000000-0005-0000-0000-00002D130000}"/>
    <cellStyle name="Normal 10 3 3" xfId="3794" xr:uid="{00000000-0005-0000-0000-00002E130000}"/>
    <cellStyle name="Normal 10 4" xfId="1602" xr:uid="{00000000-0005-0000-0000-00002F130000}"/>
    <cellStyle name="Normal 10 4 2" xfId="4511" xr:uid="{00000000-0005-0000-0000-000030130000}"/>
    <cellStyle name="Normal 10 5" xfId="3078" xr:uid="{00000000-0005-0000-0000-000031130000}"/>
    <cellStyle name="Normal 11" xfId="295" xr:uid="{00000000-0005-0000-0000-000032130000}"/>
    <cellStyle name="Normal 11 2" xfId="654" xr:uid="{00000000-0005-0000-0000-000033130000}"/>
    <cellStyle name="Normal 11 2 2" xfId="1373" xr:uid="{00000000-0005-0000-0000-000034130000}"/>
    <cellStyle name="Normal 11 2 2 2" xfId="2807" xr:uid="{00000000-0005-0000-0000-000035130000}"/>
    <cellStyle name="Normal 11 2 2 2 2" xfId="5715" xr:uid="{00000000-0005-0000-0000-000036130000}"/>
    <cellStyle name="Normal 11 2 2 3" xfId="4282" xr:uid="{00000000-0005-0000-0000-000037130000}"/>
    <cellStyle name="Normal 11 2 3" xfId="2090" xr:uid="{00000000-0005-0000-0000-000038130000}"/>
    <cellStyle name="Normal 11 2 3 2" xfId="4999" xr:uid="{00000000-0005-0000-0000-000039130000}"/>
    <cellStyle name="Normal 11 2 4" xfId="3566" xr:uid="{00000000-0005-0000-0000-00003A130000}"/>
    <cellStyle name="Normal 11 3" xfId="1014" xr:uid="{00000000-0005-0000-0000-00003B130000}"/>
    <cellStyle name="Normal 11 3 2" xfId="2449" xr:uid="{00000000-0005-0000-0000-00003C130000}"/>
    <cellStyle name="Normal 11 3 2 2" xfId="5357" xr:uid="{00000000-0005-0000-0000-00003D130000}"/>
    <cellStyle name="Normal 11 3 3" xfId="3924" xr:uid="{00000000-0005-0000-0000-00003E130000}"/>
    <cellStyle name="Normal 11 4" xfId="1732" xr:uid="{00000000-0005-0000-0000-00003F130000}"/>
    <cellStyle name="Normal 11 4 2" xfId="4641" xr:uid="{00000000-0005-0000-0000-000040130000}"/>
    <cellStyle name="Normal 11 5" xfId="3208" xr:uid="{00000000-0005-0000-0000-000041130000}"/>
    <cellStyle name="Normal 12" xfId="309" xr:uid="{00000000-0005-0000-0000-000042130000}"/>
    <cellStyle name="Normal 12 2" xfId="668" xr:uid="{00000000-0005-0000-0000-000043130000}"/>
    <cellStyle name="Normal 12 2 2" xfId="1387" xr:uid="{00000000-0005-0000-0000-000044130000}"/>
    <cellStyle name="Normal 12 2 2 2" xfId="2821" xr:uid="{00000000-0005-0000-0000-000045130000}"/>
    <cellStyle name="Normal 12 2 2 2 2" xfId="5729" xr:uid="{00000000-0005-0000-0000-000046130000}"/>
    <cellStyle name="Normal 12 2 2 3" xfId="4296" xr:uid="{00000000-0005-0000-0000-000047130000}"/>
    <cellStyle name="Normal 12 2 3" xfId="2104" xr:uid="{00000000-0005-0000-0000-000048130000}"/>
    <cellStyle name="Normal 12 2 3 2" xfId="5013" xr:uid="{00000000-0005-0000-0000-000049130000}"/>
    <cellStyle name="Normal 12 2 4" xfId="3580" xr:uid="{00000000-0005-0000-0000-00004A130000}"/>
    <cellStyle name="Normal 12 3" xfId="1028" xr:uid="{00000000-0005-0000-0000-00004B130000}"/>
    <cellStyle name="Normal 12 3 2" xfId="2463" xr:uid="{00000000-0005-0000-0000-00004C130000}"/>
    <cellStyle name="Normal 12 3 2 2" xfId="5371" xr:uid="{00000000-0005-0000-0000-00004D130000}"/>
    <cellStyle name="Normal 12 3 3" xfId="3938" xr:uid="{00000000-0005-0000-0000-00004E130000}"/>
    <cellStyle name="Normal 12 4" xfId="1746" xr:uid="{00000000-0005-0000-0000-00004F130000}"/>
    <cellStyle name="Normal 12 4 2" xfId="4655" xr:uid="{00000000-0005-0000-0000-000050130000}"/>
    <cellStyle name="Normal 12 5" xfId="3222" xr:uid="{00000000-0005-0000-0000-000051130000}"/>
    <cellStyle name="Normal 13" xfId="323" xr:uid="{00000000-0005-0000-0000-000052130000}"/>
    <cellStyle name="Normal 13 2" xfId="682" xr:uid="{00000000-0005-0000-0000-000053130000}"/>
    <cellStyle name="Normal 13 2 2" xfId="1401" xr:uid="{00000000-0005-0000-0000-000054130000}"/>
    <cellStyle name="Normal 13 2 2 2" xfId="2835" xr:uid="{00000000-0005-0000-0000-000055130000}"/>
    <cellStyle name="Normal 13 2 2 2 2" xfId="5743" xr:uid="{00000000-0005-0000-0000-000056130000}"/>
    <cellStyle name="Normal 13 2 2 3" xfId="4310" xr:uid="{00000000-0005-0000-0000-000057130000}"/>
    <cellStyle name="Normal 13 2 3" xfId="2118" xr:uid="{00000000-0005-0000-0000-000058130000}"/>
    <cellStyle name="Normal 13 2 3 2" xfId="5027" xr:uid="{00000000-0005-0000-0000-000059130000}"/>
    <cellStyle name="Normal 13 2 4" xfId="3594" xr:uid="{00000000-0005-0000-0000-00005A130000}"/>
    <cellStyle name="Normal 13 3" xfId="1042" xr:uid="{00000000-0005-0000-0000-00005B130000}"/>
    <cellStyle name="Normal 13 3 2" xfId="2477" xr:uid="{00000000-0005-0000-0000-00005C130000}"/>
    <cellStyle name="Normal 13 3 2 2" xfId="5385" xr:uid="{00000000-0005-0000-0000-00005D130000}"/>
    <cellStyle name="Normal 13 3 3" xfId="3952" xr:uid="{00000000-0005-0000-0000-00005E130000}"/>
    <cellStyle name="Normal 13 4" xfId="1760" xr:uid="{00000000-0005-0000-0000-00005F130000}"/>
    <cellStyle name="Normal 13 4 2" xfId="4669" xr:uid="{00000000-0005-0000-0000-000060130000}"/>
    <cellStyle name="Normal 13 5" xfId="3236" xr:uid="{00000000-0005-0000-0000-000061130000}"/>
    <cellStyle name="Normal 14" xfId="337" xr:uid="{00000000-0005-0000-0000-000062130000}"/>
    <cellStyle name="Normal 14 2" xfId="696" xr:uid="{00000000-0005-0000-0000-000063130000}"/>
    <cellStyle name="Normal 14 2 2" xfId="1415" xr:uid="{00000000-0005-0000-0000-000064130000}"/>
    <cellStyle name="Normal 14 2 2 2" xfId="2849" xr:uid="{00000000-0005-0000-0000-000065130000}"/>
    <cellStyle name="Normal 14 2 2 2 2" xfId="5757" xr:uid="{00000000-0005-0000-0000-000066130000}"/>
    <cellStyle name="Normal 14 2 2 3" xfId="4324" xr:uid="{00000000-0005-0000-0000-000067130000}"/>
    <cellStyle name="Normal 14 2 3" xfId="2132" xr:uid="{00000000-0005-0000-0000-000068130000}"/>
    <cellStyle name="Normal 14 2 3 2" xfId="5041" xr:uid="{00000000-0005-0000-0000-000069130000}"/>
    <cellStyle name="Normal 14 2 4" xfId="3608" xr:uid="{00000000-0005-0000-0000-00006A130000}"/>
    <cellStyle name="Normal 14 3" xfId="1056" xr:uid="{00000000-0005-0000-0000-00006B130000}"/>
    <cellStyle name="Normal 14 3 2" xfId="2491" xr:uid="{00000000-0005-0000-0000-00006C130000}"/>
    <cellStyle name="Normal 14 3 2 2" xfId="5399" xr:uid="{00000000-0005-0000-0000-00006D130000}"/>
    <cellStyle name="Normal 14 3 3" xfId="3966" xr:uid="{00000000-0005-0000-0000-00006E130000}"/>
    <cellStyle name="Normal 14 4" xfId="1774" xr:uid="{00000000-0005-0000-0000-00006F130000}"/>
    <cellStyle name="Normal 14 4 2" xfId="4683" xr:uid="{00000000-0005-0000-0000-000070130000}"/>
    <cellStyle name="Normal 14 5" xfId="3250" xr:uid="{00000000-0005-0000-0000-000071130000}"/>
    <cellStyle name="Normal 15" xfId="351" xr:uid="{00000000-0005-0000-0000-000072130000}"/>
    <cellStyle name="Normal 15 2" xfId="710" xr:uid="{00000000-0005-0000-0000-000073130000}"/>
    <cellStyle name="Normal 15 2 2" xfId="1429" xr:uid="{00000000-0005-0000-0000-000074130000}"/>
    <cellStyle name="Normal 15 2 2 2" xfId="2863" xr:uid="{00000000-0005-0000-0000-000075130000}"/>
    <cellStyle name="Normal 15 2 2 2 2" xfId="5771" xr:uid="{00000000-0005-0000-0000-000076130000}"/>
    <cellStyle name="Normal 15 2 2 3" xfId="4338" xr:uid="{00000000-0005-0000-0000-000077130000}"/>
    <cellStyle name="Normal 15 2 3" xfId="2146" xr:uid="{00000000-0005-0000-0000-000078130000}"/>
    <cellStyle name="Normal 15 2 3 2" xfId="5055" xr:uid="{00000000-0005-0000-0000-000079130000}"/>
    <cellStyle name="Normal 15 2 4" xfId="3622" xr:uid="{00000000-0005-0000-0000-00007A130000}"/>
    <cellStyle name="Normal 15 3" xfId="1070" xr:uid="{00000000-0005-0000-0000-00007B130000}"/>
    <cellStyle name="Normal 15 3 2" xfId="2505" xr:uid="{00000000-0005-0000-0000-00007C130000}"/>
    <cellStyle name="Normal 15 3 2 2" xfId="5413" xr:uid="{00000000-0005-0000-0000-00007D130000}"/>
    <cellStyle name="Normal 15 3 3" xfId="3980" xr:uid="{00000000-0005-0000-0000-00007E130000}"/>
    <cellStyle name="Normal 15 4" xfId="1788" xr:uid="{00000000-0005-0000-0000-00007F130000}"/>
    <cellStyle name="Normal 15 4 2" xfId="4697" xr:uid="{00000000-0005-0000-0000-000080130000}"/>
    <cellStyle name="Normal 15 5" xfId="3264" xr:uid="{00000000-0005-0000-0000-000081130000}"/>
    <cellStyle name="Normal 16" xfId="365" xr:uid="{00000000-0005-0000-0000-000082130000}"/>
    <cellStyle name="Normal 16 2" xfId="724" xr:uid="{00000000-0005-0000-0000-000083130000}"/>
    <cellStyle name="Normal 16 2 2" xfId="1443" xr:uid="{00000000-0005-0000-0000-000084130000}"/>
    <cellStyle name="Normal 16 2 2 2" xfId="2877" xr:uid="{00000000-0005-0000-0000-000085130000}"/>
    <cellStyle name="Normal 16 2 2 2 2" xfId="5785" xr:uid="{00000000-0005-0000-0000-000086130000}"/>
    <cellStyle name="Normal 16 2 2 3" xfId="4352" xr:uid="{00000000-0005-0000-0000-000087130000}"/>
    <cellStyle name="Normal 16 2 3" xfId="2160" xr:uid="{00000000-0005-0000-0000-000088130000}"/>
    <cellStyle name="Normal 16 2 3 2" xfId="5069" xr:uid="{00000000-0005-0000-0000-000089130000}"/>
    <cellStyle name="Normal 16 2 4" xfId="3636" xr:uid="{00000000-0005-0000-0000-00008A130000}"/>
    <cellStyle name="Normal 16 3" xfId="1084" xr:uid="{00000000-0005-0000-0000-00008B130000}"/>
    <cellStyle name="Normal 16 3 2" xfId="2519" xr:uid="{00000000-0005-0000-0000-00008C130000}"/>
    <cellStyle name="Normal 16 3 2 2" xfId="5427" xr:uid="{00000000-0005-0000-0000-00008D130000}"/>
    <cellStyle name="Normal 16 3 3" xfId="3994" xr:uid="{00000000-0005-0000-0000-00008E130000}"/>
    <cellStyle name="Normal 16 4" xfId="1802" xr:uid="{00000000-0005-0000-0000-00008F130000}"/>
    <cellStyle name="Normal 16 4 2" xfId="4711" xr:uid="{00000000-0005-0000-0000-000090130000}"/>
    <cellStyle name="Normal 16 5" xfId="3278" xr:uid="{00000000-0005-0000-0000-000091130000}"/>
    <cellStyle name="Normal 17" xfId="379" xr:uid="{00000000-0005-0000-0000-000092130000}"/>
    <cellStyle name="Normal 17 2" xfId="738" xr:uid="{00000000-0005-0000-0000-000093130000}"/>
    <cellStyle name="Normal 17 2 2" xfId="1457" xr:uid="{00000000-0005-0000-0000-000094130000}"/>
    <cellStyle name="Normal 17 2 2 2" xfId="2891" xr:uid="{00000000-0005-0000-0000-000095130000}"/>
    <cellStyle name="Normal 17 2 2 2 2" xfId="5799" xr:uid="{00000000-0005-0000-0000-000096130000}"/>
    <cellStyle name="Normal 17 2 2 3" xfId="4366" xr:uid="{00000000-0005-0000-0000-000097130000}"/>
    <cellStyle name="Normal 17 2 3" xfId="2174" xr:uid="{00000000-0005-0000-0000-000098130000}"/>
    <cellStyle name="Normal 17 2 3 2" xfId="5083" xr:uid="{00000000-0005-0000-0000-000099130000}"/>
    <cellStyle name="Normal 17 2 4" xfId="3650" xr:uid="{00000000-0005-0000-0000-00009A130000}"/>
    <cellStyle name="Normal 17 3" xfId="1098" xr:uid="{00000000-0005-0000-0000-00009B130000}"/>
    <cellStyle name="Normal 17 3 2" xfId="2533" xr:uid="{00000000-0005-0000-0000-00009C130000}"/>
    <cellStyle name="Normal 17 3 2 2" xfId="5441" xr:uid="{00000000-0005-0000-0000-00009D130000}"/>
    <cellStyle name="Normal 17 3 3" xfId="4008" xr:uid="{00000000-0005-0000-0000-00009E130000}"/>
    <cellStyle name="Normal 17 4" xfId="1816" xr:uid="{00000000-0005-0000-0000-00009F130000}"/>
    <cellStyle name="Normal 17 4 2" xfId="4725" xr:uid="{00000000-0005-0000-0000-0000A0130000}"/>
    <cellStyle name="Normal 17 5" xfId="3292" xr:uid="{00000000-0005-0000-0000-0000A1130000}"/>
    <cellStyle name="Normal 18" xfId="407" xr:uid="{00000000-0005-0000-0000-0000A2130000}"/>
    <cellStyle name="Normal 18 2" xfId="1126" xr:uid="{00000000-0005-0000-0000-0000A3130000}"/>
    <cellStyle name="Normal 19" xfId="393" xr:uid="{00000000-0005-0000-0000-0000A4130000}"/>
    <cellStyle name="Normal 19 2" xfId="1112" xr:uid="{00000000-0005-0000-0000-0000A5130000}"/>
    <cellStyle name="Normal 19 2 2" xfId="2547" xr:uid="{00000000-0005-0000-0000-0000A6130000}"/>
    <cellStyle name="Normal 19 2 2 2" xfId="5455" xr:uid="{00000000-0005-0000-0000-0000A7130000}"/>
    <cellStyle name="Normal 19 2 3" xfId="4022" xr:uid="{00000000-0005-0000-0000-0000A8130000}"/>
    <cellStyle name="Normal 19 3" xfId="1830" xr:uid="{00000000-0005-0000-0000-0000A9130000}"/>
    <cellStyle name="Normal 19 3 2" xfId="4739" xr:uid="{00000000-0005-0000-0000-0000AA130000}"/>
    <cellStyle name="Normal 19 4" xfId="3306" xr:uid="{00000000-0005-0000-0000-0000AB130000}"/>
    <cellStyle name="Normal 2" xfId="1" xr:uid="{00000000-0005-0000-0000-0000AC130000}"/>
    <cellStyle name="Normal 2 2" xfId="106" xr:uid="{00000000-0005-0000-0000-0000AD130000}"/>
    <cellStyle name="Normal 2 2 2" xfId="237" xr:uid="{00000000-0005-0000-0000-0000AE130000}"/>
    <cellStyle name="Normal 2 2 2 2" xfId="596" xr:uid="{00000000-0005-0000-0000-0000AF130000}"/>
    <cellStyle name="Normal 2 2 2 2 2" xfId="1315" xr:uid="{00000000-0005-0000-0000-0000B0130000}"/>
    <cellStyle name="Normal 2 2 2 2 2 2" xfId="2749" xr:uid="{00000000-0005-0000-0000-0000B1130000}"/>
    <cellStyle name="Normal 2 2 2 2 2 2 2" xfId="5657" xr:uid="{00000000-0005-0000-0000-0000B2130000}"/>
    <cellStyle name="Normal 2 2 2 2 2 3" xfId="4224" xr:uid="{00000000-0005-0000-0000-0000B3130000}"/>
    <cellStyle name="Normal 2 2 2 2 3" xfId="2032" xr:uid="{00000000-0005-0000-0000-0000B4130000}"/>
    <cellStyle name="Normal 2 2 2 2 3 2" xfId="4941" xr:uid="{00000000-0005-0000-0000-0000B5130000}"/>
    <cellStyle name="Normal 2 2 2 2 4" xfId="3508" xr:uid="{00000000-0005-0000-0000-0000B6130000}"/>
    <cellStyle name="Normal 2 2 2 3" xfId="956" xr:uid="{00000000-0005-0000-0000-0000B7130000}"/>
    <cellStyle name="Normal 2 2 2 3 2" xfId="2391" xr:uid="{00000000-0005-0000-0000-0000B8130000}"/>
    <cellStyle name="Normal 2 2 2 3 2 2" xfId="5299" xr:uid="{00000000-0005-0000-0000-0000B9130000}"/>
    <cellStyle name="Normal 2 2 2 3 3" xfId="3866" xr:uid="{00000000-0005-0000-0000-0000BA130000}"/>
    <cellStyle name="Normal 2 2 2 4" xfId="1674" xr:uid="{00000000-0005-0000-0000-0000BB130000}"/>
    <cellStyle name="Normal 2 2 2 4 2" xfId="4583" xr:uid="{00000000-0005-0000-0000-0000BC130000}"/>
    <cellStyle name="Normal 2 2 2 5" xfId="3150" xr:uid="{00000000-0005-0000-0000-0000BD130000}"/>
    <cellStyle name="Normal 2 2 3" xfId="466" xr:uid="{00000000-0005-0000-0000-0000BE130000}"/>
    <cellStyle name="Normal 2 2 3 2" xfId="1185" xr:uid="{00000000-0005-0000-0000-0000BF130000}"/>
    <cellStyle name="Normal 2 2 3 2 2" xfId="2619" xr:uid="{00000000-0005-0000-0000-0000C0130000}"/>
    <cellStyle name="Normal 2 2 3 2 2 2" xfId="5527" xr:uid="{00000000-0005-0000-0000-0000C1130000}"/>
    <cellStyle name="Normal 2 2 3 2 3" xfId="4094" xr:uid="{00000000-0005-0000-0000-0000C2130000}"/>
    <cellStyle name="Normal 2 2 3 3" xfId="1902" xr:uid="{00000000-0005-0000-0000-0000C3130000}"/>
    <cellStyle name="Normal 2 2 3 3 2" xfId="4811" xr:uid="{00000000-0005-0000-0000-0000C4130000}"/>
    <cellStyle name="Normal 2 2 3 4" xfId="3378" xr:uid="{00000000-0005-0000-0000-0000C5130000}"/>
    <cellStyle name="Normal 2 2 4" xfId="825" xr:uid="{00000000-0005-0000-0000-0000C6130000}"/>
    <cellStyle name="Normal 2 2 4 2" xfId="2261" xr:uid="{00000000-0005-0000-0000-0000C7130000}"/>
    <cellStyle name="Normal 2 2 4 2 2" xfId="5169" xr:uid="{00000000-0005-0000-0000-0000C8130000}"/>
    <cellStyle name="Normal 2 2 4 3" xfId="3736" xr:uid="{00000000-0005-0000-0000-0000C9130000}"/>
    <cellStyle name="Normal 2 2 5" xfId="1544" xr:uid="{00000000-0005-0000-0000-0000CA130000}"/>
    <cellStyle name="Normal 2 2 5 2" xfId="4453" xr:uid="{00000000-0005-0000-0000-0000CB130000}"/>
    <cellStyle name="Normal 2 2 6" xfId="3020" xr:uid="{00000000-0005-0000-0000-0000CC130000}"/>
    <cellStyle name="Normal 2 3" xfId="179" xr:uid="{00000000-0005-0000-0000-0000CD130000}"/>
    <cellStyle name="Normal 2 3 2" xfId="538" xr:uid="{00000000-0005-0000-0000-0000CE130000}"/>
    <cellStyle name="Normal 2 3 2 2" xfId="1257" xr:uid="{00000000-0005-0000-0000-0000CF130000}"/>
    <cellStyle name="Normal 2 3 2 2 2" xfId="2691" xr:uid="{00000000-0005-0000-0000-0000D0130000}"/>
    <cellStyle name="Normal 2 3 2 2 2 2" xfId="5599" xr:uid="{00000000-0005-0000-0000-0000D1130000}"/>
    <cellStyle name="Normal 2 3 2 2 3" xfId="4166" xr:uid="{00000000-0005-0000-0000-0000D2130000}"/>
    <cellStyle name="Normal 2 3 2 3" xfId="1974" xr:uid="{00000000-0005-0000-0000-0000D3130000}"/>
    <cellStyle name="Normal 2 3 2 3 2" xfId="4883" xr:uid="{00000000-0005-0000-0000-0000D4130000}"/>
    <cellStyle name="Normal 2 3 2 4" xfId="3450" xr:uid="{00000000-0005-0000-0000-0000D5130000}"/>
    <cellStyle name="Normal 2 3 3" xfId="898" xr:uid="{00000000-0005-0000-0000-0000D6130000}"/>
    <cellStyle name="Normal 2 3 3 2" xfId="2333" xr:uid="{00000000-0005-0000-0000-0000D7130000}"/>
    <cellStyle name="Normal 2 3 3 2 2" xfId="5241" xr:uid="{00000000-0005-0000-0000-0000D8130000}"/>
    <cellStyle name="Normal 2 3 3 3" xfId="3808" xr:uid="{00000000-0005-0000-0000-0000D9130000}"/>
    <cellStyle name="Normal 2 3 4" xfId="1616" xr:uid="{00000000-0005-0000-0000-0000DA130000}"/>
    <cellStyle name="Normal 2 3 4 2" xfId="4525" xr:uid="{00000000-0005-0000-0000-0000DB130000}"/>
    <cellStyle name="Normal 2 3 5" xfId="3092" xr:uid="{00000000-0005-0000-0000-0000DC130000}"/>
    <cellStyle name="Normal 2 4" xfId="408" xr:uid="{00000000-0005-0000-0000-0000DD130000}"/>
    <cellStyle name="Normal 2 4 2" xfId="1127" xr:uid="{00000000-0005-0000-0000-0000DE130000}"/>
    <cellStyle name="Normal 2 4 2 2" xfId="2561" xr:uid="{00000000-0005-0000-0000-0000DF130000}"/>
    <cellStyle name="Normal 2 4 2 2 2" xfId="5469" xr:uid="{00000000-0005-0000-0000-0000E0130000}"/>
    <cellStyle name="Normal 2 4 2 3" xfId="4036" xr:uid="{00000000-0005-0000-0000-0000E1130000}"/>
    <cellStyle name="Normal 2 4 3" xfId="1844" xr:uid="{00000000-0005-0000-0000-0000E2130000}"/>
    <cellStyle name="Normal 2 4 3 2" xfId="4753" xr:uid="{00000000-0005-0000-0000-0000E3130000}"/>
    <cellStyle name="Normal 2 4 4" xfId="3320" xr:uid="{00000000-0005-0000-0000-0000E4130000}"/>
    <cellStyle name="Normal 2 5" xfId="767" xr:uid="{00000000-0005-0000-0000-0000E5130000}"/>
    <cellStyle name="Normal 2 5 2" xfId="2203" xr:uid="{00000000-0005-0000-0000-0000E6130000}"/>
    <cellStyle name="Normal 2 5 2 2" xfId="5111" xr:uid="{00000000-0005-0000-0000-0000E7130000}"/>
    <cellStyle name="Normal 2 5 3" xfId="3678" xr:uid="{00000000-0005-0000-0000-0000E8130000}"/>
    <cellStyle name="Normal 2 6" xfId="1486" xr:uid="{00000000-0005-0000-0000-0000E9130000}"/>
    <cellStyle name="Normal 2 6 2" xfId="4395" xr:uid="{00000000-0005-0000-0000-0000EA130000}"/>
    <cellStyle name="Normal 2 7" xfId="2962" xr:uid="{00000000-0005-0000-0000-0000EB130000}"/>
    <cellStyle name="Normal 2 8" xfId="48" xr:uid="{00000000-0005-0000-0000-0000EC130000}"/>
    <cellStyle name="Normal 20" xfId="766" xr:uid="{00000000-0005-0000-0000-0000ED130000}"/>
    <cellStyle name="Normal 20 2" xfId="2202" xr:uid="{00000000-0005-0000-0000-0000EE130000}"/>
    <cellStyle name="Normal 21" xfId="752" xr:uid="{00000000-0005-0000-0000-0000EF130000}"/>
    <cellStyle name="Normal 21 2" xfId="2188" xr:uid="{00000000-0005-0000-0000-0000F0130000}"/>
    <cellStyle name="Normal 21 2 2" xfId="5097" xr:uid="{00000000-0005-0000-0000-0000F1130000}"/>
    <cellStyle name="Normal 21 3" xfId="3664" xr:uid="{00000000-0005-0000-0000-0000F2130000}"/>
    <cellStyle name="Normal 22" xfId="2905" xr:uid="{00000000-0005-0000-0000-0000F3130000}"/>
    <cellStyle name="Normal 22 2" xfId="5813" xr:uid="{00000000-0005-0000-0000-0000F4130000}"/>
    <cellStyle name="Normal 23" xfId="1485" xr:uid="{00000000-0005-0000-0000-0000F5130000}"/>
    <cellStyle name="Normal 23 2" xfId="4394" xr:uid="{00000000-0005-0000-0000-0000F6130000}"/>
    <cellStyle name="Normal 24" xfId="1471" xr:uid="{00000000-0005-0000-0000-0000F7130000}"/>
    <cellStyle name="Normal 24 2" xfId="4380" xr:uid="{00000000-0005-0000-0000-0000F8130000}"/>
    <cellStyle name="Normal 25" xfId="2919" xr:uid="{00000000-0005-0000-0000-0000F9130000}"/>
    <cellStyle name="Normal 25 2" xfId="5827" xr:uid="{00000000-0005-0000-0000-0000FA130000}"/>
    <cellStyle name="Normal 26" xfId="2933" xr:uid="{00000000-0005-0000-0000-0000FB130000}"/>
    <cellStyle name="Normal 26 2" xfId="2961" xr:uid="{00000000-0005-0000-0000-0000FC130000}"/>
    <cellStyle name="Normal 26 2 2" xfId="5843" xr:uid="{00000000-0005-0000-0000-0000FD130000}"/>
    <cellStyle name="Normal 26 2 2 2" xfId="5861" xr:uid="{00000000-0005-0000-0000-0000FE130000}"/>
    <cellStyle name="Normal 26 2 3" xfId="5845" xr:uid="{00000000-0005-0000-0000-0000FF130000}"/>
    <cellStyle name="Normal 27" xfId="2947" xr:uid="{00000000-0005-0000-0000-000000140000}"/>
    <cellStyle name="Normal 28" xfId="47" xr:uid="{00000000-0005-0000-0000-000001140000}"/>
    <cellStyle name="Normal 28 2" xfId="5842" xr:uid="{00000000-0005-0000-0000-000002140000}"/>
    <cellStyle name="Normal 28 2 2" xfId="5860" xr:uid="{00000000-0005-0000-0000-000003140000}"/>
    <cellStyle name="Normal 28 3" xfId="5844" xr:uid="{00000000-0005-0000-0000-000004140000}"/>
    <cellStyle name="Normal 28 4" xfId="5846" xr:uid="{00000000-0005-0000-0000-000005140000}"/>
    <cellStyle name="Normal 3" xfId="3" xr:uid="{00000000-0005-0000-0000-000006140000}"/>
    <cellStyle name="Normal 3 2" xfId="108" xr:uid="{00000000-0005-0000-0000-000007140000}"/>
    <cellStyle name="Normal 3 2 2" xfId="239" xr:uid="{00000000-0005-0000-0000-000008140000}"/>
    <cellStyle name="Normal 3 2 2 2" xfId="598" xr:uid="{00000000-0005-0000-0000-000009140000}"/>
    <cellStyle name="Normal 3 2 2 2 2" xfId="1317" xr:uid="{00000000-0005-0000-0000-00000A140000}"/>
    <cellStyle name="Normal 3 2 2 2 2 2" xfId="2751" xr:uid="{00000000-0005-0000-0000-00000B140000}"/>
    <cellStyle name="Normal 3 2 2 2 2 2 2" xfId="5659" xr:uid="{00000000-0005-0000-0000-00000C140000}"/>
    <cellStyle name="Normal 3 2 2 2 2 3" xfId="4226" xr:uid="{00000000-0005-0000-0000-00000D140000}"/>
    <cellStyle name="Normal 3 2 2 2 3" xfId="2034" xr:uid="{00000000-0005-0000-0000-00000E140000}"/>
    <cellStyle name="Normal 3 2 2 2 3 2" xfId="4943" xr:uid="{00000000-0005-0000-0000-00000F140000}"/>
    <cellStyle name="Normal 3 2 2 2 4" xfId="3510" xr:uid="{00000000-0005-0000-0000-000010140000}"/>
    <cellStyle name="Normal 3 2 2 3" xfId="958" xr:uid="{00000000-0005-0000-0000-000011140000}"/>
    <cellStyle name="Normal 3 2 2 3 2" xfId="2393" xr:uid="{00000000-0005-0000-0000-000012140000}"/>
    <cellStyle name="Normal 3 2 2 3 2 2" xfId="5301" xr:uid="{00000000-0005-0000-0000-000013140000}"/>
    <cellStyle name="Normal 3 2 2 3 3" xfId="3868" xr:uid="{00000000-0005-0000-0000-000014140000}"/>
    <cellStyle name="Normal 3 2 2 4" xfId="1676" xr:uid="{00000000-0005-0000-0000-000015140000}"/>
    <cellStyle name="Normal 3 2 2 4 2" xfId="4585" xr:uid="{00000000-0005-0000-0000-000016140000}"/>
    <cellStyle name="Normal 3 2 2 5" xfId="3152" xr:uid="{00000000-0005-0000-0000-000017140000}"/>
    <cellStyle name="Normal 3 2 3" xfId="468" xr:uid="{00000000-0005-0000-0000-000018140000}"/>
    <cellStyle name="Normal 3 2 3 2" xfId="1187" xr:uid="{00000000-0005-0000-0000-000019140000}"/>
    <cellStyle name="Normal 3 2 3 2 2" xfId="2621" xr:uid="{00000000-0005-0000-0000-00001A140000}"/>
    <cellStyle name="Normal 3 2 3 2 2 2" xfId="5529" xr:uid="{00000000-0005-0000-0000-00001B140000}"/>
    <cellStyle name="Normal 3 2 3 2 3" xfId="4096" xr:uid="{00000000-0005-0000-0000-00001C140000}"/>
    <cellStyle name="Normal 3 2 3 3" xfId="1904" xr:uid="{00000000-0005-0000-0000-00001D140000}"/>
    <cellStyle name="Normal 3 2 3 3 2" xfId="4813" xr:uid="{00000000-0005-0000-0000-00001E140000}"/>
    <cellStyle name="Normal 3 2 3 4" xfId="3380" xr:uid="{00000000-0005-0000-0000-00001F140000}"/>
    <cellStyle name="Normal 3 2 4" xfId="827" xr:uid="{00000000-0005-0000-0000-000020140000}"/>
    <cellStyle name="Normal 3 2 4 2" xfId="2263" xr:uid="{00000000-0005-0000-0000-000021140000}"/>
    <cellStyle name="Normal 3 2 4 2 2" xfId="5171" xr:uid="{00000000-0005-0000-0000-000022140000}"/>
    <cellStyle name="Normal 3 2 4 3" xfId="3738" xr:uid="{00000000-0005-0000-0000-000023140000}"/>
    <cellStyle name="Normal 3 2 5" xfId="1546" xr:uid="{00000000-0005-0000-0000-000024140000}"/>
    <cellStyle name="Normal 3 2 5 2" xfId="4455" xr:uid="{00000000-0005-0000-0000-000025140000}"/>
    <cellStyle name="Normal 3 2 6" xfId="3022" xr:uid="{00000000-0005-0000-0000-000026140000}"/>
    <cellStyle name="Normal 3 3" xfId="181" xr:uid="{00000000-0005-0000-0000-000027140000}"/>
    <cellStyle name="Normal 3 3 2" xfId="540" xr:uid="{00000000-0005-0000-0000-000028140000}"/>
    <cellStyle name="Normal 3 3 2 2" xfId="1259" xr:uid="{00000000-0005-0000-0000-000029140000}"/>
    <cellStyle name="Normal 3 3 2 2 2" xfId="2693" xr:uid="{00000000-0005-0000-0000-00002A140000}"/>
    <cellStyle name="Normal 3 3 2 2 2 2" xfId="5601" xr:uid="{00000000-0005-0000-0000-00002B140000}"/>
    <cellStyle name="Normal 3 3 2 2 3" xfId="4168" xr:uid="{00000000-0005-0000-0000-00002C140000}"/>
    <cellStyle name="Normal 3 3 2 3" xfId="1976" xr:uid="{00000000-0005-0000-0000-00002D140000}"/>
    <cellStyle name="Normal 3 3 2 3 2" xfId="4885" xr:uid="{00000000-0005-0000-0000-00002E140000}"/>
    <cellStyle name="Normal 3 3 2 4" xfId="3452" xr:uid="{00000000-0005-0000-0000-00002F140000}"/>
    <cellStyle name="Normal 3 3 3" xfId="900" xr:uid="{00000000-0005-0000-0000-000030140000}"/>
    <cellStyle name="Normal 3 3 3 2" xfId="2335" xr:uid="{00000000-0005-0000-0000-000031140000}"/>
    <cellStyle name="Normal 3 3 3 2 2" xfId="5243" xr:uid="{00000000-0005-0000-0000-000032140000}"/>
    <cellStyle name="Normal 3 3 3 3" xfId="3810" xr:uid="{00000000-0005-0000-0000-000033140000}"/>
    <cellStyle name="Normal 3 3 4" xfId="1618" xr:uid="{00000000-0005-0000-0000-000034140000}"/>
    <cellStyle name="Normal 3 3 4 2" xfId="4527" xr:uid="{00000000-0005-0000-0000-000035140000}"/>
    <cellStyle name="Normal 3 3 5" xfId="3094" xr:uid="{00000000-0005-0000-0000-000036140000}"/>
    <cellStyle name="Normal 3 4" xfId="410" xr:uid="{00000000-0005-0000-0000-000037140000}"/>
    <cellStyle name="Normal 3 4 2" xfId="1129" xr:uid="{00000000-0005-0000-0000-000038140000}"/>
    <cellStyle name="Normal 3 4 2 2" xfId="2563" xr:uid="{00000000-0005-0000-0000-000039140000}"/>
    <cellStyle name="Normal 3 4 2 2 2" xfId="5471" xr:uid="{00000000-0005-0000-0000-00003A140000}"/>
    <cellStyle name="Normal 3 4 2 3" xfId="4038" xr:uid="{00000000-0005-0000-0000-00003B140000}"/>
    <cellStyle name="Normal 3 4 3" xfId="1846" xr:uid="{00000000-0005-0000-0000-00003C140000}"/>
    <cellStyle name="Normal 3 4 3 2" xfId="4755" xr:uid="{00000000-0005-0000-0000-00003D140000}"/>
    <cellStyle name="Normal 3 4 4" xfId="3322" xr:uid="{00000000-0005-0000-0000-00003E140000}"/>
    <cellStyle name="Normal 3 5" xfId="769" xr:uid="{00000000-0005-0000-0000-00003F140000}"/>
    <cellStyle name="Normal 3 5 2" xfId="2205" xr:uid="{00000000-0005-0000-0000-000040140000}"/>
    <cellStyle name="Normal 3 5 2 2" xfId="5113" xr:uid="{00000000-0005-0000-0000-000041140000}"/>
    <cellStyle name="Normal 3 5 3" xfId="3680" xr:uid="{00000000-0005-0000-0000-000042140000}"/>
    <cellStyle name="Normal 3 6" xfId="1488" xr:uid="{00000000-0005-0000-0000-000043140000}"/>
    <cellStyle name="Normal 3 6 2" xfId="4397" xr:uid="{00000000-0005-0000-0000-000044140000}"/>
    <cellStyle name="Normal 3 7" xfId="2964" xr:uid="{00000000-0005-0000-0000-000045140000}"/>
    <cellStyle name="Normal 3 8" xfId="50" xr:uid="{00000000-0005-0000-0000-000046140000}"/>
    <cellStyle name="Normal 4" xfId="4" xr:uid="{00000000-0005-0000-0000-000047140000}"/>
    <cellStyle name="Normal 4 2" xfId="122" xr:uid="{00000000-0005-0000-0000-000048140000}"/>
    <cellStyle name="Normal 4 2 2" xfId="253" xr:uid="{00000000-0005-0000-0000-000049140000}"/>
    <cellStyle name="Normal 4 2 2 2" xfId="612" xr:uid="{00000000-0005-0000-0000-00004A140000}"/>
    <cellStyle name="Normal 4 2 2 2 2" xfId="1331" xr:uid="{00000000-0005-0000-0000-00004B140000}"/>
    <cellStyle name="Normal 4 2 2 2 2 2" xfId="2765" xr:uid="{00000000-0005-0000-0000-00004C140000}"/>
    <cellStyle name="Normal 4 2 2 2 2 2 2" xfId="5673" xr:uid="{00000000-0005-0000-0000-00004D140000}"/>
    <cellStyle name="Normal 4 2 2 2 2 3" xfId="4240" xr:uid="{00000000-0005-0000-0000-00004E140000}"/>
    <cellStyle name="Normal 4 2 2 2 3" xfId="2048" xr:uid="{00000000-0005-0000-0000-00004F140000}"/>
    <cellStyle name="Normal 4 2 2 2 3 2" xfId="4957" xr:uid="{00000000-0005-0000-0000-000050140000}"/>
    <cellStyle name="Normal 4 2 2 2 4" xfId="3524" xr:uid="{00000000-0005-0000-0000-000051140000}"/>
    <cellStyle name="Normal 4 2 2 3" xfId="972" xr:uid="{00000000-0005-0000-0000-000052140000}"/>
    <cellStyle name="Normal 4 2 2 3 2" xfId="2407" xr:uid="{00000000-0005-0000-0000-000053140000}"/>
    <cellStyle name="Normal 4 2 2 3 2 2" xfId="5315" xr:uid="{00000000-0005-0000-0000-000054140000}"/>
    <cellStyle name="Normal 4 2 2 3 3" xfId="3882" xr:uid="{00000000-0005-0000-0000-000055140000}"/>
    <cellStyle name="Normal 4 2 2 4" xfId="1690" xr:uid="{00000000-0005-0000-0000-000056140000}"/>
    <cellStyle name="Normal 4 2 2 4 2" xfId="4599" xr:uid="{00000000-0005-0000-0000-000057140000}"/>
    <cellStyle name="Normal 4 2 2 5" xfId="3166" xr:uid="{00000000-0005-0000-0000-000058140000}"/>
    <cellStyle name="Normal 4 2 3" xfId="482" xr:uid="{00000000-0005-0000-0000-000059140000}"/>
    <cellStyle name="Normal 4 2 3 2" xfId="1201" xr:uid="{00000000-0005-0000-0000-00005A140000}"/>
    <cellStyle name="Normal 4 2 3 2 2" xfId="2635" xr:uid="{00000000-0005-0000-0000-00005B140000}"/>
    <cellStyle name="Normal 4 2 3 2 2 2" xfId="5543" xr:uid="{00000000-0005-0000-0000-00005C140000}"/>
    <cellStyle name="Normal 4 2 3 2 3" xfId="4110" xr:uid="{00000000-0005-0000-0000-00005D140000}"/>
    <cellStyle name="Normal 4 2 3 3" xfId="1918" xr:uid="{00000000-0005-0000-0000-00005E140000}"/>
    <cellStyle name="Normal 4 2 3 3 2" xfId="4827" xr:uid="{00000000-0005-0000-0000-00005F140000}"/>
    <cellStyle name="Normal 4 2 3 4" xfId="3394" xr:uid="{00000000-0005-0000-0000-000060140000}"/>
    <cellStyle name="Normal 4 2 4" xfId="841" xr:uid="{00000000-0005-0000-0000-000061140000}"/>
    <cellStyle name="Normal 4 2 4 2" xfId="2277" xr:uid="{00000000-0005-0000-0000-000062140000}"/>
    <cellStyle name="Normal 4 2 4 2 2" xfId="5185" xr:uid="{00000000-0005-0000-0000-000063140000}"/>
    <cellStyle name="Normal 4 2 4 3" xfId="3752" xr:uid="{00000000-0005-0000-0000-000064140000}"/>
    <cellStyle name="Normal 4 2 5" xfId="1560" xr:uid="{00000000-0005-0000-0000-000065140000}"/>
    <cellStyle name="Normal 4 2 5 2" xfId="4469" xr:uid="{00000000-0005-0000-0000-000066140000}"/>
    <cellStyle name="Normal 4 2 6" xfId="3036" xr:uid="{00000000-0005-0000-0000-000067140000}"/>
    <cellStyle name="Normal 4 3" xfId="195" xr:uid="{00000000-0005-0000-0000-000068140000}"/>
    <cellStyle name="Normal 4 3 2" xfId="554" xr:uid="{00000000-0005-0000-0000-000069140000}"/>
    <cellStyle name="Normal 4 3 2 2" xfId="1273" xr:uid="{00000000-0005-0000-0000-00006A140000}"/>
    <cellStyle name="Normal 4 3 2 2 2" xfId="2707" xr:uid="{00000000-0005-0000-0000-00006B140000}"/>
    <cellStyle name="Normal 4 3 2 2 2 2" xfId="5615" xr:uid="{00000000-0005-0000-0000-00006C140000}"/>
    <cellStyle name="Normal 4 3 2 2 3" xfId="4182" xr:uid="{00000000-0005-0000-0000-00006D140000}"/>
    <cellStyle name="Normal 4 3 2 3" xfId="1990" xr:uid="{00000000-0005-0000-0000-00006E140000}"/>
    <cellStyle name="Normal 4 3 2 3 2" xfId="4899" xr:uid="{00000000-0005-0000-0000-00006F140000}"/>
    <cellStyle name="Normal 4 3 2 4" xfId="3466" xr:uid="{00000000-0005-0000-0000-000070140000}"/>
    <cellStyle name="Normal 4 3 3" xfId="914" xr:uid="{00000000-0005-0000-0000-000071140000}"/>
    <cellStyle name="Normal 4 3 3 2" xfId="2349" xr:uid="{00000000-0005-0000-0000-000072140000}"/>
    <cellStyle name="Normal 4 3 3 2 2" xfId="5257" xr:uid="{00000000-0005-0000-0000-000073140000}"/>
    <cellStyle name="Normal 4 3 3 3" xfId="3824" xr:uid="{00000000-0005-0000-0000-000074140000}"/>
    <cellStyle name="Normal 4 3 4" xfId="1632" xr:uid="{00000000-0005-0000-0000-000075140000}"/>
    <cellStyle name="Normal 4 3 4 2" xfId="4541" xr:uid="{00000000-0005-0000-0000-000076140000}"/>
    <cellStyle name="Normal 4 3 5" xfId="3108" xr:uid="{00000000-0005-0000-0000-000077140000}"/>
    <cellStyle name="Normal 4 4" xfId="424" xr:uid="{00000000-0005-0000-0000-000078140000}"/>
    <cellStyle name="Normal 4 4 2" xfId="1143" xr:uid="{00000000-0005-0000-0000-000079140000}"/>
    <cellStyle name="Normal 4 4 2 2" xfId="2577" xr:uid="{00000000-0005-0000-0000-00007A140000}"/>
    <cellStyle name="Normal 4 4 2 2 2" xfId="5485" xr:uid="{00000000-0005-0000-0000-00007B140000}"/>
    <cellStyle name="Normal 4 4 2 3" xfId="4052" xr:uid="{00000000-0005-0000-0000-00007C140000}"/>
    <cellStyle name="Normal 4 4 3" xfId="1860" xr:uid="{00000000-0005-0000-0000-00007D140000}"/>
    <cellStyle name="Normal 4 4 3 2" xfId="4769" xr:uid="{00000000-0005-0000-0000-00007E140000}"/>
    <cellStyle name="Normal 4 4 4" xfId="3336" xr:uid="{00000000-0005-0000-0000-00007F140000}"/>
    <cellStyle name="Normal 4 5" xfId="783" xr:uid="{00000000-0005-0000-0000-000080140000}"/>
    <cellStyle name="Normal 4 5 2" xfId="2219" xr:uid="{00000000-0005-0000-0000-000081140000}"/>
    <cellStyle name="Normal 4 5 2 2" xfId="5127" xr:uid="{00000000-0005-0000-0000-000082140000}"/>
    <cellStyle name="Normal 4 5 3" xfId="3694" xr:uid="{00000000-0005-0000-0000-000083140000}"/>
    <cellStyle name="Normal 4 6" xfId="1502" xr:uid="{00000000-0005-0000-0000-000084140000}"/>
    <cellStyle name="Normal 4 6 2" xfId="4411" xr:uid="{00000000-0005-0000-0000-000085140000}"/>
    <cellStyle name="Normal 4 7" xfId="2978" xr:uid="{00000000-0005-0000-0000-000086140000}"/>
    <cellStyle name="Normal 4 8" xfId="64" xr:uid="{00000000-0005-0000-0000-000087140000}"/>
    <cellStyle name="Normal 5" xfId="2" xr:uid="{00000000-0005-0000-0000-000088140000}"/>
    <cellStyle name="Normal 5 2" xfId="136" xr:uid="{00000000-0005-0000-0000-000089140000}"/>
    <cellStyle name="Normal 5 2 2" xfId="267" xr:uid="{00000000-0005-0000-0000-00008A140000}"/>
    <cellStyle name="Normal 5 2 2 2" xfId="626" xr:uid="{00000000-0005-0000-0000-00008B140000}"/>
    <cellStyle name="Normal 5 2 2 2 2" xfId="1345" xr:uid="{00000000-0005-0000-0000-00008C140000}"/>
    <cellStyle name="Normal 5 2 2 2 2 2" xfId="2779" xr:uid="{00000000-0005-0000-0000-00008D140000}"/>
    <cellStyle name="Normal 5 2 2 2 2 2 2" xfId="5687" xr:uid="{00000000-0005-0000-0000-00008E140000}"/>
    <cellStyle name="Normal 5 2 2 2 2 3" xfId="4254" xr:uid="{00000000-0005-0000-0000-00008F140000}"/>
    <cellStyle name="Normal 5 2 2 2 3" xfId="2062" xr:uid="{00000000-0005-0000-0000-000090140000}"/>
    <cellStyle name="Normal 5 2 2 2 3 2" xfId="4971" xr:uid="{00000000-0005-0000-0000-000091140000}"/>
    <cellStyle name="Normal 5 2 2 2 4" xfId="3538" xr:uid="{00000000-0005-0000-0000-000092140000}"/>
    <cellStyle name="Normal 5 2 2 3" xfId="986" xr:uid="{00000000-0005-0000-0000-000093140000}"/>
    <cellStyle name="Normal 5 2 2 3 2" xfId="2421" xr:uid="{00000000-0005-0000-0000-000094140000}"/>
    <cellStyle name="Normal 5 2 2 3 2 2" xfId="5329" xr:uid="{00000000-0005-0000-0000-000095140000}"/>
    <cellStyle name="Normal 5 2 2 3 3" xfId="3896" xr:uid="{00000000-0005-0000-0000-000096140000}"/>
    <cellStyle name="Normal 5 2 2 4" xfId="1704" xr:uid="{00000000-0005-0000-0000-000097140000}"/>
    <cellStyle name="Normal 5 2 2 4 2" xfId="4613" xr:uid="{00000000-0005-0000-0000-000098140000}"/>
    <cellStyle name="Normal 5 2 2 5" xfId="3180" xr:uid="{00000000-0005-0000-0000-000099140000}"/>
    <cellStyle name="Normal 5 2 3" xfId="496" xr:uid="{00000000-0005-0000-0000-00009A140000}"/>
    <cellStyle name="Normal 5 2 3 2" xfId="1215" xr:uid="{00000000-0005-0000-0000-00009B140000}"/>
    <cellStyle name="Normal 5 2 3 2 2" xfId="2649" xr:uid="{00000000-0005-0000-0000-00009C140000}"/>
    <cellStyle name="Normal 5 2 3 2 2 2" xfId="5557" xr:uid="{00000000-0005-0000-0000-00009D140000}"/>
    <cellStyle name="Normal 5 2 3 2 3" xfId="4124" xr:uid="{00000000-0005-0000-0000-00009E140000}"/>
    <cellStyle name="Normal 5 2 3 3" xfId="1932" xr:uid="{00000000-0005-0000-0000-00009F140000}"/>
    <cellStyle name="Normal 5 2 3 3 2" xfId="4841" xr:uid="{00000000-0005-0000-0000-0000A0140000}"/>
    <cellStyle name="Normal 5 2 3 4" xfId="3408" xr:uid="{00000000-0005-0000-0000-0000A1140000}"/>
    <cellStyle name="Normal 5 2 4" xfId="855" xr:uid="{00000000-0005-0000-0000-0000A2140000}"/>
    <cellStyle name="Normal 5 2 4 2" xfId="2291" xr:uid="{00000000-0005-0000-0000-0000A3140000}"/>
    <cellStyle name="Normal 5 2 4 2 2" xfId="5199" xr:uid="{00000000-0005-0000-0000-0000A4140000}"/>
    <cellStyle name="Normal 5 2 4 3" xfId="3766" xr:uid="{00000000-0005-0000-0000-0000A5140000}"/>
    <cellStyle name="Normal 5 2 5" xfId="1574" xr:uid="{00000000-0005-0000-0000-0000A6140000}"/>
    <cellStyle name="Normal 5 2 5 2" xfId="4483" xr:uid="{00000000-0005-0000-0000-0000A7140000}"/>
    <cellStyle name="Normal 5 2 6" xfId="3050" xr:uid="{00000000-0005-0000-0000-0000A8140000}"/>
    <cellStyle name="Normal 5 3" xfId="209" xr:uid="{00000000-0005-0000-0000-0000A9140000}"/>
    <cellStyle name="Normal 5 3 2" xfId="568" xr:uid="{00000000-0005-0000-0000-0000AA140000}"/>
    <cellStyle name="Normal 5 3 2 2" xfId="1287" xr:uid="{00000000-0005-0000-0000-0000AB140000}"/>
    <cellStyle name="Normal 5 3 2 2 2" xfId="2721" xr:uid="{00000000-0005-0000-0000-0000AC140000}"/>
    <cellStyle name="Normal 5 3 2 2 2 2" xfId="5629" xr:uid="{00000000-0005-0000-0000-0000AD140000}"/>
    <cellStyle name="Normal 5 3 2 2 3" xfId="4196" xr:uid="{00000000-0005-0000-0000-0000AE140000}"/>
    <cellStyle name="Normal 5 3 2 3" xfId="2004" xr:uid="{00000000-0005-0000-0000-0000AF140000}"/>
    <cellStyle name="Normal 5 3 2 3 2" xfId="4913" xr:uid="{00000000-0005-0000-0000-0000B0140000}"/>
    <cellStyle name="Normal 5 3 2 4" xfId="3480" xr:uid="{00000000-0005-0000-0000-0000B1140000}"/>
    <cellStyle name="Normal 5 3 3" xfId="928" xr:uid="{00000000-0005-0000-0000-0000B2140000}"/>
    <cellStyle name="Normal 5 3 3 2" xfId="2363" xr:uid="{00000000-0005-0000-0000-0000B3140000}"/>
    <cellStyle name="Normal 5 3 3 2 2" xfId="5271" xr:uid="{00000000-0005-0000-0000-0000B4140000}"/>
    <cellStyle name="Normal 5 3 3 3" xfId="3838" xr:uid="{00000000-0005-0000-0000-0000B5140000}"/>
    <cellStyle name="Normal 5 3 4" xfId="1646" xr:uid="{00000000-0005-0000-0000-0000B6140000}"/>
    <cellStyle name="Normal 5 3 4 2" xfId="4555" xr:uid="{00000000-0005-0000-0000-0000B7140000}"/>
    <cellStyle name="Normal 5 3 5" xfId="3122" xr:uid="{00000000-0005-0000-0000-0000B8140000}"/>
    <cellStyle name="Normal 5 4" xfId="438" xr:uid="{00000000-0005-0000-0000-0000B9140000}"/>
    <cellStyle name="Normal 5 4 2" xfId="1157" xr:uid="{00000000-0005-0000-0000-0000BA140000}"/>
    <cellStyle name="Normal 5 4 2 2" xfId="2591" xr:uid="{00000000-0005-0000-0000-0000BB140000}"/>
    <cellStyle name="Normal 5 4 2 2 2" xfId="5499" xr:uid="{00000000-0005-0000-0000-0000BC140000}"/>
    <cellStyle name="Normal 5 4 2 3" xfId="4066" xr:uid="{00000000-0005-0000-0000-0000BD140000}"/>
    <cellStyle name="Normal 5 4 3" xfId="1874" xr:uid="{00000000-0005-0000-0000-0000BE140000}"/>
    <cellStyle name="Normal 5 4 3 2" xfId="4783" xr:uid="{00000000-0005-0000-0000-0000BF140000}"/>
    <cellStyle name="Normal 5 4 4" xfId="3350" xr:uid="{00000000-0005-0000-0000-0000C0140000}"/>
    <cellStyle name="Normal 5 5" xfId="797" xr:uid="{00000000-0005-0000-0000-0000C1140000}"/>
    <cellStyle name="Normal 5 5 2" xfId="2233" xr:uid="{00000000-0005-0000-0000-0000C2140000}"/>
    <cellStyle name="Normal 5 5 2 2" xfId="5141" xr:uid="{00000000-0005-0000-0000-0000C3140000}"/>
    <cellStyle name="Normal 5 5 3" xfId="3708" xr:uid="{00000000-0005-0000-0000-0000C4140000}"/>
    <cellStyle name="Normal 5 6" xfId="1516" xr:uid="{00000000-0005-0000-0000-0000C5140000}"/>
    <cellStyle name="Normal 5 6 2" xfId="4425" xr:uid="{00000000-0005-0000-0000-0000C6140000}"/>
    <cellStyle name="Normal 5 7" xfId="2992" xr:uid="{00000000-0005-0000-0000-0000C7140000}"/>
    <cellStyle name="Normal 5 8" xfId="78" xr:uid="{00000000-0005-0000-0000-0000C8140000}"/>
    <cellStyle name="Normal 6" xfId="5" xr:uid="{00000000-0005-0000-0000-0000C9140000}"/>
    <cellStyle name="Normal 7" xfId="92" xr:uid="{00000000-0005-0000-0000-0000CA140000}"/>
    <cellStyle name="Normal 7 2" xfId="223" xr:uid="{00000000-0005-0000-0000-0000CB140000}"/>
    <cellStyle name="Normal 7 2 2" xfId="582" xr:uid="{00000000-0005-0000-0000-0000CC140000}"/>
    <cellStyle name="Normal 7 2 2 2" xfId="1301" xr:uid="{00000000-0005-0000-0000-0000CD140000}"/>
    <cellStyle name="Normal 7 2 2 2 2" xfId="2735" xr:uid="{00000000-0005-0000-0000-0000CE140000}"/>
    <cellStyle name="Normal 7 2 2 2 2 2" xfId="5643" xr:uid="{00000000-0005-0000-0000-0000CF140000}"/>
    <cellStyle name="Normal 7 2 2 2 3" xfId="4210" xr:uid="{00000000-0005-0000-0000-0000D0140000}"/>
    <cellStyle name="Normal 7 2 2 3" xfId="2018" xr:uid="{00000000-0005-0000-0000-0000D1140000}"/>
    <cellStyle name="Normal 7 2 2 3 2" xfId="4927" xr:uid="{00000000-0005-0000-0000-0000D2140000}"/>
    <cellStyle name="Normal 7 2 2 4" xfId="3494" xr:uid="{00000000-0005-0000-0000-0000D3140000}"/>
    <cellStyle name="Normal 7 2 3" xfId="942" xr:uid="{00000000-0005-0000-0000-0000D4140000}"/>
    <cellStyle name="Normal 7 2 3 2" xfId="2377" xr:uid="{00000000-0005-0000-0000-0000D5140000}"/>
    <cellStyle name="Normal 7 2 3 2 2" xfId="5285" xr:uid="{00000000-0005-0000-0000-0000D6140000}"/>
    <cellStyle name="Normal 7 2 3 3" xfId="3852" xr:uid="{00000000-0005-0000-0000-0000D7140000}"/>
    <cellStyle name="Normal 7 2 4" xfId="1660" xr:uid="{00000000-0005-0000-0000-0000D8140000}"/>
    <cellStyle name="Normal 7 2 4 2" xfId="4569" xr:uid="{00000000-0005-0000-0000-0000D9140000}"/>
    <cellStyle name="Normal 7 2 5" xfId="3136" xr:uid="{00000000-0005-0000-0000-0000DA140000}"/>
    <cellStyle name="Normal 7 3" xfId="452" xr:uid="{00000000-0005-0000-0000-0000DB140000}"/>
    <cellStyle name="Normal 7 3 2" xfId="1171" xr:uid="{00000000-0005-0000-0000-0000DC140000}"/>
    <cellStyle name="Normal 7 3 2 2" xfId="2605" xr:uid="{00000000-0005-0000-0000-0000DD140000}"/>
    <cellStyle name="Normal 7 3 2 2 2" xfId="5513" xr:uid="{00000000-0005-0000-0000-0000DE140000}"/>
    <cellStyle name="Normal 7 3 2 3" xfId="4080" xr:uid="{00000000-0005-0000-0000-0000DF140000}"/>
    <cellStyle name="Normal 7 3 3" xfId="1888" xr:uid="{00000000-0005-0000-0000-0000E0140000}"/>
    <cellStyle name="Normal 7 3 3 2" xfId="4797" xr:uid="{00000000-0005-0000-0000-0000E1140000}"/>
    <cellStyle name="Normal 7 3 4" xfId="3364" xr:uid="{00000000-0005-0000-0000-0000E2140000}"/>
    <cellStyle name="Normal 7 4" xfId="811" xr:uid="{00000000-0005-0000-0000-0000E3140000}"/>
    <cellStyle name="Normal 7 4 2" xfId="2247" xr:uid="{00000000-0005-0000-0000-0000E4140000}"/>
    <cellStyle name="Normal 7 4 2 2" xfId="5155" xr:uid="{00000000-0005-0000-0000-0000E5140000}"/>
    <cellStyle name="Normal 7 4 3" xfId="3722" xr:uid="{00000000-0005-0000-0000-0000E6140000}"/>
    <cellStyle name="Normal 7 5" xfId="1530" xr:uid="{00000000-0005-0000-0000-0000E7140000}"/>
    <cellStyle name="Normal 7 5 2" xfId="4439" xr:uid="{00000000-0005-0000-0000-0000E8140000}"/>
    <cellStyle name="Normal 7 6" xfId="3006" xr:uid="{00000000-0005-0000-0000-0000E9140000}"/>
    <cellStyle name="Normal 8" xfId="150" xr:uid="{00000000-0005-0000-0000-0000EA140000}"/>
    <cellStyle name="Normal 8 2" xfId="281" xr:uid="{00000000-0005-0000-0000-0000EB140000}"/>
    <cellStyle name="Normal 8 2 2" xfId="640" xr:uid="{00000000-0005-0000-0000-0000EC140000}"/>
    <cellStyle name="Normal 8 2 2 2" xfId="1359" xr:uid="{00000000-0005-0000-0000-0000ED140000}"/>
    <cellStyle name="Normal 8 2 2 2 2" xfId="2793" xr:uid="{00000000-0005-0000-0000-0000EE140000}"/>
    <cellStyle name="Normal 8 2 2 2 2 2" xfId="5701" xr:uid="{00000000-0005-0000-0000-0000EF140000}"/>
    <cellStyle name="Normal 8 2 2 2 3" xfId="4268" xr:uid="{00000000-0005-0000-0000-0000F0140000}"/>
    <cellStyle name="Normal 8 2 2 3" xfId="2076" xr:uid="{00000000-0005-0000-0000-0000F1140000}"/>
    <cellStyle name="Normal 8 2 2 3 2" xfId="4985" xr:uid="{00000000-0005-0000-0000-0000F2140000}"/>
    <cellStyle name="Normal 8 2 2 4" xfId="3552" xr:uid="{00000000-0005-0000-0000-0000F3140000}"/>
    <cellStyle name="Normal 8 2 3" xfId="1000" xr:uid="{00000000-0005-0000-0000-0000F4140000}"/>
    <cellStyle name="Normal 8 2 3 2" xfId="2435" xr:uid="{00000000-0005-0000-0000-0000F5140000}"/>
    <cellStyle name="Normal 8 2 3 2 2" xfId="5343" xr:uid="{00000000-0005-0000-0000-0000F6140000}"/>
    <cellStyle name="Normal 8 2 3 3" xfId="3910" xr:uid="{00000000-0005-0000-0000-0000F7140000}"/>
    <cellStyle name="Normal 8 2 4" xfId="1718" xr:uid="{00000000-0005-0000-0000-0000F8140000}"/>
    <cellStyle name="Normal 8 2 4 2" xfId="4627" xr:uid="{00000000-0005-0000-0000-0000F9140000}"/>
    <cellStyle name="Normal 8 2 5" xfId="3194" xr:uid="{00000000-0005-0000-0000-0000FA140000}"/>
    <cellStyle name="Normal 8 3" xfId="510" xr:uid="{00000000-0005-0000-0000-0000FB140000}"/>
    <cellStyle name="Normal 8 3 2" xfId="1229" xr:uid="{00000000-0005-0000-0000-0000FC140000}"/>
    <cellStyle name="Normal 8 3 2 2" xfId="2663" xr:uid="{00000000-0005-0000-0000-0000FD140000}"/>
    <cellStyle name="Normal 8 3 2 2 2" xfId="5571" xr:uid="{00000000-0005-0000-0000-0000FE140000}"/>
    <cellStyle name="Normal 8 3 2 3" xfId="4138" xr:uid="{00000000-0005-0000-0000-0000FF140000}"/>
    <cellStyle name="Normal 8 3 3" xfId="1946" xr:uid="{00000000-0005-0000-0000-000000150000}"/>
    <cellStyle name="Normal 8 3 3 2" xfId="4855" xr:uid="{00000000-0005-0000-0000-000001150000}"/>
    <cellStyle name="Normal 8 3 4" xfId="3422" xr:uid="{00000000-0005-0000-0000-000002150000}"/>
    <cellStyle name="Normal 8 4" xfId="869" xr:uid="{00000000-0005-0000-0000-000003150000}"/>
    <cellStyle name="Normal 8 4 2" xfId="2305" xr:uid="{00000000-0005-0000-0000-000004150000}"/>
    <cellStyle name="Normal 8 4 2 2" xfId="5213" xr:uid="{00000000-0005-0000-0000-000005150000}"/>
    <cellStyle name="Normal 8 4 3" xfId="3780" xr:uid="{00000000-0005-0000-0000-000006150000}"/>
    <cellStyle name="Normal 8 5" xfId="1588" xr:uid="{00000000-0005-0000-0000-000007150000}"/>
    <cellStyle name="Normal 8 5 2" xfId="4497" xr:uid="{00000000-0005-0000-0000-000008150000}"/>
    <cellStyle name="Normal 8 6" xfId="3064" xr:uid="{00000000-0005-0000-0000-000009150000}"/>
    <cellStyle name="Normal 9" xfId="178" xr:uid="{00000000-0005-0000-0000-00000A150000}"/>
    <cellStyle name="Normal 9 2" xfId="897" xr:uid="{00000000-0005-0000-0000-00000B150000}"/>
    <cellStyle name="Note" xfId="5841" builtinId="10" customBuiltin="1"/>
    <cellStyle name="Note 10" xfId="310" xr:uid="{00000000-0005-0000-0000-00000D150000}"/>
    <cellStyle name="Note 10 2" xfId="669" xr:uid="{00000000-0005-0000-0000-00000E150000}"/>
    <cellStyle name="Note 10 2 2" xfId="1388" xr:uid="{00000000-0005-0000-0000-00000F150000}"/>
    <cellStyle name="Note 10 2 2 2" xfId="2822" xr:uid="{00000000-0005-0000-0000-000010150000}"/>
    <cellStyle name="Note 10 2 2 2 2" xfId="5730" xr:uid="{00000000-0005-0000-0000-000011150000}"/>
    <cellStyle name="Note 10 2 2 3" xfId="4297" xr:uid="{00000000-0005-0000-0000-000012150000}"/>
    <cellStyle name="Note 10 2 3" xfId="2105" xr:uid="{00000000-0005-0000-0000-000013150000}"/>
    <cellStyle name="Note 10 2 3 2" xfId="5014" xr:uid="{00000000-0005-0000-0000-000014150000}"/>
    <cellStyle name="Note 10 2 4" xfId="3581" xr:uid="{00000000-0005-0000-0000-000015150000}"/>
    <cellStyle name="Note 10 3" xfId="1029" xr:uid="{00000000-0005-0000-0000-000016150000}"/>
    <cellStyle name="Note 10 3 2" xfId="2464" xr:uid="{00000000-0005-0000-0000-000017150000}"/>
    <cellStyle name="Note 10 3 2 2" xfId="5372" xr:uid="{00000000-0005-0000-0000-000018150000}"/>
    <cellStyle name="Note 10 3 3" xfId="3939" xr:uid="{00000000-0005-0000-0000-000019150000}"/>
    <cellStyle name="Note 10 4" xfId="1747" xr:uid="{00000000-0005-0000-0000-00001A150000}"/>
    <cellStyle name="Note 10 4 2" xfId="4656" xr:uid="{00000000-0005-0000-0000-00001B150000}"/>
    <cellStyle name="Note 10 5" xfId="3223" xr:uid="{00000000-0005-0000-0000-00001C150000}"/>
    <cellStyle name="Note 11" xfId="324" xr:uid="{00000000-0005-0000-0000-00001D150000}"/>
    <cellStyle name="Note 11 2" xfId="683" xr:uid="{00000000-0005-0000-0000-00001E150000}"/>
    <cellStyle name="Note 11 2 2" xfId="1402" xr:uid="{00000000-0005-0000-0000-00001F150000}"/>
    <cellStyle name="Note 11 2 2 2" xfId="2836" xr:uid="{00000000-0005-0000-0000-000020150000}"/>
    <cellStyle name="Note 11 2 2 2 2" xfId="5744" xr:uid="{00000000-0005-0000-0000-000021150000}"/>
    <cellStyle name="Note 11 2 2 3" xfId="4311" xr:uid="{00000000-0005-0000-0000-000022150000}"/>
    <cellStyle name="Note 11 2 3" xfId="2119" xr:uid="{00000000-0005-0000-0000-000023150000}"/>
    <cellStyle name="Note 11 2 3 2" xfId="5028" xr:uid="{00000000-0005-0000-0000-000024150000}"/>
    <cellStyle name="Note 11 2 4" xfId="3595" xr:uid="{00000000-0005-0000-0000-000025150000}"/>
    <cellStyle name="Note 11 3" xfId="1043" xr:uid="{00000000-0005-0000-0000-000026150000}"/>
    <cellStyle name="Note 11 3 2" xfId="2478" xr:uid="{00000000-0005-0000-0000-000027150000}"/>
    <cellStyle name="Note 11 3 2 2" xfId="5386" xr:uid="{00000000-0005-0000-0000-000028150000}"/>
    <cellStyle name="Note 11 3 3" xfId="3953" xr:uid="{00000000-0005-0000-0000-000029150000}"/>
    <cellStyle name="Note 11 4" xfId="1761" xr:uid="{00000000-0005-0000-0000-00002A150000}"/>
    <cellStyle name="Note 11 4 2" xfId="4670" xr:uid="{00000000-0005-0000-0000-00002B150000}"/>
    <cellStyle name="Note 11 5" xfId="3237" xr:uid="{00000000-0005-0000-0000-00002C150000}"/>
    <cellStyle name="Note 12" xfId="338" xr:uid="{00000000-0005-0000-0000-00002D150000}"/>
    <cellStyle name="Note 12 2" xfId="697" xr:uid="{00000000-0005-0000-0000-00002E150000}"/>
    <cellStyle name="Note 12 2 2" xfId="1416" xr:uid="{00000000-0005-0000-0000-00002F150000}"/>
    <cellStyle name="Note 12 2 2 2" xfId="2850" xr:uid="{00000000-0005-0000-0000-000030150000}"/>
    <cellStyle name="Note 12 2 2 2 2" xfId="5758" xr:uid="{00000000-0005-0000-0000-000031150000}"/>
    <cellStyle name="Note 12 2 2 3" xfId="4325" xr:uid="{00000000-0005-0000-0000-000032150000}"/>
    <cellStyle name="Note 12 2 3" xfId="2133" xr:uid="{00000000-0005-0000-0000-000033150000}"/>
    <cellStyle name="Note 12 2 3 2" xfId="5042" xr:uid="{00000000-0005-0000-0000-000034150000}"/>
    <cellStyle name="Note 12 2 4" xfId="3609" xr:uid="{00000000-0005-0000-0000-000035150000}"/>
    <cellStyle name="Note 12 3" xfId="1057" xr:uid="{00000000-0005-0000-0000-000036150000}"/>
    <cellStyle name="Note 12 3 2" xfId="2492" xr:uid="{00000000-0005-0000-0000-000037150000}"/>
    <cellStyle name="Note 12 3 2 2" xfId="5400" xr:uid="{00000000-0005-0000-0000-000038150000}"/>
    <cellStyle name="Note 12 3 3" xfId="3967" xr:uid="{00000000-0005-0000-0000-000039150000}"/>
    <cellStyle name="Note 12 4" xfId="1775" xr:uid="{00000000-0005-0000-0000-00003A150000}"/>
    <cellStyle name="Note 12 4 2" xfId="4684" xr:uid="{00000000-0005-0000-0000-00003B150000}"/>
    <cellStyle name="Note 12 5" xfId="3251" xr:uid="{00000000-0005-0000-0000-00003C150000}"/>
    <cellStyle name="Note 13" xfId="352" xr:uid="{00000000-0005-0000-0000-00003D150000}"/>
    <cellStyle name="Note 13 2" xfId="711" xr:uid="{00000000-0005-0000-0000-00003E150000}"/>
    <cellStyle name="Note 13 2 2" xfId="1430" xr:uid="{00000000-0005-0000-0000-00003F150000}"/>
    <cellStyle name="Note 13 2 2 2" xfId="2864" xr:uid="{00000000-0005-0000-0000-000040150000}"/>
    <cellStyle name="Note 13 2 2 2 2" xfId="5772" xr:uid="{00000000-0005-0000-0000-000041150000}"/>
    <cellStyle name="Note 13 2 2 3" xfId="4339" xr:uid="{00000000-0005-0000-0000-000042150000}"/>
    <cellStyle name="Note 13 2 3" xfId="2147" xr:uid="{00000000-0005-0000-0000-000043150000}"/>
    <cellStyle name="Note 13 2 3 2" xfId="5056" xr:uid="{00000000-0005-0000-0000-000044150000}"/>
    <cellStyle name="Note 13 2 4" xfId="3623" xr:uid="{00000000-0005-0000-0000-000045150000}"/>
    <cellStyle name="Note 13 3" xfId="1071" xr:uid="{00000000-0005-0000-0000-000046150000}"/>
    <cellStyle name="Note 13 3 2" xfId="2506" xr:uid="{00000000-0005-0000-0000-000047150000}"/>
    <cellStyle name="Note 13 3 2 2" xfId="5414" xr:uid="{00000000-0005-0000-0000-000048150000}"/>
    <cellStyle name="Note 13 3 3" xfId="3981" xr:uid="{00000000-0005-0000-0000-000049150000}"/>
    <cellStyle name="Note 13 4" xfId="1789" xr:uid="{00000000-0005-0000-0000-00004A150000}"/>
    <cellStyle name="Note 13 4 2" xfId="4698" xr:uid="{00000000-0005-0000-0000-00004B150000}"/>
    <cellStyle name="Note 13 5" xfId="3265" xr:uid="{00000000-0005-0000-0000-00004C150000}"/>
    <cellStyle name="Note 14" xfId="366" xr:uid="{00000000-0005-0000-0000-00004D150000}"/>
    <cellStyle name="Note 14 2" xfId="725" xr:uid="{00000000-0005-0000-0000-00004E150000}"/>
    <cellStyle name="Note 14 2 2" xfId="1444" xr:uid="{00000000-0005-0000-0000-00004F150000}"/>
    <cellStyle name="Note 14 2 2 2" xfId="2878" xr:uid="{00000000-0005-0000-0000-000050150000}"/>
    <cellStyle name="Note 14 2 2 2 2" xfId="5786" xr:uid="{00000000-0005-0000-0000-000051150000}"/>
    <cellStyle name="Note 14 2 2 3" xfId="4353" xr:uid="{00000000-0005-0000-0000-000052150000}"/>
    <cellStyle name="Note 14 2 3" xfId="2161" xr:uid="{00000000-0005-0000-0000-000053150000}"/>
    <cellStyle name="Note 14 2 3 2" xfId="5070" xr:uid="{00000000-0005-0000-0000-000054150000}"/>
    <cellStyle name="Note 14 2 4" xfId="3637" xr:uid="{00000000-0005-0000-0000-000055150000}"/>
    <cellStyle name="Note 14 3" xfId="1085" xr:uid="{00000000-0005-0000-0000-000056150000}"/>
    <cellStyle name="Note 14 3 2" xfId="2520" xr:uid="{00000000-0005-0000-0000-000057150000}"/>
    <cellStyle name="Note 14 3 2 2" xfId="5428" xr:uid="{00000000-0005-0000-0000-000058150000}"/>
    <cellStyle name="Note 14 3 3" xfId="3995" xr:uid="{00000000-0005-0000-0000-000059150000}"/>
    <cellStyle name="Note 14 4" xfId="1803" xr:uid="{00000000-0005-0000-0000-00005A150000}"/>
    <cellStyle name="Note 14 4 2" xfId="4712" xr:uid="{00000000-0005-0000-0000-00005B150000}"/>
    <cellStyle name="Note 14 5" xfId="3279" xr:uid="{00000000-0005-0000-0000-00005C150000}"/>
    <cellStyle name="Note 15" xfId="380" xr:uid="{00000000-0005-0000-0000-00005D150000}"/>
    <cellStyle name="Note 15 2" xfId="739" xr:uid="{00000000-0005-0000-0000-00005E150000}"/>
    <cellStyle name="Note 15 2 2" xfId="1458" xr:uid="{00000000-0005-0000-0000-00005F150000}"/>
    <cellStyle name="Note 15 2 2 2" xfId="2892" xr:uid="{00000000-0005-0000-0000-000060150000}"/>
    <cellStyle name="Note 15 2 2 2 2" xfId="5800" xr:uid="{00000000-0005-0000-0000-000061150000}"/>
    <cellStyle name="Note 15 2 2 3" xfId="4367" xr:uid="{00000000-0005-0000-0000-000062150000}"/>
    <cellStyle name="Note 15 2 3" xfId="2175" xr:uid="{00000000-0005-0000-0000-000063150000}"/>
    <cellStyle name="Note 15 2 3 2" xfId="5084" xr:uid="{00000000-0005-0000-0000-000064150000}"/>
    <cellStyle name="Note 15 2 4" xfId="3651" xr:uid="{00000000-0005-0000-0000-000065150000}"/>
    <cellStyle name="Note 15 3" xfId="1099" xr:uid="{00000000-0005-0000-0000-000066150000}"/>
    <cellStyle name="Note 15 3 2" xfId="2534" xr:uid="{00000000-0005-0000-0000-000067150000}"/>
    <cellStyle name="Note 15 3 2 2" xfId="5442" xr:uid="{00000000-0005-0000-0000-000068150000}"/>
    <cellStyle name="Note 15 3 3" xfId="4009" xr:uid="{00000000-0005-0000-0000-000069150000}"/>
    <cellStyle name="Note 15 4" xfId="1817" xr:uid="{00000000-0005-0000-0000-00006A150000}"/>
    <cellStyle name="Note 15 4 2" xfId="4726" xr:uid="{00000000-0005-0000-0000-00006B150000}"/>
    <cellStyle name="Note 15 5" xfId="3293" xr:uid="{00000000-0005-0000-0000-00006C150000}"/>
    <cellStyle name="Note 16" xfId="394" xr:uid="{00000000-0005-0000-0000-00006D150000}"/>
    <cellStyle name="Note 16 2" xfId="1113" xr:uid="{00000000-0005-0000-0000-00006E150000}"/>
    <cellStyle name="Note 16 2 2" xfId="2548" xr:uid="{00000000-0005-0000-0000-00006F150000}"/>
    <cellStyle name="Note 16 2 2 2" xfId="5456" xr:uid="{00000000-0005-0000-0000-000070150000}"/>
    <cellStyle name="Note 16 2 3" xfId="4023" xr:uid="{00000000-0005-0000-0000-000071150000}"/>
    <cellStyle name="Note 16 3" xfId="1831" xr:uid="{00000000-0005-0000-0000-000072150000}"/>
    <cellStyle name="Note 16 3 2" xfId="4740" xr:uid="{00000000-0005-0000-0000-000073150000}"/>
    <cellStyle name="Note 16 4" xfId="3307" xr:uid="{00000000-0005-0000-0000-000074150000}"/>
    <cellStyle name="Note 17" xfId="753" xr:uid="{00000000-0005-0000-0000-000075150000}"/>
    <cellStyle name="Note 17 2" xfId="2189" xr:uid="{00000000-0005-0000-0000-000076150000}"/>
    <cellStyle name="Note 17 2 2" xfId="5098" xr:uid="{00000000-0005-0000-0000-000077150000}"/>
    <cellStyle name="Note 17 3" xfId="3665" xr:uid="{00000000-0005-0000-0000-000078150000}"/>
    <cellStyle name="Note 18" xfId="2906" xr:uid="{00000000-0005-0000-0000-000079150000}"/>
    <cellStyle name="Note 18 2" xfId="5814" xr:uid="{00000000-0005-0000-0000-00007A150000}"/>
    <cellStyle name="Note 19" xfId="1472" xr:uid="{00000000-0005-0000-0000-00007B150000}"/>
    <cellStyle name="Note 19 2" xfId="4381" xr:uid="{00000000-0005-0000-0000-00007C150000}"/>
    <cellStyle name="Note 2" xfId="49" xr:uid="{00000000-0005-0000-0000-00007D150000}"/>
    <cellStyle name="Note 2 2" xfId="107" xr:uid="{00000000-0005-0000-0000-00007E150000}"/>
    <cellStyle name="Note 2 2 2" xfId="238" xr:uid="{00000000-0005-0000-0000-00007F150000}"/>
    <cellStyle name="Note 2 2 2 2" xfId="597" xr:uid="{00000000-0005-0000-0000-000080150000}"/>
    <cellStyle name="Note 2 2 2 2 2" xfId="1316" xr:uid="{00000000-0005-0000-0000-000081150000}"/>
    <cellStyle name="Note 2 2 2 2 2 2" xfId="2750" xr:uid="{00000000-0005-0000-0000-000082150000}"/>
    <cellStyle name="Note 2 2 2 2 2 2 2" xfId="5658" xr:uid="{00000000-0005-0000-0000-000083150000}"/>
    <cellStyle name="Note 2 2 2 2 2 3" xfId="4225" xr:uid="{00000000-0005-0000-0000-000084150000}"/>
    <cellStyle name="Note 2 2 2 2 3" xfId="2033" xr:uid="{00000000-0005-0000-0000-000085150000}"/>
    <cellStyle name="Note 2 2 2 2 3 2" xfId="4942" xr:uid="{00000000-0005-0000-0000-000086150000}"/>
    <cellStyle name="Note 2 2 2 2 4" xfId="3509" xr:uid="{00000000-0005-0000-0000-000087150000}"/>
    <cellStyle name="Note 2 2 2 3" xfId="957" xr:uid="{00000000-0005-0000-0000-000088150000}"/>
    <cellStyle name="Note 2 2 2 3 2" xfId="2392" xr:uid="{00000000-0005-0000-0000-000089150000}"/>
    <cellStyle name="Note 2 2 2 3 2 2" xfId="5300" xr:uid="{00000000-0005-0000-0000-00008A150000}"/>
    <cellStyle name="Note 2 2 2 3 3" xfId="3867" xr:uid="{00000000-0005-0000-0000-00008B150000}"/>
    <cellStyle name="Note 2 2 2 4" xfId="1675" xr:uid="{00000000-0005-0000-0000-00008C150000}"/>
    <cellStyle name="Note 2 2 2 4 2" xfId="4584" xr:uid="{00000000-0005-0000-0000-00008D150000}"/>
    <cellStyle name="Note 2 2 2 5" xfId="3151" xr:uid="{00000000-0005-0000-0000-00008E150000}"/>
    <cellStyle name="Note 2 2 3" xfId="467" xr:uid="{00000000-0005-0000-0000-00008F150000}"/>
    <cellStyle name="Note 2 2 3 2" xfId="1186" xr:uid="{00000000-0005-0000-0000-000090150000}"/>
    <cellStyle name="Note 2 2 3 2 2" xfId="2620" xr:uid="{00000000-0005-0000-0000-000091150000}"/>
    <cellStyle name="Note 2 2 3 2 2 2" xfId="5528" xr:uid="{00000000-0005-0000-0000-000092150000}"/>
    <cellStyle name="Note 2 2 3 2 3" xfId="4095" xr:uid="{00000000-0005-0000-0000-000093150000}"/>
    <cellStyle name="Note 2 2 3 3" xfId="1903" xr:uid="{00000000-0005-0000-0000-000094150000}"/>
    <cellStyle name="Note 2 2 3 3 2" xfId="4812" xr:uid="{00000000-0005-0000-0000-000095150000}"/>
    <cellStyle name="Note 2 2 3 4" xfId="3379" xr:uid="{00000000-0005-0000-0000-000096150000}"/>
    <cellStyle name="Note 2 2 4" xfId="826" xr:uid="{00000000-0005-0000-0000-000097150000}"/>
    <cellStyle name="Note 2 2 4 2" xfId="2262" xr:uid="{00000000-0005-0000-0000-000098150000}"/>
    <cellStyle name="Note 2 2 4 2 2" xfId="5170" xr:uid="{00000000-0005-0000-0000-000099150000}"/>
    <cellStyle name="Note 2 2 4 3" xfId="3737" xr:uid="{00000000-0005-0000-0000-00009A150000}"/>
    <cellStyle name="Note 2 2 5" xfId="1545" xr:uid="{00000000-0005-0000-0000-00009B150000}"/>
    <cellStyle name="Note 2 2 5 2" xfId="4454" xr:uid="{00000000-0005-0000-0000-00009C150000}"/>
    <cellStyle name="Note 2 2 6" xfId="3021" xr:uid="{00000000-0005-0000-0000-00009D150000}"/>
    <cellStyle name="Note 2 3" xfId="180" xr:uid="{00000000-0005-0000-0000-00009E150000}"/>
    <cellStyle name="Note 2 3 2" xfId="539" xr:uid="{00000000-0005-0000-0000-00009F150000}"/>
    <cellStyle name="Note 2 3 2 2" xfId="1258" xr:uid="{00000000-0005-0000-0000-0000A0150000}"/>
    <cellStyle name="Note 2 3 2 2 2" xfId="2692" xr:uid="{00000000-0005-0000-0000-0000A1150000}"/>
    <cellStyle name="Note 2 3 2 2 2 2" xfId="5600" xr:uid="{00000000-0005-0000-0000-0000A2150000}"/>
    <cellStyle name="Note 2 3 2 2 3" xfId="4167" xr:uid="{00000000-0005-0000-0000-0000A3150000}"/>
    <cellStyle name="Note 2 3 2 3" xfId="1975" xr:uid="{00000000-0005-0000-0000-0000A4150000}"/>
    <cellStyle name="Note 2 3 2 3 2" xfId="4884" xr:uid="{00000000-0005-0000-0000-0000A5150000}"/>
    <cellStyle name="Note 2 3 2 4" xfId="3451" xr:uid="{00000000-0005-0000-0000-0000A6150000}"/>
    <cellStyle name="Note 2 3 3" xfId="899" xr:uid="{00000000-0005-0000-0000-0000A7150000}"/>
    <cellStyle name="Note 2 3 3 2" xfId="2334" xr:uid="{00000000-0005-0000-0000-0000A8150000}"/>
    <cellStyle name="Note 2 3 3 2 2" xfId="5242" xr:uid="{00000000-0005-0000-0000-0000A9150000}"/>
    <cellStyle name="Note 2 3 3 3" xfId="3809" xr:uid="{00000000-0005-0000-0000-0000AA150000}"/>
    <cellStyle name="Note 2 3 4" xfId="1617" xr:uid="{00000000-0005-0000-0000-0000AB150000}"/>
    <cellStyle name="Note 2 3 4 2" xfId="4526" xr:uid="{00000000-0005-0000-0000-0000AC150000}"/>
    <cellStyle name="Note 2 3 5" xfId="3093" xr:uid="{00000000-0005-0000-0000-0000AD150000}"/>
    <cellStyle name="Note 2 4" xfId="409" xr:uid="{00000000-0005-0000-0000-0000AE150000}"/>
    <cellStyle name="Note 2 4 2" xfId="1128" xr:uid="{00000000-0005-0000-0000-0000AF150000}"/>
    <cellStyle name="Note 2 4 2 2" xfId="2562" xr:uid="{00000000-0005-0000-0000-0000B0150000}"/>
    <cellStyle name="Note 2 4 2 2 2" xfId="5470" xr:uid="{00000000-0005-0000-0000-0000B1150000}"/>
    <cellStyle name="Note 2 4 2 3" xfId="4037" xr:uid="{00000000-0005-0000-0000-0000B2150000}"/>
    <cellStyle name="Note 2 4 3" xfId="1845" xr:uid="{00000000-0005-0000-0000-0000B3150000}"/>
    <cellStyle name="Note 2 4 3 2" xfId="4754" xr:uid="{00000000-0005-0000-0000-0000B4150000}"/>
    <cellStyle name="Note 2 4 4" xfId="3321" xr:uid="{00000000-0005-0000-0000-0000B5150000}"/>
    <cellStyle name="Note 2 5" xfId="768" xr:uid="{00000000-0005-0000-0000-0000B6150000}"/>
    <cellStyle name="Note 2 5 2" xfId="2204" xr:uid="{00000000-0005-0000-0000-0000B7150000}"/>
    <cellStyle name="Note 2 5 2 2" xfId="5112" xr:uid="{00000000-0005-0000-0000-0000B8150000}"/>
    <cellStyle name="Note 2 5 3" xfId="3679" xr:uid="{00000000-0005-0000-0000-0000B9150000}"/>
    <cellStyle name="Note 2 6" xfId="1487" xr:uid="{00000000-0005-0000-0000-0000BA150000}"/>
    <cellStyle name="Note 2 6 2" xfId="4396" xr:uid="{00000000-0005-0000-0000-0000BB150000}"/>
    <cellStyle name="Note 2 7" xfId="2963" xr:uid="{00000000-0005-0000-0000-0000BC150000}"/>
    <cellStyle name="Note 20" xfId="2920" xr:uid="{00000000-0005-0000-0000-0000BD150000}"/>
    <cellStyle name="Note 20 2" xfId="5828" xr:uid="{00000000-0005-0000-0000-0000BE150000}"/>
    <cellStyle name="Note 21" xfId="2934" xr:uid="{00000000-0005-0000-0000-0000BF150000}"/>
    <cellStyle name="Note 22" xfId="2948" xr:uid="{00000000-0005-0000-0000-0000C0150000}"/>
    <cellStyle name="Note 23" xfId="5847" xr:uid="{00000000-0005-0000-0000-0000C1150000}"/>
    <cellStyle name="Note 3" xfId="51" xr:uid="{00000000-0005-0000-0000-0000C2150000}"/>
    <cellStyle name="Note 3 2" xfId="109" xr:uid="{00000000-0005-0000-0000-0000C3150000}"/>
    <cellStyle name="Note 3 2 2" xfId="240" xr:uid="{00000000-0005-0000-0000-0000C4150000}"/>
    <cellStyle name="Note 3 2 2 2" xfId="599" xr:uid="{00000000-0005-0000-0000-0000C5150000}"/>
    <cellStyle name="Note 3 2 2 2 2" xfId="1318" xr:uid="{00000000-0005-0000-0000-0000C6150000}"/>
    <cellStyle name="Note 3 2 2 2 2 2" xfId="2752" xr:uid="{00000000-0005-0000-0000-0000C7150000}"/>
    <cellStyle name="Note 3 2 2 2 2 2 2" xfId="5660" xr:uid="{00000000-0005-0000-0000-0000C8150000}"/>
    <cellStyle name="Note 3 2 2 2 2 3" xfId="4227" xr:uid="{00000000-0005-0000-0000-0000C9150000}"/>
    <cellStyle name="Note 3 2 2 2 3" xfId="2035" xr:uid="{00000000-0005-0000-0000-0000CA150000}"/>
    <cellStyle name="Note 3 2 2 2 3 2" xfId="4944" xr:uid="{00000000-0005-0000-0000-0000CB150000}"/>
    <cellStyle name="Note 3 2 2 2 4" xfId="3511" xr:uid="{00000000-0005-0000-0000-0000CC150000}"/>
    <cellStyle name="Note 3 2 2 3" xfId="959" xr:uid="{00000000-0005-0000-0000-0000CD150000}"/>
    <cellStyle name="Note 3 2 2 3 2" xfId="2394" xr:uid="{00000000-0005-0000-0000-0000CE150000}"/>
    <cellStyle name="Note 3 2 2 3 2 2" xfId="5302" xr:uid="{00000000-0005-0000-0000-0000CF150000}"/>
    <cellStyle name="Note 3 2 2 3 3" xfId="3869" xr:uid="{00000000-0005-0000-0000-0000D0150000}"/>
    <cellStyle name="Note 3 2 2 4" xfId="1677" xr:uid="{00000000-0005-0000-0000-0000D1150000}"/>
    <cellStyle name="Note 3 2 2 4 2" xfId="4586" xr:uid="{00000000-0005-0000-0000-0000D2150000}"/>
    <cellStyle name="Note 3 2 2 5" xfId="3153" xr:uid="{00000000-0005-0000-0000-0000D3150000}"/>
    <cellStyle name="Note 3 2 3" xfId="469" xr:uid="{00000000-0005-0000-0000-0000D4150000}"/>
    <cellStyle name="Note 3 2 3 2" xfId="1188" xr:uid="{00000000-0005-0000-0000-0000D5150000}"/>
    <cellStyle name="Note 3 2 3 2 2" xfId="2622" xr:uid="{00000000-0005-0000-0000-0000D6150000}"/>
    <cellStyle name="Note 3 2 3 2 2 2" xfId="5530" xr:uid="{00000000-0005-0000-0000-0000D7150000}"/>
    <cellStyle name="Note 3 2 3 2 3" xfId="4097" xr:uid="{00000000-0005-0000-0000-0000D8150000}"/>
    <cellStyle name="Note 3 2 3 3" xfId="1905" xr:uid="{00000000-0005-0000-0000-0000D9150000}"/>
    <cellStyle name="Note 3 2 3 3 2" xfId="4814" xr:uid="{00000000-0005-0000-0000-0000DA150000}"/>
    <cellStyle name="Note 3 2 3 4" xfId="3381" xr:uid="{00000000-0005-0000-0000-0000DB150000}"/>
    <cellStyle name="Note 3 2 4" xfId="828" xr:uid="{00000000-0005-0000-0000-0000DC150000}"/>
    <cellStyle name="Note 3 2 4 2" xfId="2264" xr:uid="{00000000-0005-0000-0000-0000DD150000}"/>
    <cellStyle name="Note 3 2 4 2 2" xfId="5172" xr:uid="{00000000-0005-0000-0000-0000DE150000}"/>
    <cellStyle name="Note 3 2 4 3" xfId="3739" xr:uid="{00000000-0005-0000-0000-0000DF150000}"/>
    <cellStyle name="Note 3 2 5" xfId="1547" xr:uid="{00000000-0005-0000-0000-0000E0150000}"/>
    <cellStyle name="Note 3 2 5 2" xfId="4456" xr:uid="{00000000-0005-0000-0000-0000E1150000}"/>
    <cellStyle name="Note 3 2 6" xfId="3023" xr:uid="{00000000-0005-0000-0000-0000E2150000}"/>
    <cellStyle name="Note 3 3" xfId="182" xr:uid="{00000000-0005-0000-0000-0000E3150000}"/>
    <cellStyle name="Note 3 3 2" xfId="541" xr:uid="{00000000-0005-0000-0000-0000E4150000}"/>
    <cellStyle name="Note 3 3 2 2" xfId="1260" xr:uid="{00000000-0005-0000-0000-0000E5150000}"/>
    <cellStyle name="Note 3 3 2 2 2" xfId="2694" xr:uid="{00000000-0005-0000-0000-0000E6150000}"/>
    <cellStyle name="Note 3 3 2 2 2 2" xfId="5602" xr:uid="{00000000-0005-0000-0000-0000E7150000}"/>
    <cellStyle name="Note 3 3 2 2 3" xfId="4169" xr:uid="{00000000-0005-0000-0000-0000E8150000}"/>
    <cellStyle name="Note 3 3 2 3" xfId="1977" xr:uid="{00000000-0005-0000-0000-0000E9150000}"/>
    <cellStyle name="Note 3 3 2 3 2" xfId="4886" xr:uid="{00000000-0005-0000-0000-0000EA150000}"/>
    <cellStyle name="Note 3 3 2 4" xfId="3453" xr:uid="{00000000-0005-0000-0000-0000EB150000}"/>
    <cellStyle name="Note 3 3 3" xfId="901" xr:uid="{00000000-0005-0000-0000-0000EC150000}"/>
    <cellStyle name="Note 3 3 3 2" xfId="2336" xr:uid="{00000000-0005-0000-0000-0000ED150000}"/>
    <cellStyle name="Note 3 3 3 2 2" xfId="5244" xr:uid="{00000000-0005-0000-0000-0000EE150000}"/>
    <cellStyle name="Note 3 3 3 3" xfId="3811" xr:uid="{00000000-0005-0000-0000-0000EF150000}"/>
    <cellStyle name="Note 3 3 4" xfId="1619" xr:uid="{00000000-0005-0000-0000-0000F0150000}"/>
    <cellStyle name="Note 3 3 4 2" xfId="4528" xr:uid="{00000000-0005-0000-0000-0000F1150000}"/>
    <cellStyle name="Note 3 3 5" xfId="3095" xr:uid="{00000000-0005-0000-0000-0000F2150000}"/>
    <cellStyle name="Note 3 4" xfId="411" xr:uid="{00000000-0005-0000-0000-0000F3150000}"/>
    <cellStyle name="Note 3 4 2" xfId="1130" xr:uid="{00000000-0005-0000-0000-0000F4150000}"/>
    <cellStyle name="Note 3 4 2 2" xfId="2564" xr:uid="{00000000-0005-0000-0000-0000F5150000}"/>
    <cellStyle name="Note 3 4 2 2 2" xfId="5472" xr:uid="{00000000-0005-0000-0000-0000F6150000}"/>
    <cellStyle name="Note 3 4 2 3" xfId="4039" xr:uid="{00000000-0005-0000-0000-0000F7150000}"/>
    <cellStyle name="Note 3 4 3" xfId="1847" xr:uid="{00000000-0005-0000-0000-0000F8150000}"/>
    <cellStyle name="Note 3 4 3 2" xfId="4756" xr:uid="{00000000-0005-0000-0000-0000F9150000}"/>
    <cellStyle name="Note 3 4 4" xfId="3323" xr:uid="{00000000-0005-0000-0000-0000FA150000}"/>
    <cellStyle name="Note 3 5" xfId="770" xr:uid="{00000000-0005-0000-0000-0000FB150000}"/>
    <cellStyle name="Note 3 5 2" xfId="2206" xr:uid="{00000000-0005-0000-0000-0000FC150000}"/>
    <cellStyle name="Note 3 5 2 2" xfId="5114" xr:uid="{00000000-0005-0000-0000-0000FD150000}"/>
    <cellStyle name="Note 3 5 3" xfId="3681" xr:uid="{00000000-0005-0000-0000-0000FE150000}"/>
    <cellStyle name="Note 3 6" xfId="1489" xr:uid="{00000000-0005-0000-0000-0000FF150000}"/>
    <cellStyle name="Note 3 6 2" xfId="4398" xr:uid="{00000000-0005-0000-0000-000000160000}"/>
    <cellStyle name="Note 3 7" xfId="2965" xr:uid="{00000000-0005-0000-0000-000001160000}"/>
    <cellStyle name="Note 4" xfId="65" xr:uid="{00000000-0005-0000-0000-000002160000}"/>
    <cellStyle name="Note 4 2" xfId="123" xr:uid="{00000000-0005-0000-0000-000003160000}"/>
    <cellStyle name="Note 4 2 2" xfId="254" xr:uid="{00000000-0005-0000-0000-000004160000}"/>
    <cellStyle name="Note 4 2 2 2" xfId="613" xr:uid="{00000000-0005-0000-0000-000005160000}"/>
    <cellStyle name="Note 4 2 2 2 2" xfId="1332" xr:uid="{00000000-0005-0000-0000-000006160000}"/>
    <cellStyle name="Note 4 2 2 2 2 2" xfId="2766" xr:uid="{00000000-0005-0000-0000-000007160000}"/>
    <cellStyle name="Note 4 2 2 2 2 2 2" xfId="5674" xr:uid="{00000000-0005-0000-0000-000008160000}"/>
    <cellStyle name="Note 4 2 2 2 2 3" xfId="4241" xr:uid="{00000000-0005-0000-0000-000009160000}"/>
    <cellStyle name="Note 4 2 2 2 3" xfId="2049" xr:uid="{00000000-0005-0000-0000-00000A160000}"/>
    <cellStyle name="Note 4 2 2 2 3 2" xfId="4958" xr:uid="{00000000-0005-0000-0000-00000B160000}"/>
    <cellStyle name="Note 4 2 2 2 4" xfId="3525" xr:uid="{00000000-0005-0000-0000-00000C160000}"/>
    <cellStyle name="Note 4 2 2 3" xfId="973" xr:uid="{00000000-0005-0000-0000-00000D160000}"/>
    <cellStyle name="Note 4 2 2 3 2" xfId="2408" xr:uid="{00000000-0005-0000-0000-00000E160000}"/>
    <cellStyle name="Note 4 2 2 3 2 2" xfId="5316" xr:uid="{00000000-0005-0000-0000-00000F160000}"/>
    <cellStyle name="Note 4 2 2 3 3" xfId="3883" xr:uid="{00000000-0005-0000-0000-000010160000}"/>
    <cellStyle name="Note 4 2 2 4" xfId="1691" xr:uid="{00000000-0005-0000-0000-000011160000}"/>
    <cellStyle name="Note 4 2 2 4 2" xfId="4600" xr:uid="{00000000-0005-0000-0000-000012160000}"/>
    <cellStyle name="Note 4 2 2 5" xfId="3167" xr:uid="{00000000-0005-0000-0000-000013160000}"/>
    <cellStyle name="Note 4 2 3" xfId="483" xr:uid="{00000000-0005-0000-0000-000014160000}"/>
    <cellStyle name="Note 4 2 3 2" xfId="1202" xr:uid="{00000000-0005-0000-0000-000015160000}"/>
    <cellStyle name="Note 4 2 3 2 2" xfId="2636" xr:uid="{00000000-0005-0000-0000-000016160000}"/>
    <cellStyle name="Note 4 2 3 2 2 2" xfId="5544" xr:uid="{00000000-0005-0000-0000-000017160000}"/>
    <cellStyle name="Note 4 2 3 2 3" xfId="4111" xr:uid="{00000000-0005-0000-0000-000018160000}"/>
    <cellStyle name="Note 4 2 3 3" xfId="1919" xr:uid="{00000000-0005-0000-0000-000019160000}"/>
    <cellStyle name="Note 4 2 3 3 2" xfId="4828" xr:uid="{00000000-0005-0000-0000-00001A160000}"/>
    <cellStyle name="Note 4 2 3 4" xfId="3395" xr:uid="{00000000-0005-0000-0000-00001B160000}"/>
    <cellStyle name="Note 4 2 4" xfId="842" xr:uid="{00000000-0005-0000-0000-00001C160000}"/>
    <cellStyle name="Note 4 2 4 2" xfId="2278" xr:uid="{00000000-0005-0000-0000-00001D160000}"/>
    <cellStyle name="Note 4 2 4 2 2" xfId="5186" xr:uid="{00000000-0005-0000-0000-00001E160000}"/>
    <cellStyle name="Note 4 2 4 3" xfId="3753" xr:uid="{00000000-0005-0000-0000-00001F160000}"/>
    <cellStyle name="Note 4 2 5" xfId="1561" xr:uid="{00000000-0005-0000-0000-000020160000}"/>
    <cellStyle name="Note 4 2 5 2" xfId="4470" xr:uid="{00000000-0005-0000-0000-000021160000}"/>
    <cellStyle name="Note 4 2 6" xfId="3037" xr:uid="{00000000-0005-0000-0000-000022160000}"/>
    <cellStyle name="Note 4 3" xfId="196" xr:uid="{00000000-0005-0000-0000-000023160000}"/>
    <cellStyle name="Note 4 3 2" xfId="555" xr:uid="{00000000-0005-0000-0000-000024160000}"/>
    <cellStyle name="Note 4 3 2 2" xfId="1274" xr:uid="{00000000-0005-0000-0000-000025160000}"/>
    <cellStyle name="Note 4 3 2 2 2" xfId="2708" xr:uid="{00000000-0005-0000-0000-000026160000}"/>
    <cellStyle name="Note 4 3 2 2 2 2" xfId="5616" xr:uid="{00000000-0005-0000-0000-000027160000}"/>
    <cellStyle name="Note 4 3 2 2 3" xfId="4183" xr:uid="{00000000-0005-0000-0000-000028160000}"/>
    <cellStyle name="Note 4 3 2 3" xfId="1991" xr:uid="{00000000-0005-0000-0000-000029160000}"/>
    <cellStyle name="Note 4 3 2 3 2" xfId="4900" xr:uid="{00000000-0005-0000-0000-00002A160000}"/>
    <cellStyle name="Note 4 3 2 4" xfId="3467" xr:uid="{00000000-0005-0000-0000-00002B160000}"/>
    <cellStyle name="Note 4 3 3" xfId="915" xr:uid="{00000000-0005-0000-0000-00002C160000}"/>
    <cellStyle name="Note 4 3 3 2" xfId="2350" xr:uid="{00000000-0005-0000-0000-00002D160000}"/>
    <cellStyle name="Note 4 3 3 2 2" xfId="5258" xr:uid="{00000000-0005-0000-0000-00002E160000}"/>
    <cellStyle name="Note 4 3 3 3" xfId="3825" xr:uid="{00000000-0005-0000-0000-00002F160000}"/>
    <cellStyle name="Note 4 3 4" xfId="1633" xr:uid="{00000000-0005-0000-0000-000030160000}"/>
    <cellStyle name="Note 4 3 4 2" xfId="4542" xr:uid="{00000000-0005-0000-0000-000031160000}"/>
    <cellStyle name="Note 4 3 5" xfId="3109" xr:uid="{00000000-0005-0000-0000-000032160000}"/>
    <cellStyle name="Note 4 4" xfId="425" xr:uid="{00000000-0005-0000-0000-000033160000}"/>
    <cellStyle name="Note 4 4 2" xfId="1144" xr:uid="{00000000-0005-0000-0000-000034160000}"/>
    <cellStyle name="Note 4 4 2 2" xfId="2578" xr:uid="{00000000-0005-0000-0000-000035160000}"/>
    <cellStyle name="Note 4 4 2 2 2" xfId="5486" xr:uid="{00000000-0005-0000-0000-000036160000}"/>
    <cellStyle name="Note 4 4 2 3" xfId="4053" xr:uid="{00000000-0005-0000-0000-000037160000}"/>
    <cellStyle name="Note 4 4 3" xfId="1861" xr:uid="{00000000-0005-0000-0000-000038160000}"/>
    <cellStyle name="Note 4 4 3 2" xfId="4770" xr:uid="{00000000-0005-0000-0000-000039160000}"/>
    <cellStyle name="Note 4 4 4" xfId="3337" xr:uid="{00000000-0005-0000-0000-00003A160000}"/>
    <cellStyle name="Note 4 5" xfId="784" xr:uid="{00000000-0005-0000-0000-00003B160000}"/>
    <cellStyle name="Note 4 5 2" xfId="2220" xr:uid="{00000000-0005-0000-0000-00003C160000}"/>
    <cellStyle name="Note 4 5 2 2" xfId="5128" xr:uid="{00000000-0005-0000-0000-00003D160000}"/>
    <cellStyle name="Note 4 5 3" xfId="3695" xr:uid="{00000000-0005-0000-0000-00003E160000}"/>
    <cellStyle name="Note 4 6" xfId="1503" xr:uid="{00000000-0005-0000-0000-00003F160000}"/>
    <cellStyle name="Note 4 6 2" xfId="4412" xr:uid="{00000000-0005-0000-0000-000040160000}"/>
    <cellStyle name="Note 4 7" xfId="2979" xr:uid="{00000000-0005-0000-0000-000041160000}"/>
    <cellStyle name="Note 5" xfId="79" xr:uid="{00000000-0005-0000-0000-000042160000}"/>
    <cellStyle name="Note 5 2" xfId="137" xr:uid="{00000000-0005-0000-0000-000043160000}"/>
    <cellStyle name="Note 5 2 2" xfId="268" xr:uid="{00000000-0005-0000-0000-000044160000}"/>
    <cellStyle name="Note 5 2 2 2" xfId="627" xr:uid="{00000000-0005-0000-0000-000045160000}"/>
    <cellStyle name="Note 5 2 2 2 2" xfId="1346" xr:uid="{00000000-0005-0000-0000-000046160000}"/>
    <cellStyle name="Note 5 2 2 2 2 2" xfId="2780" xr:uid="{00000000-0005-0000-0000-000047160000}"/>
    <cellStyle name="Note 5 2 2 2 2 2 2" xfId="5688" xr:uid="{00000000-0005-0000-0000-000048160000}"/>
    <cellStyle name="Note 5 2 2 2 2 3" xfId="4255" xr:uid="{00000000-0005-0000-0000-000049160000}"/>
    <cellStyle name="Note 5 2 2 2 3" xfId="2063" xr:uid="{00000000-0005-0000-0000-00004A160000}"/>
    <cellStyle name="Note 5 2 2 2 3 2" xfId="4972" xr:uid="{00000000-0005-0000-0000-00004B160000}"/>
    <cellStyle name="Note 5 2 2 2 4" xfId="3539" xr:uid="{00000000-0005-0000-0000-00004C160000}"/>
    <cellStyle name="Note 5 2 2 3" xfId="987" xr:uid="{00000000-0005-0000-0000-00004D160000}"/>
    <cellStyle name="Note 5 2 2 3 2" xfId="2422" xr:uid="{00000000-0005-0000-0000-00004E160000}"/>
    <cellStyle name="Note 5 2 2 3 2 2" xfId="5330" xr:uid="{00000000-0005-0000-0000-00004F160000}"/>
    <cellStyle name="Note 5 2 2 3 3" xfId="3897" xr:uid="{00000000-0005-0000-0000-000050160000}"/>
    <cellStyle name="Note 5 2 2 4" xfId="1705" xr:uid="{00000000-0005-0000-0000-000051160000}"/>
    <cellStyle name="Note 5 2 2 4 2" xfId="4614" xr:uid="{00000000-0005-0000-0000-000052160000}"/>
    <cellStyle name="Note 5 2 2 5" xfId="3181" xr:uid="{00000000-0005-0000-0000-000053160000}"/>
    <cellStyle name="Note 5 2 3" xfId="497" xr:uid="{00000000-0005-0000-0000-000054160000}"/>
    <cellStyle name="Note 5 2 3 2" xfId="1216" xr:uid="{00000000-0005-0000-0000-000055160000}"/>
    <cellStyle name="Note 5 2 3 2 2" xfId="2650" xr:uid="{00000000-0005-0000-0000-000056160000}"/>
    <cellStyle name="Note 5 2 3 2 2 2" xfId="5558" xr:uid="{00000000-0005-0000-0000-000057160000}"/>
    <cellStyle name="Note 5 2 3 2 3" xfId="4125" xr:uid="{00000000-0005-0000-0000-000058160000}"/>
    <cellStyle name="Note 5 2 3 3" xfId="1933" xr:uid="{00000000-0005-0000-0000-000059160000}"/>
    <cellStyle name="Note 5 2 3 3 2" xfId="4842" xr:uid="{00000000-0005-0000-0000-00005A160000}"/>
    <cellStyle name="Note 5 2 3 4" xfId="3409" xr:uid="{00000000-0005-0000-0000-00005B160000}"/>
    <cellStyle name="Note 5 2 4" xfId="856" xr:uid="{00000000-0005-0000-0000-00005C160000}"/>
    <cellStyle name="Note 5 2 4 2" xfId="2292" xr:uid="{00000000-0005-0000-0000-00005D160000}"/>
    <cellStyle name="Note 5 2 4 2 2" xfId="5200" xr:uid="{00000000-0005-0000-0000-00005E160000}"/>
    <cellStyle name="Note 5 2 4 3" xfId="3767" xr:uid="{00000000-0005-0000-0000-00005F160000}"/>
    <cellStyle name="Note 5 2 5" xfId="1575" xr:uid="{00000000-0005-0000-0000-000060160000}"/>
    <cellStyle name="Note 5 2 5 2" xfId="4484" xr:uid="{00000000-0005-0000-0000-000061160000}"/>
    <cellStyle name="Note 5 2 6" xfId="3051" xr:uid="{00000000-0005-0000-0000-000062160000}"/>
    <cellStyle name="Note 5 3" xfId="210" xr:uid="{00000000-0005-0000-0000-000063160000}"/>
    <cellStyle name="Note 5 3 2" xfId="569" xr:uid="{00000000-0005-0000-0000-000064160000}"/>
    <cellStyle name="Note 5 3 2 2" xfId="1288" xr:uid="{00000000-0005-0000-0000-000065160000}"/>
    <cellStyle name="Note 5 3 2 2 2" xfId="2722" xr:uid="{00000000-0005-0000-0000-000066160000}"/>
    <cellStyle name="Note 5 3 2 2 2 2" xfId="5630" xr:uid="{00000000-0005-0000-0000-000067160000}"/>
    <cellStyle name="Note 5 3 2 2 3" xfId="4197" xr:uid="{00000000-0005-0000-0000-000068160000}"/>
    <cellStyle name="Note 5 3 2 3" xfId="2005" xr:uid="{00000000-0005-0000-0000-000069160000}"/>
    <cellStyle name="Note 5 3 2 3 2" xfId="4914" xr:uid="{00000000-0005-0000-0000-00006A160000}"/>
    <cellStyle name="Note 5 3 2 4" xfId="3481" xr:uid="{00000000-0005-0000-0000-00006B160000}"/>
    <cellStyle name="Note 5 3 3" xfId="929" xr:uid="{00000000-0005-0000-0000-00006C160000}"/>
    <cellStyle name="Note 5 3 3 2" xfId="2364" xr:uid="{00000000-0005-0000-0000-00006D160000}"/>
    <cellStyle name="Note 5 3 3 2 2" xfId="5272" xr:uid="{00000000-0005-0000-0000-00006E160000}"/>
    <cellStyle name="Note 5 3 3 3" xfId="3839" xr:uid="{00000000-0005-0000-0000-00006F160000}"/>
    <cellStyle name="Note 5 3 4" xfId="1647" xr:uid="{00000000-0005-0000-0000-000070160000}"/>
    <cellStyle name="Note 5 3 4 2" xfId="4556" xr:uid="{00000000-0005-0000-0000-000071160000}"/>
    <cellStyle name="Note 5 3 5" xfId="3123" xr:uid="{00000000-0005-0000-0000-000072160000}"/>
    <cellStyle name="Note 5 4" xfId="439" xr:uid="{00000000-0005-0000-0000-000073160000}"/>
    <cellStyle name="Note 5 4 2" xfId="1158" xr:uid="{00000000-0005-0000-0000-000074160000}"/>
    <cellStyle name="Note 5 4 2 2" xfId="2592" xr:uid="{00000000-0005-0000-0000-000075160000}"/>
    <cellStyle name="Note 5 4 2 2 2" xfId="5500" xr:uid="{00000000-0005-0000-0000-000076160000}"/>
    <cellStyle name="Note 5 4 2 3" xfId="4067" xr:uid="{00000000-0005-0000-0000-000077160000}"/>
    <cellStyle name="Note 5 4 3" xfId="1875" xr:uid="{00000000-0005-0000-0000-000078160000}"/>
    <cellStyle name="Note 5 4 3 2" xfId="4784" xr:uid="{00000000-0005-0000-0000-000079160000}"/>
    <cellStyle name="Note 5 4 4" xfId="3351" xr:uid="{00000000-0005-0000-0000-00007A160000}"/>
    <cellStyle name="Note 5 5" xfId="798" xr:uid="{00000000-0005-0000-0000-00007B160000}"/>
    <cellStyle name="Note 5 5 2" xfId="2234" xr:uid="{00000000-0005-0000-0000-00007C160000}"/>
    <cellStyle name="Note 5 5 2 2" xfId="5142" xr:uid="{00000000-0005-0000-0000-00007D160000}"/>
    <cellStyle name="Note 5 5 3" xfId="3709" xr:uid="{00000000-0005-0000-0000-00007E160000}"/>
    <cellStyle name="Note 5 6" xfId="1517" xr:uid="{00000000-0005-0000-0000-00007F160000}"/>
    <cellStyle name="Note 5 6 2" xfId="4426" xr:uid="{00000000-0005-0000-0000-000080160000}"/>
    <cellStyle name="Note 5 7" xfId="2993" xr:uid="{00000000-0005-0000-0000-000081160000}"/>
    <cellStyle name="Note 6" xfId="93" xr:uid="{00000000-0005-0000-0000-000082160000}"/>
    <cellStyle name="Note 6 2" xfId="224" xr:uid="{00000000-0005-0000-0000-000083160000}"/>
    <cellStyle name="Note 6 2 2" xfId="583" xr:uid="{00000000-0005-0000-0000-000084160000}"/>
    <cellStyle name="Note 6 2 2 2" xfId="1302" xr:uid="{00000000-0005-0000-0000-000085160000}"/>
    <cellStyle name="Note 6 2 2 2 2" xfId="2736" xr:uid="{00000000-0005-0000-0000-000086160000}"/>
    <cellStyle name="Note 6 2 2 2 2 2" xfId="5644" xr:uid="{00000000-0005-0000-0000-000087160000}"/>
    <cellStyle name="Note 6 2 2 2 3" xfId="4211" xr:uid="{00000000-0005-0000-0000-000088160000}"/>
    <cellStyle name="Note 6 2 2 3" xfId="2019" xr:uid="{00000000-0005-0000-0000-000089160000}"/>
    <cellStyle name="Note 6 2 2 3 2" xfId="4928" xr:uid="{00000000-0005-0000-0000-00008A160000}"/>
    <cellStyle name="Note 6 2 2 4" xfId="3495" xr:uid="{00000000-0005-0000-0000-00008B160000}"/>
    <cellStyle name="Note 6 2 3" xfId="943" xr:uid="{00000000-0005-0000-0000-00008C160000}"/>
    <cellStyle name="Note 6 2 3 2" xfId="2378" xr:uid="{00000000-0005-0000-0000-00008D160000}"/>
    <cellStyle name="Note 6 2 3 2 2" xfId="5286" xr:uid="{00000000-0005-0000-0000-00008E160000}"/>
    <cellStyle name="Note 6 2 3 3" xfId="3853" xr:uid="{00000000-0005-0000-0000-00008F160000}"/>
    <cellStyle name="Note 6 2 4" xfId="1661" xr:uid="{00000000-0005-0000-0000-000090160000}"/>
    <cellStyle name="Note 6 2 4 2" xfId="4570" xr:uid="{00000000-0005-0000-0000-000091160000}"/>
    <cellStyle name="Note 6 2 5" xfId="3137" xr:uid="{00000000-0005-0000-0000-000092160000}"/>
    <cellStyle name="Note 6 3" xfId="453" xr:uid="{00000000-0005-0000-0000-000093160000}"/>
    <cellStyle name="Note 6 3 2" xfId="1172" xr:uid="{00000000-0005-0000-0000-000094160000}"/>
    <cellStyle name="Note 6 3 2 2" xfId="2606" xr:uid="{00000000-0005-0000-0000-000095160000}"/>
    <cellStyle name="Note 6 3 2 2 2" xfId="5514" xr:uid="{00000000-0005-0000-0000-000096160000}"/>
    <cellStyle name="Note 6 3 2 3" xfId="4081" xr:uid="{00000000-0005-0000-0000-000097160000}"/>
    <cellStyle name="Note 6 3 3" xfId="1889" xr:uid="{00000000-0005-0000-0000-000098160000}"/>
    <cellStyle name="Note 6 3 3 2" xfId="4798" xr:uid="{00000000-0005-0000-0000-000099160000}"/>
    <cellStyle name="Note 6 3 4" xfId="3365" xr:uid="{00000000-0005-0000-0000-00009A160000}"/>
    <cellStyle name="Note 6 4" xfId="812" xr:uid="{00000000-0005-0000-0000-00009B160000}"/>
    <cellStyle name="Note 6 4 2" xfId="2248" xr:uid="{00000000-0005-0000-0000-00009C160000}"/>
    <cellStyle name="Note 6 4 2 2" xfId="5156" xr:uid="{00000000-0005-0000-0000-00009D160000}"/>
    <cellStyle name="Note 6 4 3" xfId="3723" xr:uid="{00000000-0005-0000-0000-00009E160000}"/>
    <cellStyle name="Note 6 5" xfId="1531" xr:uid="{00000000-0005-0000-0000-00009F160000}"/>
    <cellStyle name="Note 6 5 2" xfId="4440" xr:uid="{00000000-0005-0000-0000-0000A0160000}"/>
    <cellStyle name="Note 6 6" xfId="3007" xr:uid="{00000000-0005-0000-0000-0000A1160000}"/>
    <cellStyle name="Note 7" xfId="151" xr:uid="{00000000-0005-0000-0000-0000A2160000}"/>
    <cellStyle name="Note 7 2" xfId="282" xr:uid="{00000000-0005-0000-0000-0000A3160000}"/>
    <cellStyle name="Note 7 2 2" xfId="641" xr:uid="{00000000-0005-0000-0000-0000A4160000}"/>
    <cellStyle name="Note 7 2 2 2" xfId="1360" xr:uid="{00000000-0005-0000-0000-0000A5160000}"/>
    <cellStyle name="Note 7 2 2 2 2" xfId="2794" xr:uid="{00000000-0005-0000-0000-0000A6160000}"/>
    <cellStyle name="Note 7 2 2 2 2 2" xfId="5702" xr:uid="{00000000-0005-0000-0000-0000A7160000}"/>
    <cellStyle name="Note 7 2 2 2 3" xfId="4269" xr:uid="{00000000-0005-0000-0000-0000A8160000}"/>
    <cellStyle name="Note 7 2 2 3" xfId="2077" xr:uid="{00000000-0005-0000-0000-0000A9160000}"/>
    <cellStyle name="Note 7 2 2 3 2" xfId="4986" xr:uid="{00000000-0005-0000-0000-0000AA160000}"/>
    <cellStyle name="Note 7 2 2 4" xfId="3553" xr:uid="{00000000-0005-0000-0000-0000AB160000}"/>
    <cellStyle name="Note 7 2 3" xfId="1001" xr:uid="{00000000-0005-0000-0000-0000AC160000}"/>
    <cellStyle name="Note 7 2 3 2" xfId="2436" xr:uid="{00000000-0005-0000-0000-0000AD160000}"/>
    <cellStyle name="Note 7 2 3 2 2" xfId="5344" xr:uid="{00000000-0005-0000-0000-0000AE160000}"/>
    <cellStyle name="Note 7 2 3 3" xfId="3911" xr:uid="{00000000-0005-0000-0000-0000AF160000}"/>
    <cellStyle name="Note 7 2 4" xfId="1719" xr:uid="{00000000-0005-0000-0000-0000B0160000}"/>
    <cellStyle name="Note 7 2 4 2" xfId="4628" xr:uid="{00000000-0005-0000-0000-0000B1160000}"/>
    <cellStyle name="Note 7 2 5" xfId="3195" xr:uid="{00000000-0005-0000-0000-0000B2160000}"/>
    <cellStyle name="Note 7 3" xfId="511" xr:uid="{00000000-0005-0000-0000-0000B3160000}"/>
    <cellStyle name="Note 7 3 2" xfId="1230" xr:uid="{00000000-0005-0000-0000-0000B4160000}"/>
    <cellStyle name="Note 7 3 2 2" xfId="2664" xr:uid="{00000000-0005-0000-0000-0000B5160000}"/>
    <cellStyle name="Note 7 3 2 2 2" xfId="5572" xr:uid="{00000000-0005-0000-0000-0000B6160000}"/>
    <cellStyle name="Note 7 3 2 3" xfId="4139" xr:uid="{00000000-0005-0000-0000-0000B7160000}"/>
    <cellStyle name="Note 7 3 3" xfId="1947" xr:uid="{00000000-0005-0000-0000-0000B8160000}"/>
    <cellStyle name="Note 7 3 3 2" xfId="4856" xr:uid="{00000000-0005-0000-0000-0000B9160000}"/>
    <cellStyle name="Note 7 3 4" xfId="3423" xr:uid="{00000000-0005-0000-0000-0000BA160000}"/>
    <cellStyle name="Note 7 4" xfId="870" xr:uid="{00000000-0005-0000-0000-0000BB160000}"/>
    <cellStyle name="Note 7 4 2" xfId="2306" xr:uid="{00000000-0005-0000-0000-0000BC160000}"/>
    <cellStyle name="Note 7 4 2 2" xfId="5214" xr:uid="{00000000-0005-0000-0000-0000BD160000}"/>
    <cellStyle name="Note 7 4 3" xfId="3781" xr:uid="{00000000-0005-0000-0000-0000BE160000}"/>
    <cellStyle name="Note 7 5" xfId="1589" xr:uid="{00000000-0005-0000-0000-0000BF160000}"/>
    <cellStyle name="Note 7 5 2" xfId="4498" xr:uid="{00000000-0005-0000-0000-0000C0160000}"/>
    <cellStyle name="Note 7 6" xfId="3065" xr:uid="{00000000-0005-0000-0000-0000C1160000}"/>
    <cellStyle name="Note 8" xfId="165" xr:uid="{00000000-0005-0000-0000-0000C2160000}"/>
    <cellStyle name="Note 8 2" xfId="525" xr:uid="{00000000-0005-0000-0000-0000C3160000}"/>
    <cellStyle name="Note 8 2 2" xfId="1244" xr:uid="{00000000-0005-0000-0000-0000C4160000}"/>
    <cellStyle name="Note 8 2 2 2" xfId="2678" xr:uid="{00000000-0005-0000-0000-0000C5160000}"/>
    <cellStyle name="Note 8 2 2 2 2" xfId="5586" xr:uid="{00000000-0005-0000-0000-0000C6160000}"/>
    <cellStyle name="Note 8 2 2 3" xfId="4153" xr:uid="{00000000-0005-0000-0000-0000C7160000}"/>
    <cellStyle name="Note 8 2 3" xfId="1961" xr:uid="{00000000-0005-0000-0000-0000C8160000}"/>
    <cellStyle name="Note 8 2 3 2" xfId="4870" xr:uid="{00000000-0005-0000-0000-0000C9160000}"/>
    <cellStyle name="Note 8 2 4" xfId="3437" xr:uid="{00000000-0005-0000-0000-0000CA160000}"/>
    <cellStyle name="Note 8 3" xfId="884" xr:uid="{00000000-0005-0000-0000-0000CB160000}"/>
    <cellStyle name="Note 8 3 2" xfId="2320" xr:uid="{00000000-0005-0000-0000-0000CC160000}"/>
    <cellStyle name="Note 8 3 2 2" xfId="5228" xr:uid="{00000000-0005-0000-0000-0000CD160000}"/>
    <cellStyle name="Note 8 3 3" xfId="3795" xr:uid="{00000000-0005-0000-0000-0000CE160000}"/>
    <cellStyle name="Note 8 4" xfId="1603" xr:uid="{00000000-0005-0000-0000-0000CF160000}"/>
    <cellStyle name="Note 8 4 2" xfId="4512" xr:uid="{00000000-0005-0000-0000-0000D0160000}"/>
    <cellStyle name="Note 8 5" xfId="3079" xr:uid="{00000000-0005-0000-0000-0000D1160000}"/>
    <cellStyle name="Note 9" xfId="296" xr:uid="{00000000-0005-0000-0000-0000D2160000}"/>
    <cellStyle name="Note 9 2" xfId="655" xr:uid="{00000000-0005-0000-0000-0000D3160000}"/>
    <cellStyle name="Note 9 2 2" xfId="1374" xr:uid="{00000000-0005-0000-0000-0000D4160000}"/>
    <cellStyle name="Note 9 2 2 2" xfId="2808" xr:uid="{00000000-0005-0000-0000-0000D5160000}"/>
    <cellStyle name="Note 9 2 2 2 2" xfId="5716" xr:uid="{00000000-0005-0000-0000-0000D6160000}"/>
    <cellStyle name="Note 9 2 2 3" xfId="4283" xr:uid="{00000000-0005-0000-0000-0000D7160000}"/>
    <cellStyle name="Note 9 2 3" xfId="2091" xr:uid="{00000000-0005-0000-0000-0000D8160000}"/>
    <cellStyle name="Note 9 2 3 2" xfId="5000" xr:uid="{00000000-0005-0000-0000-0000D9160000}"/>
    <cellStyle name="Note 9 2 4" xfId="3567" xr:uid="{00000000-0005-0000-0000-0000DA160000}"/>
    <cellStyle name="Note 9 3" xfId="1015" xr:uid="{00000000-0005-0000-0000-0000DB160000}"/>
    <cellStyle name="Note 9 3 2" xfId="2450" xr:uid="{00000000-0005-0000-0000-0000DC160000}"/>
    <cellStyle name="Note 9 3 2 2" xfId="5358" xr:uid="{00000000-0005-0000-0000-0000DD160000}"/>
    <cellStyle name="Note 9 3 3" xfId="3925" xr:uid="{00000000-0005-0000-0000-0000DE160000}"/>
    <cellStyle name="Note 9 4" xfId="1733" xr:uid="{00000000-0005-0000-0000-0000DF160000}"/>
    <cellStyle name="Note 9 4 2" xfId="4642" xr:uid="{00000000-0005-0000-0000-0000E0160000}"/>
    <cellStyle name="Note 9 5" xfId="3209" xr:uid="{00000000-0005-0000-0000-0000E1160000}"/>
    <cellStyle name="Output" xfId="16" builtinId="21" customBuiltin="1"/>
    <cellStyle name="Title" xfId="7" builtinId="15" customBuiltin="1"/>
    <cellStyle name="Total" xfId="22" builtinId="25" customBuiltin="1"/>
    <cellStyle name="Warning Text" xfId="20" builtinId="11" customBuiltin="1"/>
  </cellStyles>
  <dxfs count="14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E60000"/>
      </font>
    </dxf>
    <dxf>
      <font>
        <color rgb="FFE6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auto="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5" formatCode="h:mm"/>
      <alignment horizontal="center" vertical="bottom" textRotation="0" wrapText="0" indent="0" justifyLastLine="0" shrinkToFit="0" readingOrder="0"/>
    </dxf>
    <dxf>
      <numFmt numFmtId="25" formatCode="h:mm"/>
      <alignment horizontal="center" vertical="bottom" textRotation="0" wrapText="0" indent="0" justifyLastLine="0" shrinkToFit="0" readingOrder="0"/>
    </dxf>
    <dxf>
      <numFmt numFmtId="20" formatCode="d\-mmm\-yy"/>
      <alignment horizontal="center" vertical="bottom" textRotation="0" wrapText="0" indent="0" justifyLastLine="0" shrinkToFit="0" readingOrder="0"/>
    </dxf>
    <dxf>
      <numFmt numFmtId="22" formatCode="mmm\-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00FF00"/>
      <color rgb="FF008000"/>
      <color rgb="FFFFCCFF"/>
      <color rgb="FFE60000"/>
      <color rgb="FF0000FF"/>
      <color rgb="FFFFFF99"/>
      <color rgb="FFCCFFCC"/>
      <color rgb="FF996633"/>
      <color rgb="FFFF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0.xml"/><Relationship Id="rId18" Type="http://schemas.openxmlformats.org/officeDocument/2006/relationships/worksheet" Target="worksheets/sheet15.xml"/><Relationship Id="rId26" Type="http://schemas.openxmlformats.org/officeDocument/2006/relationships/worksheet" Target="worksheets/sheet20.xml"/><Relationship Id="rId39" Type="http://schemas.openxmlformats.org/officeDocument/2006/relationships/worksheet" Target="worksheets/sheet30.xml"/><Relationship Id="rId21" Type="http://schemas.openxmlformats.org/officeDocument/2006/relationships/chartsheet" Target="chartsheets/sheet5.xml"/><Relationship Id="rId34" Type="http://schemas.openxmlformats.org/officeDocument/2006/relationships/worksheet" Target="worksheets/sheet25.xml"/><Relationship Id="rId42" Type="http://schemas.openxmlformats.org/officeDocument/2006/relationships/styles" Target="styles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0" Type="http://schemas.openxmlformats.org/officeDocument/2006/relationships/chartsheet" Target="chartsheets/sheet4.xml"/><Relationship Id="rId29" Type="http://schemas.openxmlformats.org/officeDocument/2006/relationships/chartsheet" Target="chartsheets/sheet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8.xml"/><Relationship Id="rId24" Type="http://schemas.openxmlformats.org/officeDocument/2006/relationships/worksheet" Target="worksheets/sheet18.xml"/><Relationship Id="rId32" Type="http://schemas.openxmlformats.org/officeDocument/2006/relationships/worksheet" Target="worksheets/sheet23.xml"/><Relationship Id="rId37" Type="http://schemas.openxmlformats.org/officeDocument/2006/relationships/worksheet" Target="worksheets/sheet28.xml"/><Relationship Id="rId40" Type="http://schemas.openxmlformats.org/officeDocument/2006/relationships/worksheet" Target="worksheets/sheet31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12.xml"/><Relationship Id="rId23" Type="http://schemas.openxmlformats.org/officeDocument/2006/relationships/chartsheet" Target="chartsheets/sheet6.xml"/><Relationship Id="rId28" Type="http://schemas.openxmlformats.org/officeDocument/2006/relationships/chartsheet" Target="chartsheets/sheet7.xml"/><Relationship Id="rId36" Type="http://schemas.openxmlformats.org/officeDocument/2006/relationships/worksheet" Target="worksheets/sheet27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6.xml"/><Relationship Id="rId31" Type="http://schemas.openxmlformats.org/officeDocument/2006/relationships/worksheet" Target="worksheets/sheet22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22" Type="http://schemas.openxmlformats.org/officeDocument/2006/relationships/worksheet" Target="worksheets/sheet17.xml"/><Relationship Id="rId27" Type="http://schemas.openxmlformats.org/officeDocument/2006/relationships/worksheet" Target="worksheets/sheet21.xml"/><Relationship Id="rId30" Type="http://schemas.openxmlformats.org/officeDocument/2006/relationships/chartsheet" Target="chartsheets/sheet9.xml"/><Relationship Id="rId35" Type="http://schemas.openxmlformats.org/officeDocument/2006/relationships/worksheet" Target="worksheets/sheet26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5" Type="http://schemas.openxmlformats.org/officeDocument/2006/relationships/worksheet" Target="worksheets/sheet19.xml"/><Relationship Id="rId33" Type="http://schemas.openxmlformats.org/officeDocument/2006/relationships/worksheet" Target="worksheets/sheet24.xml"/><Relationship Id="rId38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pH</a:t>
            </a:r>
          </a:p>
        </c:rich>
      </c:tx>
      <c:layout>
        <c:manualLayout>
          <c:xMode val="edge"/>
          <c:yMode val="edge"/>
          <c:x val="0.41208089253347702"/>
          <c:y val="8.835341924253987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2319419730395E-2"/>
          <c:y val="0.13488610409424179"/>
          <c:w val="0.6912425863158963"/>
          <c:h val="0.51302552022423686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Monthly_A'!$B$439</c:f>
              <c:strCache>
                <c:ptCount val="1"/>
                <c:pt idx="0">
                  <c:v>Dam 1/2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Monthly_A'!$C$439:$T$439</c:f>
              <c:numCache>
                <c:formatCode>0.0</c:formatCode>
                <c:ptCount val="18"/>
                <c:pt idx="0">
                  <c:v>7.1749999999999998</c:v>
                </c:pt>
                <c:pt idx="1">
                  <c:v>7.7833333333333323</c:v>
                </c:pt>
                <c:pt idx="2">
                  <c:v>7.6000000000000005</c:v>
                </c:pt>
                <c:pt idx="3">
                  <c:v>7.8008333333333342</c:v>
                </c:pt>
                <c:pt idx="4">
                  <c:v>7.64</c:v>
                </c:pt>
                <c:pt idx="5">
                  <c:v>7.64</c:v>
                </c:pt>
                <c:pt idx="6">
                  <c:v>7.8258333333333328</c:v>
                </c:pt>
                <c:pt idx="7">
                  <c:v>7.7616666666666658</c:v>
                </c:pt>
                <c:pt idx="8">
                  <c:v>7.69</c:v>
                </c:pt>
                <c:pt idx="9">
                  <c:v>7.6591666666666649</c:v>
                </c:pt>
                <c:pt idx="10">
                  <c:v>7.94</c:v>
                </c:pt>
                <c:pt idx="11">
                  <c:v>7.955000000000001</c:v>
                </c:pt>
                <c:pt idx="12">
                  <c:v>7.9300000000000024</c:v>
                </c:pt>
                <c:pt idx="13">
                  <c:v>7.895714285714285</c:v>
                </c:pt>
                <c:pt idx="14">
                  <c:v>7.9124999999999988</c:v>
                </c:pt>
                <c:pt idx="15">
                  <c:v>7.9515384615384619</c:v>
                </c:pt>
                <c:pt idx="16">
                  <c:v>7.9885714285714275</c:v>
                </c:pt>
                <c:pt idx="17">
                  <c:v>8.2800000000000011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D-497C-A4D9-476C35AAD1D2}"/>
            </c:ext>
          </c:extLst>
        </c:ser>
        <c:ser>
          <c:idx val="0"/>
          <c:order val="1"/>
          <c:tx>
            <c:strRef>
              <c:f>'SW - Monthly_A'!$B$440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Monthly_A'!$C$440:$T$440</c:f>
              <c:numCache>
                <c:formatCode>0.0</c:formatCode>
                <c:ptCount val="18"/>
                <c:pt idx="0">
                  <c:v>7.8500000000000005</c:v>
                </c:pt>
                <c:pt idx="1">
                  <c:v>7.9624999999999995</c:v>
                </c:pt>
                <c:pt idx="2">
                  <c:v>8.4124999999999996</c:v>
                </c:pt>
                <c:pt idx="3">
                  <c:v>8.1508333333333329</c:v>
                </c:pt>
                <c:pt idx="4">
                  <c:v>8.1427272727272726</c:v>
                </c:pt>
                <c:pt idx="5">
                  <c:v>8.1427272727272726</c:v>
                </c:pt>
                <c:pt idx="6">
                  <c:v>8.1100000000000012</c:v>
                </c:pt>
                <c:pt idx="7">
                  <c:v>8.2508333333333326</c:v>
                </c:pt>
                <c:pt idx="8">
                  <c:v>8.3216666666666672</c:v>
                </c:pt>
                <c:pt idx="9">
                  <c:v>8.2675000000000001</c:v>
                </c:pt>
                <c:pt idx="10">
                  <c:v>8.3541666666666661</c:v>
                </c:pt>
                <c:pt idx="11">
                  <c:v>8.4291666666666654</c:v>
                </c:pt>
                <c:pt idx="12">
                  <c:v>8.6724999999999994</c:v>
                </c:pt>
                <c:pt idx="13">
                  <c:v>8.543571428571429</c:v>
                </c:pt>
                <c:pt idx="14">
                  <c:v>8.5109090909090916</c:v>
                </c:pt>
                <c:pt idx="15">
                  <c:v>8.2346153846153864</c:v>
                </c:pt>
                <c:pt idx="16">
                  <c:v>8.264285714285716</c:v>
                </c:pt>
                <c:pt idx="17">
                  <c:v>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D-497C-A4D9-476C35AAD1D2}"/>
            </c:ext>
          </c:extLst>
        </c:ser>
        <c:ser>
          <c:idx val="2"/>
          <c:order val="2"/>
          <c:tx>
            <c:strRef>
              <c:f>'SW - Monthly_A'!$B$441</c:f>
              <c:strCache>
                <c:ptCount val="1"/>
                <c:pt idx="0">
                  <c:v>No.2 Open Cut Void 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Monthly_A'!$C$441:$T$441</c:f>
              <c:numCache>
                <c:formatCode>0.0</c:formatCode>
                <c:ptCount val="18"/>
                <c:pt idx="0">
                  <c:v>7.3909090909090907</c:v>
                </c:pt>
                <c:pt idx="1">
                  <c:v>7.7899999999999991</c:v>
                </c:pt>
                <c:pt idx="2">
                  <c:v>7.8899999999999988</c:v>
                </c:pt>
                <c:pt idx="3">
                  <c:v>7.79</c:v>
                </c:pt>
                <c:pt idx="4">
                  <c:v>7.6163636363636362</c:v>
                </c:pt>
                <c:pt idx="5">
                  <c:v>7.6163636363636362</c:v>
                </c:pt>
                <c:pt idx="6">
                  <c:v>7.9333333333333336</c:v>
                </c:pt>
                <c:pt idx="7">
                  <c:v>8.0399999999999991</c:v>
                </c:pt>
                <c:pt idx="8">
                  <c:v>8.1100000000000012</c:v>
                </c:pt>
                <c:pt idx="9">
                  <c:v>7.8854545454545466</c:v>
                </c:pt>
                <c:pt idx="10">
                  <c:v>8.0308333333333355</c:v>
                </c:pt>
                <c:pt idx="11">
                  <c:v>8.0250000000000004</c:v>
                </c:pt>
                <c:pt idx="12">
                  <c:v>8.08</c:v>
                </c:pt>
                <c:pt idx="13">
                  <c:v>#N/A</c:v>
                </c:pt>
                <c:pt idx="14">
                  <c:v>7.64</c:v>
                </c:pt>
                <c:pt idx="15">
                  <c:v>7.5449999999999999</c:v>
                </c:pt>
                <c:pt idx="16">
                  <c:v>7.88</c:v>
                </c:pt>
                <c:pt idx="17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D-497C-A4D9-476C35AAD1D2}"/>
            </c:ext>
          </c:extLst>
        </c:ser>
        <c:ser>
          <c:idx val="3"/>
          <c:order val="3"/>
          <c:tx>
            <c:strRef>
              <c:f>'SW - Monthly_A'!$B$442</c:f>
              <c:strCache>
                <c:ptCount val="1"/>
                <c:pt idx="0">
                  <c:v>No.1 Open Cut Void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Monthly_A'!$C$442:$T$442</c:f>
              <c:numCache>
                <c:formatCode>0.0</c:formatCode>
                <c:ptCount val="18"/>
                <c:pt idx="4">
                  <c:v>7.663333333333334</c:v>
                </c:pt>
                <c:pt idx="5">
                  <c:v>7.663333333333334</c:v>
                </c:pt>
                <c:pt idx="6">
                  <c:v>7.8110000000000017</c:v>
                </c:pt>
                <c:pt idx="7">
                  <c:v>7.7333333333333334</c:v>
                </c:pt>
                <c:pt idx="12">
                  <c:v>8.08</c:v>
                </c:pt>
                <c:pt idx="13">
                  <c:v>#N/A</c:v>
                </c:pt>
                <c:pt idx="14">
                  <c:v>#N/A</c:v>
                </c:pt>
                <c:pt idx="15">
                  <c:v>7.46</c:v>
                </c:pt>
                <c:pt idx="16">
                  <c:v>7.46</c:v>
                </c:pt>
                <c:pt idx="17">
                  <c:v>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4D-497C-A4D9-476C35AAD1D2}"/>
            </c:ext>
          </c:extLst>
        </c:ser>
        <c:ser>
          <c:idx val="5"/>
          <c:order val="4"/>
          <c:tx>
            <c:strRef>
              <c:f>'SW - Monthly_A'!$B$443</c:f>
              <c:strCache>
                <c:ptCount val="1"/>
                <c:pt idx="0">
                  <c:v>MCC07
 Muscle Creek - upstream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Monthly_A'!$C$443:$T$443</c:f>
              <c:numCache>
                <c:formatCode>0.0</c:formatCode>
                <c:ptCount val="18"/>
                <c:pt idx="6">
                  <c:v>7.8472727272727267</c:v>
                </c:pt>
                <c:pt idx="7">
                  <c:v>7.7925000000000004</c:v>
                </c:pt>
                <c:pt idx="8">
                  <c:v>7.8366666666666669</c:v>
                </c:pt>
                <c:pt idx="9">
                  <c:v>7.8766666666666678</c:v>
                </c:pt>
                <c:pt idx="10">
                  <c:v>7.95</c:v>
                </c:pt>
                <c:pt idx="11">
                  <c:v>7.9549999999999983</c:v>
                </c:pt>
                <c:pt idx="12">
                  <c:v>7.682500000000001</c:v>
                </c:pt>
                <c:pt idx="13">
                  <c:v>7.7471428571428556</c:v>
                </c:pt>
                <c:pt idx="14">
                  <c:v>7.3408333333333333</c:v>
                </c:pt>
                <c:pt idx="15">
                  <c:v>7.7303846153846143</c:v>
                </c:pt>
                <c:pt idx="16">
                  <c:v>7.7842857142857156</c:v>
                </c:pt>
                <c:pt idx="17">
                  <c:v>7.665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4D-497C-A4D9-476C35AAD1D2}"/>
            </c:ext>
          </c:extLst>
        </c:ser>
        <c:ser>
          <c:idx val="6"/>
          <c:order val="5"/>
          <c:tx>
            <c:strRef>
              <c:f>'SW - Monthly_A'!$B$444</c:f>
              <c:strCache>
                <c:ptCount val="1"/>
                <c:pt idx="0">
                  <c:v>MCC08
 Muscle Creek - downstream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Monthly_A'!$C$444:$T$444</c:f>
              <c:numCache>
                <c:formatCode>0.0</c:formatCode>
                <c:ptCount val="18"/>
                <c:pt idx="6">
                  <c:v>7.8854545454545448</c:v>
                </c:pt>
                <c:pt idx="7">
                  <c:v>7.8133333333333335</c:v>
                </c:pt>
                <c:pt idx="8">
                  <c:v>7.9050000000000002</c:v>
                </c:pt>
                <c:pt idx="9">
                  <c:v>7.8641666666666685</c:v>
                </c:pt>
                <c:pt idx="10">
                  <c:v>7.8808333333333325</c:v>
                </c:pt>
                <c:pt idx="11">
                  <c:v>7.9608333333333334</c:v>
                </c:pt>
                <c:pt idx="12">
                  <c:v>7.956666666666667</c:v>
                </c:pt>
                <c:pt idx="13">
                  <c:v>7.9107142857142856</c:v>
                </c:pt>
                <c:pt idx="14">
                  <c:v>7.722500000000001</c:v>
                </c:pt>
                <c:pt idx="15">
                  <c:v>7.7684615384615388</c:v>
                </c:pt>
                <c:pt idx="16">
                  <c:v>7.8178571428571431</c:v>
                </c:pt>
                <c:pt idx="17">
                  <c:v>7.7050000000000001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4D-497C-A4D9-476C35AAD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3088"/>
        <c:axId val="44287104"/>
      </c:lineChart>
      <c:catAx>
        <c:axId val="435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4287104"/>
        <c:crosses val="autoZero"/>
        <c:auto val="1"/>
        <c:lblAlgn val="ctr"/>
        <c:lblOffset val="100"/>
        <c:noMultiLvlLbl val="0"/>
      </c:catAx>
      <c:valAx>
        <c:axId val="44287104"/>
        <c:scaling>
          <c:orientation val="minMax"/>
          <c:min val="4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359308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78484079481798219"/>
          <c:y val="6.8790508828130814E-2"/>
          <c:w val="0.21326048685934354"/>
          <c:h val="0.87073089822105565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Surface Water Monitoring - pH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32067800188264567"/>
          <c:y val="1.61616161616161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812650196192662E-2"/>
          <c:y val="0.12044476258649485"/>
          <c:w val="0.90650519783196648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MCC12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2023)'!$L$3:$L$40</c:f>
              <c:numCache>
                <c:formatCode>0.00</c:formatCode>
                <c:ptCount val="12"/>
                <c:pt idx="0">
                  <c:v>8.7100000000000009</c:v>
                </c:pt>
                <c:pt idx="1">
                  <c:v>8.51</c:v>
                </c:pt>
                <c:pt idx="2">
                  <c:v>8.44</c:v>
                </c:pt>
                <c:pt idx="3">
                  <c:v>8.51</c:v>
                </c:pt>
                <c:pt idx="4">
                  <c:v>7.99</c:v>
                </c:pt>
                <c:pt idx="5" formatCode="General">
                  <c:v>8.16</c:v>
                </c:pt>
                <c:pt idx="6">
                  <c:v>7.93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B-4952-8D99-707207FBCE2F}"/>
            </c:ext>
          </c:extLst>
        </c:ser>
        <c:ser>
          <c:idx val="0"/>
          <c:order val="1"/>
          <c:tx>
            <c:v>DAM 1/2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2023)'!$L$41:$L$78</c:f>
              <c:numCache>
                <c:formatCode>0.00</c:formatCode>
                <c:ptCount val="12"/>
                <c:pt idx="0">
                  <c:v>8.2100000000000009</c:v>
                </c:pt>
                <c:pt idx="1">
                  <c:v>8.08</c:v>
                </c:pt>
                <c:pt idx="2">
                  <c:v>8.01</c:v>
                </c:pt>
                <c:pt idx="3">
                  <c:v>8.18</c:v>
                </c:pt>
                <c:pt idx="4">
                  <c:v>8.23</c:v>
                </c:pt>
                <c:pt idx="5" formatCode="General">
                  <c:v>8.14</c:v>
                </c:pt>
                <c:pt idx="6">
                  <c:v>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6B-4952-8D99-707207FBCE2F}"/>
            </c:ext>
          </c:extLst>
        </c:ser>
        <c:ser>
          <c:idx val="1"/>
          <c:order val="2"/>
          <c:tx>
            <c:v>No.1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2023)'!$L$79:$L$116</c:f>
              <c:numCache>
                <c:formatCode>0.00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6B-4952-8D99-707207FBCE2F}"/>
            </c:ext>
          </c:extLst>
        </c:ser>
        <c:ser>
          <c:idx val="2"/>
          <c:order val="3"/>
          <c:tx>
            <c:v>No. 2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2023)'!$L$117:$L$154</c:f>
              <c:numCache>
                <c:formatCode>0.00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6B-4952-8D99-707207FBCE2F}"/>
            </c:ext>
          </c:extLst>
        </c:ser>
        <c:ser>
          <c:idx val="3"/>
          <c:order val="4"/>
          <c:tx>
            <c:v>MCC007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2023)'!$L$155:$L$192</c:f>
              <c:numCache>
                <c:formatCode>0.00</c:formatCode>
                <c:ptCount val="12"/>
                <c:pt idx="0">
                  <c:v>7.64</c:v>
                </c:pt>
                <c:pt idx="1">
                  <c:v>7.65</c:v>
                </c:pt>
                <c:pt idx="2">
                  <c:v>7.57</c:v>
                </c:pt>
                <c:pt idx="3">
                  <c:v>7.97</c:v>
                </c:pt>
                <c:pt idx="4">
                  <c:v>7.93</c:v>
                </c:pt>
                <c:pt idx="5" formatCode="General">
                  <c:v>7.89</c:v>
                </c:pt>
                <c:pt idx="6">
                  <c:v>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6B-4952-8D99-707207FBCE2F}"/>
            </c:ext>
          </c:extLst>
        </c:ser>
        <c:ser>
          <c:idx val="5"/>
          <c:order val="5"/>
          <c:tx>
            <c:v>MCC08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2023)'!$L$193:$L$230</c:f>
              <c:numCache>
                <c:formatCode>0.00</c:formatCode>
                <c:ptCount val="12"/>
                <c:pt idx="0">
                  <c:v>7.44</c:v>
                </c:pt>
                <c:pt idx="1">
                  <c:v>7.57</c:v>
                </c:pt>
                <c:pt idx="2">
                  <c:v>7.63</c:v>
                </c:pt>
                <c:pt idx="3">
                  <c:v>7.96</c:v>
                </c:pt>
                <c:pt idx="4">
                  <c:v>7.93</c:v>
                </c:pt>
                <c:pt idx="5" formatCode="General">
                  <c:v>7.89</c:v>
                </c:pt>
                <c:pt idx="6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6B-4952-8D99-707207FBCE2F}"/>
            </c:ext>
          </c:extLst>
        </c:ser>
        <c:ser>
          <c:idx val="6"/>
          <c:order val="6"/>
          <c:tx>
            <c:v>MCC09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2023)'!$L$231:$L$268</c:f>
              <c:numCache>
                <c:formatCode>0.00</c:formatCode>
                <c:ptCount val="12"/>
                <c:pt idx="0">
                  <c:v>8.5</c:v>
                </c:pt>
                <c:pt idx="3">
                  <c:v>7.82</c:v>
                </c:pt>
                <c:pt idx="5" formatCode="General">
                  <c:v>7.96</c:v>
                </c:pt>
                <c:pt idx="6">
                  <c:v>8.1199999999999992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6B-4952-8D99-707207FBCE2F}"/>
            </c:ext>
          </c:extLst>
        </c:ser>
        <c:ser>
          <c:idx val="7"/>
          <c:order val="7"/>
          <c:tx>
            <c:v>MCC23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2023)'!$L$269:$L$306</c:f>
              <c:numCache>
                <c:formatCode>0.00</c:formatCode>
                <c:ptCount val="12"/>
                <c:pt idx="0">
                  <c:v>8.6999999999999993</c:v>
                </c:pt>
                <c:pt idx="1">
                  <c:v>8.68</c:v>
                </c:pt>
                <c:pt idx="2">
                  <c:v>8.58</c:v>
                </c:pt>
                <c:pt idx="3">
                  <c:v>8.76</c:v>
                </c:pt>
                <c:pt idx="4">
                  <c:v>8.58</c:v>
                </c:pt>
                <c:pt idx="5" formatCode="General">
                  <c:v>7.76</c:v>
                </c:pt>
                <c:pt idx="6">
                  <c:v>7.96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6B-4952-8D99-707207FBCE2F}"/>
            </c:ext>
          </c:extLst>
        </c:ser>
        <c:ser>
          <c:idx val="8"/>
          <c:order val="8"/>
          <c:tx>
            <c:v>MCC24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2023)'!$L$307:$L$344</c:f>
              <c:numCache>
                <c:formatCode>0.00</c:formatCode>
                <c:ptCount val="12"/>
                <c:pt idx="0">
                  <c:v>9.68</c:v>
                </c:pt>
                <c:pt idx="1">
                  <c:v>8.8800000000000008</c:v>
                </c:pt>
                <c:pt idx="2">
                  <c:v>8.92</c:v>
                </c:pt>
                <c:pt idx="3">
                  <c:v>8.81</c:v>
                </c:pt>
                <c:pt idx="4">
                  <c:v>8.85</c:v>
                </c:pt>
                <c:pt idx="5" formatCode="General">
                  <c:v>7.91</c:v>
                </c:pt>
                <c:pt idx="6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6B-4952-8D99-707207FBCE2F}"/>
            </c:ext>
          </c:extLst>
        </c:ser>
        <c:ser>
          <c:idx val="9"/>
          <c:order val="9"/>
          <c:tx>
            <c:v>MCC25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2023)'!$L$345:$L$382</c:f>
              <c:numCache>
                <c:formatCode>0.00</c:formatCode>
                <c:ptCount val="12"/>
                <c:pt idx="0">
                  <c:v>7.7</c:v>
                </c:pt>
                <c:pt idx="1">
                  <c:v>7.7</c:v>
                </c:pt>
                <c:pt idx="2">
                  <c:v>7.82</c:v>
                </c:pt>
                <c:pt idx="3">
                  <c:v>7.96</c:v>
                </c:pt>
                <c:pt idx="4">
                  <c:v>8.0299999999999994</c:v>
                </c:pt>
                <c:pt idx="5" formatCode="General">
                  <c:v>7.44</c:v>
                </c:pt>
                <c:pt idx="6">
                  <c:v>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6B-4952-8D99-707207FBCE2F}"/>
            </c:ext>
          </c:extLst>
        </c:ser>
        <c:ser>
          <c:idx val="10"/>
          <c:order val="10"/>
          <c:tx>
            <c:v>MCC26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2023)'!$L$383:$L$420</c:f>
              <c:numCache>
                <c:formatCode>0.00</c:formatCode>
                <c:ptCount val="12"/>
                <c:pt idx="0">
                  <c:v>8.5500000000000007</c:v>
                </c:pt>
                <c:pt idx="1">
                  <c:v>8.5</c:v>
                </c:pt>
                <c:pt idx="2">
                  <c:v>8.9700000000000006</c:v>
                </c:pt>
                <c:pt idx="3">
                  <c:v>9.19</c:v>
                </c:pt>
                <c:pt idx="4">
                  <c:v>9.48</c:v>
                </c:pt>
                <c:pt idx="5" formatCode="General">
                  <c:v>7.75</c:v>
                </c:pt>
                <c:pt idx="6">
                  <c:v>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6B-4952-8D99-707207FBCE2F}"/>
            </c:ext>
          </c:extLst>
        </c:ser>
        <c:ser>
          <c:idx val="11"/>
          <c:order val="11"/>
          <c:tx>
            <c:v>MCC27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2023)'!$L$421:$L$458</c:f>
              <c:numCache>
                <c:formatCode>0.00</c:formatCode>
                <c:ptCount val="12"/>
                <c:pt idx="0">
                  <c:v>8.57</c:v>
                </c:pt>
                <c:pt idx="1">
                  <c:v>8.4600000000000009</c:v>
                </c:pt>
                <c:pt idx="2">
                  <c:v>8.51</c:v>
                </c:pt>
                <c:pt idx="3">
                  <c:v>8.6999999999999993</c:v>
                </c:pt>
                <c:pt idx="4">
                  <c:v>8.74</c:v>
                </c:pt>
                <c:pt idx="5" formatCode="General">
                  <c:v>8.17</c:v>
                </c:pt>
                <c:pt idx="6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6B-4952-8D99-707207FBCE2F}"/>
            </c:ext>
          </c:extLst>
        </c:ser>
        <c:ser>
          <c:idx val="12"/>
          <c:order val="12"/>
          <c:tx>
            <c:v>MCC28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2023)'!$L$459:$L$496</c:f>
              <c:numCache>
                <c:formatCode>0.00</c:formatCode>
                <c:ptCount val="12"/>
                <c:pt idx="0">
                  <c:v>7.57</c:v>
                </c:pt>
                <c:pt idx="1">
                  <c:v>7.61</c:v>
                </c:pt>
                <c:pt idx="3">
                  <c:v>7.61</c:v>
                </c:pt>
                <c:pt idx="4">
                  <c:v>7.44</c:v>
                </c:pt>
                <c:pt idx="5" formatCode="General">
                  <c:v>7.63</c:v>
                </c:pt>
                <c:pt idx="6">
                  <c:v>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6B-4952-8D99-707207FBCE2F}"/>
            </c:ext>
          </c:extLst>
        </c:ser>
        <c:ser>
          <c:idx val="13"/>
          <c:order val="13"/>
          <c:tx>
            <c:v>MCC29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2023)'!$L$497:$L$534</c:f>
              <c:numCache>
                <c:formatCode>0.00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6B-4952-8D99-707207FB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58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807944159496649"/>
          <c:h val="0.110777061958164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Surface Water Monitoring - Electrical</a:t>
            </a:r>
            <a:r>
              <a:rPr lang="en-US" sz="1600" baseline="0"/>
              <a:t> Conductivity</a:t>
            </a:r>
            <a:r>
              <a:rPr lang="en-US" sz="1600"/>
              <a:t>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1801133629384423"/>
          <c:y val="2.02020202020202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9345983313952937E-2"/>
          <c:y val="0.12044476258649485"/>
          <c:w val="0.88597186471420619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MCC12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2023)'!$M$3:$M$40</c:f>
              <c:numCache>
                <c:formatCode>General</c:formatCode>
                <c:ptCount val="12"/>
                <c:pt idx="0">
                  <c:v>2240</c:v>
                </c:pt>
                <c:pt idx="1">
                  <c:v>2310</c:v>
                </c:pt>
                <c:pt idx="2">
                  <c:v>2020</c:v>
                </c:pt>
                <c:pt idx="3">
                  <c:v>2010</c:v>
                </c:pt>
                <c:pt idx="4">
                  <c:v>3120</c:v>
                </c:pt>
                <c:pt idx="5">
                  <c:v>2160</c:v>
                </c:pt>
                <c:pt idx="6">
                  <c:v>2550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3-470D-BC2E-6C0A11A99EDB}"/>
            </c:ext>
          </c:extLst>
        </c:ser>
        <c:ser>
          <c:idx val="0"/>
          <c:order val="1"/>
          <c:tx>
            <c:v>DAM 1/2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2023)'!$M$41:$M$78</c:f>
              <c:numCache>
                <c:formatCode>General</c:formatCode>
                <c:ptCount val="12"/>
                <c:pt idx="0">
                  <c:v>6750</c:v>
                </c:pt>
                <c:pt idx="1">
                  <c:v>6620</c:v>
                </c:pt>
                <c:pt idx="2">
                  <c:v>6460</c:v>
                </c:pt>
                <c:pt idx="3">
                  <c:v>6420</c:v>
                </c:pt>
                <c:pt idx="4">
                  <c:v>6540</c:v>
                </c:pt>
                <c:pt idx="5">
                  <c:v>4160</c:v>
                </c:pt>
                <c:pt idx="6">
                  <c:v>5220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3-470D-BC2E-6C0A11A99EDB}"/>
            </c:ext>
          </c:extLst>
        </c:ser>
        <c:ser>
          <c:idx val="1"/>
          <c:order val="2"/>
          <c:tx>
            <c:v>No.1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2023)'!$M$79:$M$116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3-470D-BC2E-6C0A11A99EDB}"/>
            </c:ext>
          </c:extLst>
        </c:ser>
        <c:ser>
          <c:idx val="2"/>
          <c:order val="3"/>
          <c:tx>
            <c:v>No. 2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2023)'!$M$117:$M$154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83-470D-BC2E-6C0A11A99EDB}"/>
            </c:ext>
          </c:extLst>
        </c:ser>
        <c:ser>
          <c:idx val="3"/>
          <c:order val="4"/>
          <c:tx>
            <c:v>MCC007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2023)'!$M$155:$M$192</c:f>
              <c:numCache>
                <c:formatCode>General</c:formatCode>
                <c:ptCount val="12"/>
                <c:pt idx="0">
                  <c:v>3060</c:v>
                </c:pt>
                <c:pt idx="1">
                  <c:v>3080</c:v>
                </c:pt>
                <c:pt idx="2">
                  <c:v>1680</c:v>
                </c:pt>
                <c:pt idx="3">
                  <c:v>3110</c:v>
                </c:pt>
                <c:pt idx="4">
                  <c:v>2400</c:v>
                </c:pt>
                <c:pt idx="5">
                  <c:v>1280</c:v>
                </c:pt>
                <c:pt idx="6">
                  <c:v>1380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83-470D-BC2E-6C0A11A99EDB}"/>
            </c:ext>
          </c:extLst>
        </c:ser>
        <c:ser>
          <c:idx val="5"/>
          <c:order val="5"/>
          <c:tx>
            <c:v>MCC08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2023)'!$M$193:$M$231</c:f>
              <c:numCache>
                <c:formatCode>General</c:formatCode>
                <c:ptCount val="12"/>
                <c:pt idx="0">
                  <c:v>4490</c:v>
                </c:pt>
                <c:pt idx="1">
                  <c:v>5050</c:v>
                </c:pt>
                <c:pt idx="2">
                  <c:v>4600</c:v>
                </c:pt>
                <c:pt idx="3">
                  <c:v>4450</c:v>
                </c:pt>
                <c:pt idx="4">
                  <c:v>3100</c:v>
                </c:pt>
                <c:pt idx="5">
                  <c:v>1570</c:v>
                </c:pt>
                <c:pt idx="6">
                  <c:v>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83-470D-BC2E-6C0A11A99EDB}"/>
            </c:ext>
          </c:extLst>
        </c:ser>
        <c:ser>
          <c:idx val="6"/>
          <c:order val="6"/>
          <c:tx>
            <c:v>MCC09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2023)'!$M$231:$M$268</c:f>
              <c:numCache>
                <c:formatCode>General</c:formatCode>
                <c:ptCount val="12"/>
                <c:pt idx="0">
                  <c:v>1480</c:v>
                </c:pt>
                <c:pt idx="3">
                  <c:v>866</c:v>
                </c:pt>
                <c:pt idx="5">
                  <c:v>626</c:v>
                </c:pt>
                <c:pt idx="6">
                  <c:v>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83-470D-BC2E-6C0A11A99EDB}"/>
            </c:ext>
          </c:extLst>
        </c:ser>
        <c:ser>
          <c:idx val="7"/>
          <c:order val="7"/>
          <c:tx>
            <c:v>MCC23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2023)'!$M$269:$M$307</c:f>
              <c:numCache>
                <c:formatCode>General</c:formatCode>
                <c:ptCount val="12"/>
                <c:pt idx="0">
                  <c:v>13600</c:v>
                </c:pt>
                <c:pt idx="1">
                  <c:v>13600</c:v>
                </c:pt>
                <c:pt idx="2">
                  <c:v>13600</c:v>
                </c:pt>
                <c:pt idx="3">
                  <c:v>13400</c:v>
                </c:pt>
                <c:pt idx="4">
                  <c:v>13800</c:v>
                </c:pt>
                <c:pt idx="5">
                  <c:v>1180</c:v>
                </c:pt>
                <c:pt idx="6">
                  <c:v>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83-470D-BC2E-6C0A11A99EDB}"/>
            </c:ext>
          </c:extLst>
        </c:ser>
        <c:ser>
          <c:idx val="8"/>
          <c:order val="8"/>
          <c:tx>
            <c:v>MCC24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2023)'!$M$307:$M$344</c:f>
              <c:numCache>
                <c:formatCode>General</c:formatCode>
                <c:ptCount val="12"/>
                <c:pt idx="0">
                  <c:v>6340</c:v>
                </c:pt>
                <c:pt idx="1">
                  <c:v>6440</c:v>
                </c:pt>
                <c:pt idx="2">
                  <c:v>6640</c:v>
                </c:pt>
                <c:pt idx="3">
                  <c:v>3350</c:v>
                </c:pt>
                <c:pt idx="4">
                  <c:v>3730</c:v>
                </c:pt>
                <c:pt idx="5">
                  <c:v>2010</c:v>
                </c:pt>
                <c:pt idx="6">
                  <c:v>2230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83-470D-BC2E-6C0A11A99EDB}"/>
            </c:ext>
          </c:extLst>
        </c:ser>
        <c:ser>
          <c:idx val="9"/>
          <c:order val="9"/>
          <c:tx>
            <c:v>MCC25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2023)'!$M$345:$M$382</c:f>
              <c:numCache>
                <c:formatCode>General</c:formatCode>
                <c:ptCount val="12"/>
                <c:pt idx="0">
                  <c:v>1760</c:v>
                </c:pt>
                <c:pt idx="1">
                  <c:v>1770</c:v>
                </c:pt>
                <c:pt idx="2">
                  <c:v>1760</c:v>
                </c:pt>
                <c:pt idx="3">
                  <c:v>1710</c:v>
                </c:pt>
                <c:pt idx="4">
                  <c:v>1610</c:v>
                </c:pt>
                <c:pt idx="5">
                  <c:v>622</c:v>
                </c:pt>
                <c:pt idx="6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83-470D-BC2E-6C0A11A99EDB}"/>
            </c:ext>
          </c:extLst>
        </c:ser>
        <c:ser>
          <c:idx val="10"/>
          <c:order val="10"/>
          <c:tx>
            <c:v>MCC26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2023)'!$M$383:$M$420</c:f>
              <c:numCache>
                <c:formatCode>General</c:formatCode>
                <c:ptCount val="12"/>
                <c:pt idx="0">
                  <c:v>7540</c:v>
                </c:pt>
                <c:pt idx="1">
                  <c:v>9260</c:v>
                </c:pt>
                <c:pt idx="2">
                  <c:v>9470</c:v>
                </c:pt>
                <c:pt idx="3">
                  <c:v>5110</c:v>
                </c:pt>
                <c:pt idx="4">
                  <c:v>7400</c:v>
                </c:pt>
                <c:pt idx="5">
                  <c:v>875</c:v>
                </c:pt>
                <c:pt idx="6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83-470D-BC2E-6C0A11A99EDB}"/>
            </c:ext>
          </c:extLst>
        </c:ser>
        <c:ser>
          <c:idx val="11"/>
          <c:order val="11"/>
          <c:tx>
            <c:v>MCC27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2023)'!$M$421:$M$458</c:f>
              <c:numCache>
                <c:formatCode>General</c:formatCode>
                <c:ptCount val="12"/>
                <c:pt idx="0">
                  <c:v>12200</c:v>
                </c:pt>
                <c:pt idx="1">
                  <c:v>12400</c:v>
                </c:pt>
                <c:pt idx="2">
                  <c:v>13100</c:v>
                </c:pt>
                <c:pt idx="3">
                  <c:v>12100</c:v>
                </c:pt>
                <c:pt idx="4">
                  <c:v>12200</c:v>
                </c:pt>
                <c:pt idx="5">
                  <c:v>3520</c:v>
                </c:pt>
                <c:pt idx="6">
                  <c:v>4620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83-470D-BC2E-6C0A11A99EDB}"/>
            </c:ext>
          </c:extLst>
        </c:ser>
        <c:ser>
          <c:idx val="12"/>
          <c:order val="12"/>
          <c:tx>
            <c:v>MCC28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2023)'!$M$459:$M$496</c:f>
              <c:numCache>
                <c:formatCode>General</c:formatCode>
                <c:ptCount val="12"/>
                <c:pt idx="0">
                  <c:v>1280</c:v>
                </c:pt>
                <c:pt idx="1">
                  <c:v>1540</c:v>
                </c:pt>
                <c:pt idx="3">
                  <c:v>1140</c:v>
                </c:pt>
                <c:pt idx="4">
                  <c:v>1260</c:v>
                </c:pt>
                <c:pt idx="5">
                  <c:v>967</c:v>
                </c:pt>
                <c:pt idx="6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83-470D-BC2E-6C0A11A99EDB}"/>
            </c:ext>
          </c:extLst>
        </c:ser>
        <c:ser>
          <c:idx val="13"/>
          <c:order val="13"/>
          <c:tx>
            <c:v>MCC29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2023)'!$M$497:$M$534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83-470D-BC2E-6C0A11A99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58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EC (µS/cm)</a:t>
                </a:r>
              </a:p>
            </c:rich>
          </c:tx>
          <c:layout>
            <c:manualLayout>
              <c:xMode val="edge"/>
              <c:yMode val="edge"/>
              <c:x val="4.146047200566434E-3"/>
              <c:y val="0.377624433309472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807944159496649"/>
          <c:h val="0.110777061958164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Surface Water Monitoring - Total Suspended Solids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1801133629384423"/>
          <c:y val="2.02020202020202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9345983313952937E-2"/>
          <c:y val="0.12044476258649485"/>
          <c:w val="0.88597186471420619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MCC12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2023)'!$CL$3:$CL$40</c:f>
              <c:numCache>
                <c:formatCode>General</c:formatCode>
                <c:ptCount val="12"/>
                <c:pt idx="0">
                  <c:v>7</c:v>
                </c:pt>
                <c:pt idx="1">
                  <c:v>2.5</c:v>
                </c:pt>
                <c:pt idx="2">
                  <c:v>2.5</c:v>
                </c:pt>
                <c:pt idx="3">
                  <c:v>39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7-43AF-BB9C-F7E6688CD45C}"/>
            </c:ext>
          </c:extLst>
        </c:ser>
        <c:ser>
          <c:idx val="0"/>
          <c:order val="1"/>
          <c:tx>
            <c:v>DAM 1/2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2023)'!$CL$41:$CL$78</c:f>
              <c:numCache>
                <c:formatCode>General</c:formatCode>
                <c:ptCount val="12"/>
                <c:pt idx="0">
                  <c:v>12</c:v>
                </c:pt>
                <c:pt idx="1">
                  <c:v>2.5</c:v>
                </c:pt>
                <c:pt idx="2">
                  <c:v>2.5</c:v>
                </c:pt>
                <c:pt idx="3">
                  <c:v>16</c:v>
                </c:pt>
                <c:pt idx="4">
                  <c:v>15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7-43AF-BB9C-F7E6688CD45C}"/>
            </c:ext>
          </c:extLst>
        </c:ser>
        <c:ser>
          <c:idx val="1"/>
          <c:order val="2"/>
          <c:tx>
            <c:v>No.1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2023)'!$CL$79:$CL$116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7-43AF-BB9C-F7E6688CD45C}"/>
            </c:ext>
          </c:extLst>
        </c:ser>
        <c:ser>
          <c:idx val="2"/>
          <c:order val="3"/>
          <c:tx>
            <c:v>No. 2 OC VOID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2023)'!$CL$117:$CL$154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57-43AF-BB9C-F7E6688CD45C}"/>
            </c:ext>
          </c:extLst>
        </c:ser>
        <c:ser>
          <c:idx val="3"/>
          <c:order val="4"/>
          <c:tx>
            <c:v>MCC007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2023)'!$CL$155:$CL$192</c:f>
              <c:numCache>
                <c:formatCode>General</c:formatCode>
                <c:ptCount val="12"/>
                <c:pt idx="0">
                  <c:v>14</c:v>
                </c:pt>
                <c:pt idx="1">
                  <c:v>5</c:v>
                </c:pt>
                <c:pt idx="2">
                  <c:v>34</c:v>
                </c:pt>
                <c:pt idx="3">
                  <c:v>24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57-43AF-BB9C-F7E6688CD45C}"/>
            </c:ext>
          </c:extLst>
        </c:ser>
        <c:ser>
          <c:idx val="5"/>
          <c:order val="5"/>
          <c:tx>
            <c:v>MCC08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2023)'!$CL$193:$CL$230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9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57-43AF-BB9C-F7E6688CD45C}"/>
            </c:ext>
          </c:extLst>
        </c:ser>
        <c:ser>
          <c:idx val="6"/>
          <c:order val="6"/>
          <c:tx>
            <c:v>MCC09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2023)'!$CL$231:$CL$268</c:f>
              <c:numCache>
                <c:formatCode>General</c:formatCode>
                <c:ptCount val="12"/>
                <c:pt idx="0">
                  <c:v>9</c:v>
                </c:pt>
                <c:pt idx="3">
                  <c:v>8</c:v>
                </c:pt>
                <c:pt idx="5">
                  <c:v>6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57-43AF-BB9C-F7E6688CD45C}"/>
            </c:ext>
          </c:extLst>
        </c:ser>
        <c:ser>
          <c:idx val="7"/>
          <c:order val="7"/>
          <c:tx>
            <c:v>MCC23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2023)'!$CL$269:$CL$306</c:f>
              <c:numCache>
                <c:formatCode>General</c:formatCode>
                <c:ptCount val="12"/>
                <c:pt idx="0">
                  <c:v>127</c:v>
                </c:pt>
                <c:pt idx="1">
                  <c:v>9</c:v>
                </c:pt>
                <c:pt idx="2">
                  <c:v>20</c:v>
                </c:pt>
                <c:pt idx="3">
                  <c:v>19</c:v>
                </c:pt>
                <c:pt idx="4">
                  <c:v>22</c:v>
                </c:pt>
                <c:pt idx="5">
                  <c:v>7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57-43AF-BB9C-F7E6688CD45C}"/>
            </c:ext>
          </c:extLst>
        </c:ser>
        <c:ser>
          <c:idx val="8"/>
          <c:order val="8"/>
          <c:tx>
            <c:v>MCC24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2023)'!$CL$307:$CL$344</c:f>
              <c:numCache>
                <c:formatCode>General</c:formatCode>
                <c:ptCount val="12"/>
                <c:pt idx="0">
                  <c:v>36</c:v>
                </c:pt>
                <c:pt idx="1">
                  <c:v>29</c:v>
                </c:pt>
                <c:pt idx="2">
                  <c:v>138</c:v>
                </c:pt>
                <c:pt idx="3">
                  <c:v>34</c:v>
                </c:pt>
                <c:pt idx="4">
                  <c:v>9</c:v>
                </c:pt>
                <c:pt idx="5">
                  <c:v>6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57-43AF-BB9C-F7E6688CD45C}"/>
            </c:ext>
          </c:extLst>
        </c:ser>
        <c:ser>
          <c:idx val="9"/>
          <c:order val="9"/>
          <c:tx>
            <c:v>MCC25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2023)'!$CL$345:$CL$382</c:f>
              <c:numCache>
                <c:formatCode>General</c:formatCode>
                <c:ptCount val="12"/>
                <c:pt idx="0">
                  <c:v>10</c:v>
                </c:pt>
                <c:pt idx="1">
                  <c:v>2.5</c:v>
                </c:pt>
                <c:pt idx="2">
                  <c:v>6</c:v>
                </c:pt>
                <c:pt idx="3">
                  <c:v>8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57-43AF-BB9C-F7E6688CD45C}"/>
            </c:ext>
          </c:extLst>
        </c:ser>
        <c:ser>
          <c:idx val="10"/>
          <c:order val="10"/>
          <c:tx>
            <c:v>MCC26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2023)'!$CL$383:$CL$420</c:f>
              <c:numCache>
                <c:formatCode>General</c:formatCode>
                <c:ptCount val="12"/>
                <c:pt idx="0">
                  <c:v>14</c:v>
                </c:pt>
                <c:pt idx="1">
                  <c:v>11</c:v>
                </c:pt>
                <c:pt idx="2">
                  <c:v>8</c:v>
                </c:pt>
                <c:pt idx="3">
                  <c:v>17</c:v>
                </c:pt>
                <c:pt idx="4">
                  <c:v>23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57-43AF-BB9C-F7E6688CD45C}"/>
            </c:ext>
          </c:extLst>
        </c:ser>
        <c:ser>
          <c:idx val="11"/>
          <c:order val="11"/>
          <c:tx>
            <c:v>MCC27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2023)'!$CL$421:$CL$458</c:f>
              <c:numCache>
                <c:formatCode>General</c:formatCode>
                <c:ptCount val="12"/>
                <c:pt idx="0">
                  <c:v>16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6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57-43AF-BB9C-F7E6688CD45C}"/>
            </c:ext>
          </c:extLst>
        </c:ser>
        <c:ser>
          <c:idx val="12"/>
          <c:order val="12"/>
          <c:tx>
            <c:v>MCC28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2023)'!$CL$459:$CL$496</c:f>
              <c:numCache>
                <c:formatCode>General</c:formatCode>
                <c:ptCount val="12"/>
                <c:pt idx="0">
                  <c:v>9</c:v>
                </c:pt>
                <c:pt idx="1">
                  <c:v>108</c:v>
                </c:pt>
                <c:pt idx="3">
                  <c:v>9</c:v>
                </c:pt>
                <c:pt idx="4">
                  <c:v>7</c:v>
                </c:pt>
                <c:pt idx="5">
                  <c:v>2.5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57-43AF-BB9C-F7E6688CD45C}"/>
            </c:ext>
          </c:extLst>
        </c:ser>
        <c:ser>
          <c:idx val="13"/>
          <c:order val="13"/>
          <c:tx>
            <c:v>MCC29</c:v>
          </c:tx>
          <c:cat>
            <c:numRef>
              <c:f>'SW - DATA (from 2023)'!$B$3:$B$40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'SW - DATA (from 2023)'!$CL$497:$CL$534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57-43AF-BB9C-F7E6688C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58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TSS (mg/L)</a:t>
                </a:r>
              </a:p>
            </c:rich>
          </c:tx>
          <c:layout>
            <c:manualLayout>
              <c:xMode val="edge"/>
              <c:yMode val="edge"/>
              <c:x val="4.146047200566434E-3"/>
              <c:y val="0.377624433309472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807944159496649"/>
          <c:h val="0.110777061958164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- Depth to Water </a:t>
            </a:r>
            <a:r>
              <a:rPr lang="en-US" sz="1600" b="0" i="1"/>
              <a:t>(metres)</a:t>
            </a:r>
            <a:r>
              <a:rPr lang="en-US" sz="1600"/>
              <a:t>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4441133601667889"/>
          <c:y val="1.81818181818181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879316662684337E-2"/>
          <c:y val="0.12044476258649485"/>
          <c:w val="0.88743853136547479"/>
          <c:h val="0.66040992603197324"/>
        </c:manualLayout>
      </c:layout>
      <c:lineChart>
        <c:grouping val="standard"/>
        <c:varyColors val="0"/>
        <c:ser>
          <c:idx val="9"/>
          <c:order val="0"/>
          <c:tx>
            <c:v>RDH529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2023)'!$D$5:$D$27</c:f>
              <c:numCache>
                <c:formatCode>General</c:formatCode>
                <c:ptCount val="9"/>
                <c:pt idx="0">
                  <c:v>114.7</c:v>
                </c:pt>
                <c:pt idx="1">
                  <c:v>114.7</c:v>
                </c:pt>
                <c:pt idx="2">
                  <c:v>113.7</c:v>
                </c:pt>
                <c:pt idx="3">
                  <c:v>114.7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2-4EF1-A595-3A6D544E2629}"/>
            </c:ext>
          </c:extLst>
        </c:ser>
        <c:ser>
          <c:idx val="4"/>
          <c:order val="1"/>
          <c:tx>
            <c:v>RDH616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2023)'!$D$30:$D$52</c:f>
              <c:numCache>
                <c:formatCode>0.00</c:formatCode>
                <c:ptCount val="9"/>
                <c:pt idx="1">
                  <c:v>48.66</c:v>
                </c:pt>
                <c:pt idx="2">
                  <c:v>49.51</c:v>
                </c:pt>
                <c:pt idx="3">
                  <c:v>49.55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F-4647-808B-E33E16E34642}"/>
            </c:ext>
          </c:extLst>
        </c:ser>
        <c:ser>
          <c:idx val="0"/>
          <c:order val="2"/>
          <c:tx>
            <c:v>RDH617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2023)'!$D$55:$D$77</c:f>
              <c:numCache>
                <c:formatCode>0.00</c:formatCode>
                <c:ptCount val="9"/>
                <c:pt idx="1">
                  <c:v>45.28</c:v>
                </c:pt>
                <c:pt idx="2">
                  <c:v>45.28</c:v>
                </c:pt>
                <c:pt idx="3">
                  <c:v>45.18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BF-4647-808B-E33E16E34642}"/>
            </c:ext>
          </c:extLst>
        </c:ser>
        <c:ser>
          <c:idx val="1"/>
          <c:order val="3"/>
          <c:tx>
            <c:v>RDH624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2023)'!$D$78:$D$100</c:f>
              <c:numCache>
                <c:formatCode>0.00</c:formatCode>
                <c:ptCount val="9"/>
                <c:pt idx="0">
                  <c:v>34.71</c:v>
                </c:pt>
                <c:pt idx="1">
                  <c:v>34.92</c:v>
                </c:pt>
                <c:pt idx="2">
                  <c:v>35</c:v>
                </c:pt>
                <c:pt idx="3">
                  <c:v>35.06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BF-4647-808B-E33E16E34642}"/>
            </c:ext>
          </c:extLst>
        </c:ser>
        <c:ser>
          <c:idx val="2"/>
          <c:order val="4"/>
          <c:tx>
            <c:v>RDH650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2023)'!$D$101:$D$108</c:f>
            </c:numRef>
          </c:val>
          <c:smooth val="0"/>
          <c:extLst>
            <c:ext xmlns:c16="http://schemas.microsoft.com/office/drawing/2014/chart" uri="{C3380CC4-5D6E-409C-BE32-E72D297353CC}">
              <c16:uniqueId val="{00000007-A3BF-4647-808B-E33E16E34642}"/>
            </c:ext>
          </c:extLst>
        </c:ser>
        <c:ser>
          <c:idx val="3"/>
          <c:order val="5"/>
          <c:tx>
            <c:v>MCC1003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2023)'!$D$109:$D$131</c:f>
              <c:numCache>
                <c:formatCode>0.00</c:formatCode>
                <c:ptCount val="9"/>
                <c:pt idx="0">
                  <c:v>3.5</c:v>
                </c:pt>
                <c:pt idx="1">
                  <c:v>2.4300000000000002</c:v>
                </c:pt>
                <c:pt idx="2">
                  <c:v>2.12</c:v>
                </c:pt>
                <c:pt idx="3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F-4647-808B-E33E16E34642}"/>
            </c:ext>
          </c:extLst>
        </c:ser>
        <c:ser>
          <c:idx val="5"/>
          <c:order val="6"/>
          <c:tx>
            <c:v>MCC1005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2023)'!$D$132:$D$154</c:f>
              <c:numCache>
                <c:formatCode>0.00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BF-4647-808B-E33E16E34642}"/>
            </c:ext>
          </c:extLst>
        </c:ser>
        <c:ser>
          <c:idx val="6"/>
          <c:order val="7"/>
          <c:tx>
            <c:v>MCC1006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2023)'!$D$155:$D$177</c:f>
              <c:numCache>
                <c:formatCode>0.00</c:formatCode>
                <c:ptCount val="9"/>
                <c:pt idx="0">
                  <c:v>5.45</c:v>
                </c:pt>
                <c:pt idx="1">
                  <c:v>5.3</c:v>
                </c:pt>
                <c:pt idx="2">
                  <c:v>3.99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BF-4647-808B-E33E16E34642}"/>
            </c:ext>
          </c:extLst>
        </c:ser>
        <c:ser>
          <c:idx val="7"/>
          <c:order val="8"/>
          <c:tx>
            <c:v>MCC1017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2023)'!$D$178:$D$200</c:f>
              <c:numCache>
                <c:formatCode>0.00</c:formatCode>
                <c:ptCount val="9"/>
                <c:pt idx="0">
                  <c:v>16.899999999999999</c:v>
                </c:pt>
                <c:pt idx="1">
                  <c:v>17.02</c:v>
                </c:pt>
                <c:pt idx="2">
                  <c:v>16.84</c:v>
                </c:pt>
                <c:pt idx="3">
                  <c:v>16.760000000000002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BF-4647-808B-E33E16E34642}"/>
            </c:ext>
          </c:extLst>
        </c:ser>
        <c:ser>
          <c:idx val="8"/>
          <c:order val="9"/>
          <c:tx>
            <c:v>MCC1018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2023)'!$D$201:$D$223</c:f>
              <c:numCache>
                <c:formatCode>0.00</c:formatCode>
                <c:ptCount val="9"/>
                <c:pt idx="0">
                  <c:v>18.670000000000002</c:v>
                </c:pt>
                <c:pt idx="1">
                  <c:v>18.43</c:v>
                </c:pt>
                <c:pt idx="2">
                  <c:v>18.670000000000002</c:v>
                </c:pt>
                <c:pt idx="3">
                  <c:v>18.73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BF-4647-808B-E33E16E3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Depth to Water (m)</a:t>
                </a:r>
              </a:p>
            </c:rich>
          </c:tx>
          <c:layout>
            <c:manualLayout>
              <c:xMode val="edge"/>
              <c:yMode val="edge"/>
              <c:x val="2.518047217658297E-3"/>
              <c:y val="0.36954362522866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4273279955136178E-3"/>
          <c:y val="0.90605662928497577"/>
          <c:w val="0.97397267218926331"/>
          <c:h val="7.7781754553408092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- pH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30747800202122832"/>
          <c:y val="1.81818181818181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879316662684337E-2"/>
          <c:y val="0.12044476258649485"/>
          <c:w val="0.88743853136547479"/>
          <c:h val="0.63616750178954906"/>
        </c:manualLayout>
      </c:layout>
      <c:lineChart>
        <c:grouping val="standard"/>
        <c:varyColors val="0"/>
        <c:ser>
          <c:idx val="9"/>
          <c:order val="0"/>
          <c:tx>
            <c:v>RDH529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2023)'!$O$5:$O$27</c:f>
              <c:numCache>
                <c:formatCode>0.00</c:formatCode>
                <c:ptCount val="9"/>
                <c:pt idx="0">
                  <c:v>6.89</c:v>
                </c:pt>
                <c:pt idx="1">
                  <c:v>6.92</c:v>
                </c:pt>
                <c:pt idx="2" formatCode="General">
                  <c:v>7.18</c:v>
                </c:pt>
                <c:pt idx="3">
                  <c:v>7.15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D3-4190-B2B3-619E97377568}"/>
            </c:ext>
          </c:extLst>
        </c:ser>
        <c:ser>
          <c:idx val="1"/>
          <c:order val="1"/>
          <c:tx>
            <c:v>RDH624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2023)'!$O$78:$O$100</c:f>
              <c:numCache>
                <c:formatCode>0.00</c:formatCode>
                <c:ptCount val="9"/>
                <c:pt idx="0">
                  <c:v>6.95</c:v>
                </c:pt>
                <c:pt idx="1">
                  <c:v>6.48</c:v>
                </c:pt>
                <c:pt idx="2" formatCode="General">
                  <c:v>7.05</c:v>
                </c:pt>
                <c:pt idx="3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3-4190-B2B3-619E97377568}"/>
            </c:ext>
          </c:extLst>
        </c:ser>
        <c:ser>
          <c:idx val="2"/>
          <c:order val="2"/>
          <c:tx>
            <c:v>RDH650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2023)'!$O$101:$O$108</c:f>
            </c:numRef>
          </c:val>
          <c:smooth val="0"/>
          <c:extLst>
            <c:ext xmlns:c16="http://schemas.microsoft.com/office/drawing/2014/chart" uri="{C3380CC4-5D6E-409C-BE32-E72D297353CC}">
              <c16:uniqueId val="{00000003-86D3-4190-B2B3-619E97377568}"/>
            </c:ext>
          </c:extLst>
        </c:ser>
        <c:ser>
          <c:idx val="3"/>
          <c:order val="3"/>
          <c:tx>
            <c:v>MCC1003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2023)'!$O$109:$O$131</c:f>
              <c:numCache>
                <c:formatCode>0.00</c:formatCode>
                <c:ptCount val="9"/>
                <c:pt idx="0">
                  <c:v>7.21</c:v>
                </c:pt>
                <c:pt idx="1">
                  <c:v>7.22</c:v>
                </c:pt>
                <c:pt idx="2" formatCode="General">
                  <c:v>7.32</c:v>
                </c:pt>
                <c:pt idx="3">
                  <c:v>7.24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D3-4190-B2B3-619E97377568}"/>
            </c:ext>
          </c:extLst>
        </c:ser>
        <c:ser>
          <c:idx val="5"/>
          <c:order val="4"/>
          <c:tx>
            <c:v>MCC1005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2023)'!$O$132:$O$154</c:f>
              <c:numCache>
                <c:formatCode>0.00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D3-4190-B2B3-619E97377568}"/>
            </c:ext>
          </c:extLst>
        </c:ser>
        <c:ser>
          <c:idx val="8"/>
          <c:order val="5"/>
          <c:tx>
            <c:v>MCC1018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2023)'!$O$201:$O$223</c:f>
              <c:numCache>
                <c:formatCode>0.00</c:formatCode>
                <c:ptCount val="9"/>
                <c:pt idx="0">
                  <c:v>7.68</c:v>
                </c:pt>
                <c:pt idx="1">
                  <c:v>7.74</c:v>
                </c:pt>
                <c:pt idx="2" formatCode="General">
                  <c:v>7.8</c:v>
                </c:pt>
                <c:pt idx="3">
                  <c:v>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D3-4190-B2B3-619E97377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layout>
            <c:manualLayout>
              <c:xMode val="edge"/>
              <c:yMode val="edge"/>
              <c:x val="2.518047217658297E-3"/>
              <c:y val="0.3695436252286645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7627327164017554E-2"/>
          <c:y val="0.88181420504255148"/>
          <c:w val="0.88090863117156293"/>
          <c:h val="4.9832975423526604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- Electrical Conductivity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3707800276033594"/>
          <c:y val="1.61616161616161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279316616490109E-2"/>
          <c:y val="0.12044476258649485"/>
          <c:w val="0.8830385314116691"/>
          <c:h val="0.63616750178954906"/>
        </c:manualLayout>
      </c:layout>
      <c:lineChart>
        <c:grouping val="standard"/>
        <c:varyColors val="0"/>
        <c:ser>
          <c:idx val="9"/>
          <c:order val="0"/>
          <c:tx>
            <c:v>RDH529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2023)'!$P$5:$P$27</c:f>
              <c:numCache>
                <c:formatCode>General</c:formatCode>
                <c:ptCount val="9"/>
                <c:pt idx="0">
                  <c:v>6080</c:v>
                </c:pt>
                <c:pt idx="1">
                  <c:v>6500</c:v>
                </c:pt>
                <c:pt idx="2">
                  <c:v>6650</c:v>
                </c:pt>
                <c:pt idx="3">
                  <c:v>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C-44A2-88A4-2174B3E8CE4D}"/>
            </c:ext>
          </c:extLst>
        </c:ser>
        <c:ser>
          <c:idx val="1"/>
          <c:order val="1"/>
          <c:tx>
            <c:v>RDH624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2023)'!$P$78:$P$100</c:f>
              <c:numCache>
                <c:formatCode>General</c:formatCode>
                <c:ptCount val="9"/>
                <c:pt idx="0">
                  <c:v>5070</c:v>
                </c:pt>
                <c:pt idx="1">
                  <c:v>5560</c:v>
                </c:pt>
                <c:pt idx="2">
                  <c:v>5160</c:v>
                </c:pt>
                <c:pt idx="3">
                  <c:v>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C-44A2-88A4-2174B3E8CE4D}"/>
            </c:ext>
          </c:extLst>
        </c:ser>
        <c:ser>
          <c:idx val="2"/>
          <c:order val="2"/>
          <c:tx>
            <c:v>RDH650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2023)'!$P$101:$P$108</c:f>
            </c:numRef>
          </c:val>
          <c:smooth val="0"/>
          <c:extLst>
            <c:ext xmlns:c16="http://schemas.microsoft.com/office/drawing/2014/chart" uri="{C3380CC4-5D6E-409C-BE32-E72D297353CC}">
              <c16:uniqueId val="{00000002-A3FC-44A2-88A4-2174B3E8CE4D}"/>
            </c:ext>
          </c:extLst>
        </c:ser>
        <c:ser>
          <c:idx val="3"/>
          <c:order val="3"/>
          <c:tx>
            <c:v>MCC1003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2023)'!$P$109:$P$131</c:f>
              <c:numCache>
                <c:formatCode>General</c:formatCode>
                <c:ptCount val="9"/>
                <c:pt idx="0">
                  <c:v>1640</c:v>
                </c:pt>
                <c:pt idx="1">
                  <c:v>1570</c:v>
                </c:pt>
                <c:pt idx="2">
                  <c:v>1560</c:v>
                </c:pt>
                <c:pt idx="3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C-44A2-88A4-2174B3E8CE4D}"/>
            </c:ext>
          </c:extLst>
        </c:ser>
        <c:ser>
          <c:idx val="5"/>
          <c:order val="4"/>
          <c:tx>
            <c:v>MCC1005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2023)'!$P$132:$P$154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FC-44A2-88A4-2174B3E8CE4D}"/>
            </c:ext>
          </c:extLst>
        </c:ser>
        <c:ser>
          <c:idx val="8"/>
          <c:order val="5"/>
          <c:tx>
            <c:v>MCC1018</c:v>
          </c:tx>
          <c:cat>
            <c:numRef>
              <c:f>'GW - DATA (from 2023)'!$B$5:$B$27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45870</c:v>
                </c:pt>
                <c:pt idx="7">
                  <c:v>45931</c:v>
                </c:pt>
                <c:pt idx="8">
                  <c:v>45992</c:v>
                </c:pt>
              </c:numCache>
            </c:numRef>
          </c:cat>
          <c:val>
            <c:numRef>
              <c:f>'GW - DATA (from 2023)'!$P$201:$P$223</c:f>
              <c:numCache>
                <c:formatCode>General</c:formatCode>
                <c:ptCount val="9"/>
                <c:pt idx="0">
                  <c:v>8820</c:v>
                </c:pt>
                <c:pt idx="1">
                  <c:v>9720</c:v>
                </c:pt>
                <c:pt idx="2">
                  <c:v>9560</c:v>
                </c:pt>
                <c:pt idx="3">
                  <c:v>9310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FC-44A2-88A4-2174B3E8C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EC (µS/cm)</a:t>
                </a:r>
              </a:p>
            </c:rich>
          </c:tx>
          <c:layout>
            <c:manualLayout>
              <c:xMode val="edge"/>
              <c:yMode val="edge"/>
              <c:x val="2.518047217658297E-3"/>
              <c:y val="0.3695436252286645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7893993722897685E-2"/>
          <c:y val="0.88181420504255148"/>
          <c:w val="0.87064196461268284"/>
          <c:h val="4.9832975423526604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(Old Pit Top) - pH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722780023907822"/>
          <c:y val="1.81818181818181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812650196192662E-2"/>
          <c:y val="0.12044476258649485"/>
          <c:w val="0.90650519783196648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GW1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DATA'!$O$3:$O$27</c:f>
              <c:numCache>
                <c:formatCode>0.00</c:formatCode>
                <c:ptCount val="9"/>
                <c:pt idx="0">
                  <c:v>6.71</c:v>
                </c:pt>
                <c:pt idx="1">
                  <c:v>6.61</c:v>
                </c:pt>
                <c:pt idx="2" formatCode="General">
                  <c:v>6.79</c:v>
                </c:pt>
                <c:pt idx="3">
                  <c:v>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259-4C10-9784-8BD4CC4F93EB}"/>
            </c:ext>
          </c:extLst>
        </c:ser>
        <c:ser>
          <c:idx val="1"/>
          <c:order val="1"/>
          <c:tx>
            <c:v>GW2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DATA'!$O$28:$O$52</c:f>
              <c:numCache>
                <c:formatCode>0.00</c:formatCode>
                <c:ptCount val="9"/>
                <c:pt idx="0">
                  <c:v>6.53</c:v>
                </c:pt>
                <c:pt idx="1">
                  <c:v>6.47</c:v>
                </c:pt>
                <c:pt idx="2" formatCode="General">
                  <c:v>6.62</c:v>
                </c:pt>
                <c:pt idx="3">
                  <c:v>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59-4C10-9784-8BD4CC4F93EB}"/>
            </c:ext>
          </c:extLst>
        </c:ser>
        <c:ser>
          <c:idx val="2"/>
          <c:order val="2"/>
          <c:tx>
            <c:v>GW3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DATA'!$O$53:$O$77</c:f>
              <c:numCache>
                <c:formatCode>0.00</c:formatCode>
                <c:ptCount val="9"/>
                <c:pt idx="0">
                  <c:v>6.69</c:v>
                </c:pt>
                <c:pt idx="1">
                  <c:v>6.69</c:v>
                </c:pt>
                <c:pt idx="2" formatCode="General">
                  <c:v>6.85</c:v>
                </c:pt>
                <c:pt idx="3">
                  <c:v>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59-4C10-9784-8BD4CC4F93EB}"/>
            </c:ext>
          </c:extLst>
        </c:ser>
        <c:ser>
          <c:idx val="3"/>
          <c:order val="3"/>
          <c:tx>
            <c:v>GWD1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DATA'!$O$78:$O$102</c:f>
              <c:numCache>
                <c:formatCode>0.00</c:formatCode>
                <c:ptCount val="9"/>
                <c:pt idx="0">
                  <c:v>6.64</c:v>
                </c:pt>
                <c:pt idx="1">
                  <c:v>6.56</c:v>
                </c:pt>
                <c:pt idx="2" formatCode="General">
                  <c:v>6.7</c:v>
                </c:pt>
                <c:pt idx="3">
                  <c:v>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59-4C10-9784-8BD4CC4F93EB}"/>
            </c:ext>
          </c:extLst>
        </c:ser>
        <c:ser>
          <c:idx val="0"/>
          <c:order val="4"/>
          <c:tx>
            <c:v>BHM17</c:v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DATA'!$O$103:$O$127</c:f>
              <c:numCache>
                <c:formatCode>0.00</c:formatCode>
                <c:ptCount val="9"/>
                <c:pt idx="0">
                  <c:v>6.01</c:v>
                </c:pt>
                <c:pt idx="2" formatCode="General">
                  <c:v>4.95</c:v>
                </c:pt>
                <c:pt idx="3">
                  <c:v>4.6500000000000004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9-4C10-9784-8BD4CC4F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195357919208841"/>
          <c:h val="7.8115803706354889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(Old Pit Top) - Electrical</a:t>
            </a:r>
            <a:r>
              <a:rPr lang="en-US" sz="1600" baseline="0"/>
              <a:t> Conductivity</a:t>
            </a:r>
            <a:r>
              <a:rPr lang="en-US" sz="1600"/>
              <a:t>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16521133684817493"/>
          <c:y val="1.4141414141414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12649872833067E-2"/>
          <c:y val="0.12044476258649485"/>
          <c:w val="0.8757051981553261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GW1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DATA'!$P$3:$P$27</c:f>
              <c:numCache>
                <c:formatCode>General</c:formatCode>
                <c:ptCount val="9"/>
                <c:pt idx="0">
                  <c:v>5980</c:v>
                </c:pt>
                <c:pt idx="1">
                  <c:v>4570</c:v>
                </c:pt>
                <c:pt idx="2">
                  <c:v>5220</c:v>
                </c:pt>
                <c:pt idx="3">
                  <c:v>5610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5-475C-B8AF-823F82F90BF5}"/>
            </c:ext>
          </c:extLst>
        </c:ser>
        <c:ser>
          <c:idx val="1"/>
          <c:order val="1"/>
          <c:tx>
            <c:v>GW2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DATA'!$P$28:$P$52</c:f>
              <c:numCache>
                <c:formatCode>General</c:formatCode>
                <c:ptCount val="9"/>
                <c:pt idx="0">
                  <c:v>5830</c:v>
                </c:pt>
                <c:pt idx="1">
                  <c:v>5160</c:v>
                </c:pt>
                <c:pt idx="2">
                  <c:v>5100</c:v>
                </c:pt>
                <c:pt idx="3">
                  <c:v>5380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5-475C-B8AF-823F82F90BF5}"/>
            </c:ext>
          </c:extLst>
        </c:ser>
        <c:ser>
          <c:idx val="2"/>
          <c:order val="2"/>
          <c:tx>
            <c:v>GW3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DATA'!$P$53:$P$77</c:f>
              <c:numCache>
                <c:formatCode>General</c:formatCode>
                <c:ptCount val="9"/>
                <c:pt idx="0">
                  <c:v>6180</c:v>
                </c:pt>
                <c:pt idx="1">
                  <c:v>5440</c:v>
                </c:pt>
                <c:pt idx="2">
                  <c:v>5420</c:v>
                </c:pt>
                <c:pt idx="3">
                  <c:v>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5-475C-B8AF-823F82F90BF5}"/>
            </c:ext>
          </c:extLst>
        </c:ser>
        <c:ser>
          <c:idx val="3"/>
          <c:order val="3"/>
          <c:tx>
            <c:v>GWD1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DATA'!$P$78:$P$102</c:f>
              <c:numCache>
                <c:formatCode>General</c:formatCode>
                <c:ptCount val="9"/>
                <c:pt idx="0">
                  <c:v>5910</c:v>
                </c:pt>
                <c:pt idx="1">
                  <c:v>5550</c:v>
                </c:pt>
                <c:pt idx="2">
                  <c:v>5580</c:v>
                </c:pt>
                <c:pt idx="3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A5-475C-B8AF-823F82F90BF5}"/>
            </c:ext>
          </c:extLst>
        </c:ser>
        <c:ser>
          <c:idx val="0"/>
          <c:order val="4"/>
          <c:tx>
            <c:v>BHM17</c:v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DATA'!$P$103:$P$127</c:f>
              <c:numCache>
                <c:formatCode>General</c:formatCode>
                <c:ptCount val="9"/>
                <c:pt idx="0">
                  <c:v>2580</c:v>
                </c:pt>
                <c:pt idx="2">
                  <c:v>1580</c:v>
                </c:pt>
                <c:pt idx="3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A5-475C-B8AF-823F82F90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EC (µS/cm)</a:t>
                </a:r>
              </a:p>
            </c:rich>
          </c:tx>
          <c:layout>
            <c:manualLayout>
              <c:xMode val="edge"/>
              <c:yMode val="edge"/>
              <c:x val="5.4513805201954792E-3"/>
              <c:y val="0.3877254434104827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195357919208841"/>
          <c:h val="7.8115803706354889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(Old Pit Top) - Depth to Water </a:t>
            </a:r>
            <a:r>
              <a:rPr lang="en-US" sz="1600" b="0" i="1"/>
              <a:t>(metres)</a:t>
            </a:r>
            <a:r>
              <a:rPr lang="en-US" sz="1600"/>
              <a:t>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16521133684817493"/>
          <c:y val="1.4141414141414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612650103804193E-2"/>
          <c:y val="0.12044476258649485"/>
          <c:w val="0.89770519792435488"/>
          <c:h val="0.63616750178954906"/>
        </c:manualLayout>
      </c:layout>
      <c:lineChart>
        <c:grouping val="standard"/>
        <c:varyColors val="0"/>
        <c:ser>
          <c:idx val="4"/>
          <c:order val="0"/>
          <c:tx>
            <c:v>GW1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DATA'!$D$3:$D$27</c:f>
              <c:numCache>
                <c:formatCode>General</c:formatCode>
                <c:ptCount val="9"/>
                <c:pt idx="0">
                  <c:v>6.84</c:v>
                </c:pt>
                <c:pt idx="1">
                  <c:v>6.96</c:v>
                </c:pt>
                <c:pt idx="2">
                  <c:v>6.34</c:v>
                </c:pt>
                <c:pt idx="3">
                  <c:v>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6-45CD-A241-9185DF1F24BB}"/>
            </c:ext>
          </c:extLst>
        </c:ser>
        <c:ser>
          <c:idx val="1"/>
          <c:order val="1"/>
          <c:tx>
            <c:v>GW2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DATA'!$D$28:$D$52</c:f>
              <c:numCache>
                <c:formatCode>General</c:formatCode>
                <c:ptCount val="9"/>
                <c:pt idx="0">
                  <c:v>4.63</c:v>
                </c:pt>
                <c:pt idx="1">
                  <c:v>4.8099999999999996</c:v>
                </c:pt>
                <c:pt idx="2">
                  <c:v>4.67</c:v>
                </c:pt>
                <c:pt idx="3">
                  <c:v>4.7300000000000004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6-45CD-A241-9185DF1F24BB}"/>
            </c:ext>
          </c:extLst>
        </c:ser>
        <c:ser>
          <c:idx val="2"/>
          <c:order val="2"/>
          <c:tx>
            <c:v>GW3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DATA'!$D$53:$D$77</c:f>
              <c:numCache>
                <c:formatCode>General</c:formatCode>
                <c:ptCount val="9"/>
                <c:pt idx="0">
                  <c:v>9.92</c:v>
                </c:pt>
                <c:pt idx="1">
                  <c:v>10.029999999999999</c:v>
                </c:pt>
                <c:pt idx="2">
                  <c:v>10.029999999999999</c:v>
                </c:pt>
                <c:pt idx="3">
                  <c:v>10.050000000000001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6-45CD-A241-9185DF1F24BB}"/>
            </c:ext>
          </c:extLst>
        </c:ser>
        <c:ser>
          <c:idx val="3"/>
          <c:order val="3"/>
          <c:tx>
            <c:v>GWD1</c:v>
          </c:tx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DATA'!$D$78:$D$102</c:f>
              <c:numCache>
                <c:formatCode>General</c:formatCode>
                <c:ptCount val="9"/>
                <c:pt idx="0">
                  <c:v>3.67</c:v>
                </c:pt>
                <c:pt idx="1">
                  <c:v>3.79</c:v>
                </c:pt>
                <c:pt idx="2">
                  <c:v>2.91</c:v>
                </c:pt>
                <c:pt idx="3">
                  <c:v>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26-45CD-A241-9185DF1F24BB}"/>
            </c:ext>
          </c:extLst>
        </c:ser>
        <c:ser>
          <c:idx val="0"/>
          <c:order val="4"/>
          <c:tx>
            <c:v>BHM17</c:v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'Old Pit Top - DATA'!$B$3:$B$27</c:f>
              <c:numCache>
                <c:formatCode>mmm\-yy</c:formatCode>
                <c:ptCount val="9"/>
                <c:pt idx="0">
                  <c:v>45689</c:v>
                </c:pt>
                <c:pt idx="1">
                  <c:v>45748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</c:numCache>
            </c:numRef>
          </c:cat>
          <c:val>
            <c:numRef>
              <c:f>'Old Pit Top - DATA'!$D$103:$D$127</c:f>
              <c:numCache>
                <c:formatCode>General</c:formatCode>
                <c:ptCount val="9"/>
                <c:pt idx="0">
                  <c:v>7.16</c:v>
                </c:pt>
                <c:pt idx="1">
                  <c:v>7.78</c:v>
                </c:pt>
                <c:pt idx="2">
                  <c:v>5.67</c:v>
                </c:pt>
                <c:pt idx="3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26-45CD-A241-9185DF1F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Depth to Water (m)</a:t>
                </a:r>
              </a:p>
            </c:rich>
          </c:tx>
          <c:layout>
            <c:manualLayout>
              <c:xMode val="edge"/>
              <c:yMode val="edge"/>
              <c:x val="6.9180471714640722E-3"/>
              <c:y val="0.3634830191680585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827327256406024E-2"/>
          <c:y val="0.86565258888093533"/>
          <c:w val="0.8195357919208841"/>
          <c:h val="7.8115803706354889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2000" b="1"/>
              <a:t>Water Quality of Underground Workings</a:t>
            </a:r>
            <a:r>
              <a:rPr lang="en-US" sz="1600"/>
              <a:t>
</a:t>
            </a:r>
            <a:r>
              <a:rPr lang="en-US" sz="1600" i="1"/>
              <a:t>January - December 2023</a:t>
            </a:r>
          </a:p>
        </c:rich>
      </c:tx>
      <c:layout>
        <c:manualLayout>
          <c:xMode val="edge"/>
          <c:yMode val="edge"/>
          <c:x val="0.24645441302314658"/>
          <c:y val="1.46310397094760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703572134581697E-2"/>
          <c:y val="0.14960130177720399"/>
          <c:w val="0.81513815503266018"/>
          <c:h val="0.62836014622657554"/>
        </c:manualLayout>
      </c:layout>
      <c:lineChart>
        <c:grouping val="standard"/>
        <c:varyColors val="0"/>
        <c:ser>
          <c:idx val="0"/>
          <c:order val="0"/>
          <c:tx>
            <c:v>pH</c:v>
          </c:tx>
          <c:cat>
            <c:strRef>
              <c:f>'GW History'!$F$174:$F$178</c:f>
              <c:strCache>
                <c:ptCount val="2"/>
                <c:pt idx="0">
                  <c:v>23-Jan-23</c:v>
                </c:pt>
                <c:pt idx="1">
                  <c:v>20-Feb-23</c:v>
                </c:pt>
              </c:strCache>
            </c:strRef>
          </c:cat>
          <c:val>
            <c:numRef>
              <c:f>'GW History'!$G$174:$G$178</c:f>
              <c:numCache>
                <c:formatCode>0.00</c:formatCode>
                <c:ptCount val="5"/>
                <c:pt idx="1">
                  <c:v>7.04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3-4DF4-A55A-6B4313DF9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48192"/>
        <c:axId val="32250112"/>
      </c:lineChart>
      <c:lineChart>
        <c:grouping val="standard"/>
        <c:varyColors val="0"/>
        <c:ser>
          <c:idx val="1"/>
          <c:order val="1"/>
          <c:tx>
            <c:v>Electrical Conductivity</c:v>
          </c:tx>
          <c:cat>
            <c:strRef>
              <c:f>'GW History'!$F$174:$F$178</c:f>
              <c:strCache>
                <c:ptCount val="2"/>
                <c:pt idx="0">
                  <c:v>23-Jan-23</c:v>
                </c:pt>
                <c:pt idx="1">
                  <c:v>20-Feb-23</c:v>
                </c:pt>
              </c:strCache>
            </c:strRef>
          </c:cat>
          <c:val>
            <c:numRef>
              <c:f>'GW History'!$H$174:$H$178</c:f>
              <c:numCache>
                <c:formatCode>General</c:formatCode>
                <c:ptCount val="5"/>
                <c:pt idx="1">
                  <c:v>6160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3-4DF4-A55A-6B4313DF9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54208"/>
        <c:axId val="32252288"/>
      </c:lineChart>
      <c:dateAx>
        <c:axId val="32248192"/>
        <c:scaling>
          <c:orientation val="minMax"/>
          <c:max val="45291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Month</a:t>
                </a:r>
              </a:p>
            </c:rich>
          </c:tx>
          <c:layout>
            <c:manualLayout>
              <c:xMode val="edge"/>
              <c:yMode val="edge"/>
              <c:x val="0.44604779972612069"/>
              <c:y val="0.87678214945998734"/>
            </c:manualLayout>
          </c:layout>
          <c:overlay val="0"/>
        </c:title>
        <c:numFmt formatCode="mmm\-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250112"/>
        <c:crosses val="autoZero"/>
        <c:auto val="1"/>
        <c:lblOffset val="100"/>
        <c:baseTimeUnit val="months"/>
        <c:majorUnit val="1"/>
        <c:majorTimeUnit val="months"/>
      </c:dateAx>
      <c:valAx>
        <c:axId val="32250112"/>
        <c:scaling>
          <c:orientation val="minMax"/>
          <c:max val="8.5"/>
          <c:min val="6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 sz="1200"/>
                  <a:t>pH</a:t>
                </a:r>
              </a:p>
            </c:rich>
          </c:tx>
          <c:layout>
            <c:manualLayout>
              <c:xMode val="edge"/>
              <c:yMode val="edge"/>
              <c:x val="8.2086174743289334E-3"/>
              <c:y val="0.442722197407707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248192"/>
        <c:crosses val="autoZero"/>
        <c:crossBetween val="between"/>
      </c:valAx>
      <c:valAx>
        <c:axId val="32252288"/>
        <c:scaling>
          <c:orientation val="minMax"/>
          <c:max val="80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50" b="1"/>
                </a:pPr>
                <a:r>
                  <a:rPr lang="en-US" sz="1050" b="1"/>
                  <a:t>Electrical Conductivity (uS/cm)</a:t>
                </a:r>
              </a:p>
            </c:rich>
          </c:tx>
          <c:layout>
            <c:manualLayout>
              <c:xMode val="edge"/>
              <c:yMode val="edge"/>
              <c:x val="0.95795180439729188"/>
              <c:y val="0.3167411792686191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2254208"/>
        <c:crosses val="max"/>
        <c:crossBetween val="between"/>
      </c:valAx>
      <c:dateAx>
        <c:axId val="32254208"/>
        <c:scaling>
          <c:orientation val="minMax"/>
        </c:scaling>
        <c:delete val="1"/>
        <c:axPos val="b"/>
        <c:numFmt formatCode="[$-C09]dd\-mmm\-yy;@" sourceLinked="1"/>
        <c:majorTickMark val="out"/>
        <c:minorTickMark val="none"/>
        <c:tickLblPos val="none"/>
        <c:crossAx val="3225228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008100807946166"/>
          <c:y val="0.92395604322752956"/>
          <c:w val="0.58749293039019068"/>
          <c:h val="6.7902463381063594E-2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EC</a:t>
            </a:r>
          </a:p>
        </c:rich>
      </c:tx>
      <c:layout>
        <c:manualLayout>
          <c:xMode val="edge"/>
          <c:yMode val="edge"/>
          <c:x val="0.38008066208327518"/>
          <c:y val="1.4361479571643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173584204895966E-2"/>
          <c:y val="0.11166955027083263"/>
          <c:w val="0.67582187850000308"/>
          <c:h val="0.63484411575126365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Monthly_A'!$B$447</c:f>
              <c:strCache>
                <c:ptCount val="1"/>
                <c:pt idx="0">
                  <c:v>Dam 1/2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Monthly_A'!$C$447:$T$447</c:f>
              <c:numCache>
                <c:formatCode>#,##0</c:formatCode>
                <c:ptCount val="18"/>
                <c:pt idx="0">
                  <c:v>4899.166666666667</c:v>
                </c:pt>
                <c:pt idx="1">
                  <c:v>4777.5</c:v>
                </c:pt>
                <c:pt idx="2">
                  <c:v>4917.272727272727</c:v>
                </c:pt>
                <c:pt idx="3">
                  <c:v>5083.75</c:v>
                </c:pt>
                <c:pt idx="4">
                  <c:v>5817.727272727273</c:v>
                </c:pt>
                <c:pt idx="5">
                  <c:v>5817.727272727273</c:v>
                </c:pt>
                <c:pt idx="6">
                  <c:v>5885.833333333333</c:v>
                </c:pt>
                <c:pt idx="7">
                  <c:v>5975</c:v>
                </c:pt>
                <c:pt idx="8">
                  <c:v>6133.333333333333</c:v>
                </c:pt>
                <c:pt idx="9">
                  <c:v>6336.666666666667</c:v>
                </c:pt>
                <c:pt idx="10">
                  <c:v>6510.833333333333</c:v>
                </c:pt>
                <c:pt idx="11">
                  <c:v>6756.666666666667</c:v>
                </c:pt>
                <c:pt idx="12">
                  <c:v>6537.5</c:v>
                </c:pt>
                <c:pt idx="13">
                  <c:v>7442.8571428571431</c:v>
                </c:pt>
                <c:pt idx="14">
                  <c:v>6815</c:v>
                </c:pt>
                <c:pt idx="15">
                  <c:v>5712.3076923076924</c:v>
                </c:pt>
                <c:pt idx="16">
                  <c:v>5575</c:v>
                </c:pt>
                <c:pt idx="17">
                  <c:v>5455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C-4B3C-A67B-F55BC5AB7AF6}"/>
            </c:ext>
          </c:extLst>
        </c:ser>
        <c:ser>
          <c:idx val="0"/>
          <c:order val="1"/>
          <c:tx>
            <c:strRef>
              <c:f>'SW - Monthly_A'!$B$448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Monthly_A'!$C$448:$T$448</c:f>
              <c:numCache>
                <c:formatCode>#,##0</c:formatCode>
                <c:ptCount val="18"/>
                <c:pt idx="0">
                  <c:v>6807.5</c:v>
                </c:pt>
                <c:pt idx="1">
                  <c:v>5790</c:v>
                </c:pt>
                <c:pt idx="2">
                  <c:v>6513.75</c:v>
                </c:pt>
                <c:pt idx="3">
                  <c:v>9257.0833333333339</c:v>
                </c:pt>
                <c:pt idx="4">
                  <c:v>6759.545454545455</c:v>
                </c:pt>
                <c:pt idx="5">
                  <c:v>6759.545454545455</c:v>
                </c:pt>
                <c:pt idx="6">
                  <c:v>8835.8333333333339</c:v>
                </c:pt>
                <c:pt idx="7">
                  <c:v>8359.1666666666661</c:v>
                </c:pt>
                <c:pt idx="8">
                  <c:v>8530</c:v>
                </c:pt>
                <c:pt idx="9">
                  <c:v>7522.5</c:v>
                </c:pt>
                <c:pt idx="10">
                  <c:v>7514.166666666667</c:v>
                </c:pt>
                <c:pt idx="11">
                  <c:v>7536.666666666667</c:v>
                </c:pt>
                <c:pt idx="12">
                  <c:v>6820</c:v>
                </c:pt>
                <c:pt idx="13">
                  <c:v>6222.8571428571431</c:v>
                </c:pt>
                <c:pt idx="14">
                  <c:v>5415.454545454545</c:v>
                </c:pt>
                <c:pt idx="15">
                  <c:v>4070.3846153846152</c:v>
                </c:pt>
                <c:pt idx="16">
                  <c:v>4223.5714285714284</c:v>
                </c:pt>
                <c:pt idx="17">
                  <c:v>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FC-4B3C-A67B-F55BC5AB7AF6}"/>
            </c:ext>
          </c:extLst>
        </c:ser>
        <c:ser>
          <c:idx val="2"/>
          <c:order val="2"/>
          <c:tx>
            <c:strRef>
              <c:f>'SW - Monthly_A'!$B$441</c:f>
              <c:strCache>
                <c:ptCount val="1"/>
                <c:pt idx="0">
                  <c:v>No.2 Open Cut Void 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Monthly_A'!$C$449:$T$449</c:f>
              <c:numCache>
                <c:formatCode>#,##0</c:formatCode>
                <c:ptCount val="18"/>
                <c:pt idx="0">
                  <c:v>5056.363636363636</c:v>
                </c:pt>
                <c:pt idx="1">
                  <c:v>4711</c:v>
                </c:pt>
                <c:pt idx="2">
                  <c:v>4805</c:v>
                </c:pt>
                <c:pt idx="3">
                  <c:v>5146.666666666667</c:v>
                </c:pt>
                <c:pt idx="4">
                  <c:v>5285</c:v>
                </c:pt>
                <c:pt idx="5">
                  <c:v>5285</c:v>
                </c:pt>
                <c:pt idx="6">
                  <c:v>5941.1111111111113</c:v>
                </c:pt>
                <c:pt idx="7">
                  <c:v>6266.666666666667</c:v>
                </c:pt>
                <c:pt idx="8">
                  <c:v>6465</c:v>
                </c:pt>
                <c:pt idx="9">
                  <c:v>6526.363636363636</c:v>
                </c:pt>
                <c:pt idx="10">
                  <c:v>6683.333333333333</c:v>
                </c:pt>
                <c:pt idx="11">
                  <c:v>6907.5</c:v>
                </c:pt>
                <c:pt idx="12">
                  <c:v>6980</c:v>
                </c:pt>
                <c:pt idx="13" formatCode="0.0">
                  <c:v>#N/A</c:v>
                </c:pt>
                <c:pt idx="14" formatCode="0.0">
                  <c:v>3680</c:v>
                </c:pt>
                <c:pt idx="15" formatCode="0.0">
                  <c:v>4615</c:v>
                </c:pt>
                <c:pt idx="16" formatCode="0.0">
                  <c:v>5180</c:v>
                </c:pt>
                <c:pt idx="17" formatCode="0.0">
                  <c:v>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FC-4B3C-A67B-F55BC5AB7AF6}"/>
            </c:ext>
          </c:extLst>
        </c:ser>
        <c:ser>
          <c:idx val="3"/>
          <c:order val="3"/>
          <c:tx>
            <c:strRef>
              <c:f>'SW - Monthly_A'!$B$442</c:f>
              <c:strCache>
                <c:ptCount val="1"/>
                <c:pt idx="0">
                  <c:v>No.1 Open Cut Void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Monthly_A'!$C$450:$T$450</c:f>
              <c:numCache>
                <c:formatCode>0.0</c:formatCode>
                <c:ptCount val="18"/>
                <c:pt idx="4" formatCode="#,##0">
                  <c:v>4365</c:v>
                </c:pt>
                <c:pt idx="5" formatCode="#,##0">
                  <c:v>4365</c:v>
                </c:pt>
                <c:pt idx="6" formatCode="#,##0">
                  <c:v>5030</c:v>
                </c:pt>
                <c:pt idx="7" formatCode="#,##0">
                  <c:v>5533.333333333333</c:v>
                </c:pt>
                <c:pt idx="12" formatCode="#,##0">
                  <c:v>5520</c:v>
                </c:pt>
                <c:pt idx="13">
                  <c:v>#N/A</c:v>
                </c:pt>
                <c:pt idx="14">
                  <c:v>#N/A</c:v>
                </c:pt>
                <c:pt idx="15">
                  <c:v>4350</c:v>
                </c:pt>
                <c:pt idx="16">
                  <c:v>4350</c:v>
                </c:pt>
                <c:pt idx="17">
                  <c:v>4350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FC-4B3C-A67B-F55BC5AB7AF6}"/>
            </c:ext>
          </c:extLst>
        </c:ser>
        <c:ser>
          <c:idx val="5"/>
          <c:order val="4"/>
          <c:tx>
            <c:strRef>
              <c:f>'SW - Monthly_A'!$B$443</c:f>
              <c:strCache>
                <c:ptCount val="1"/>
                <c:pt idx="0">
                  <c:v>MCC07
 Muscle Creek - upstream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Monthly_A'!$C$451:$T$451</c:f>
              <c:numCache>
                <c:formatCode>0.0</c:formatCode>
                <c:ptCount val="18"/>
                <c:pt idx="6" formatCode="#,##0">
                  <c:v>2063.7272727272725</c:v>
                </c:pt>
                <c:pt idx="7" formatCode="#,##0">
                  <c:v>2842.5</c:v>
                </c:pt>
                <c:pt idx="8" formatCode="#,##0">
                  <c:v>4780</c:v>
                </c:pt>
                <c:pt idx="9" formatCode="#,##0">
                  <c:v>2887.25</c:v>
                </c:pt>
                <c:pt idx="10" formatCode="#,##0">
                  <c:v>2594.25</c:v>
                </c:pt>
                <c:pt idx="11" formatCode="#,##0">
                  <c:v>4723.333333333333</c:v>
                </c:pt>
                <c:pt idx="12" formatCode="#,##0">
                  <c:v>12925</c:v>
                </c:pt>
                <c:pt idx="13" formatCode="#,##0">
                  <c:v>15240.714285714286</c:v>
                </c:pt>
                <c:pt idx="14" formatCode="#,##0">
                  <c:v>9554.1666666666661</c:v>
                </c:pt>
                <c:pt idx="15" formatCode="#,##0">
                  <c:v>1166.9615384615386</c:v>
                </c:pt>
                <c:pt idx="16" formatCode="#,##0">
                  <c:v>1167.0714285714287</c:v>
                </c:pt>
                <c:pt idx="17" formatCode="#,##0">
                  <c:v>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FC-4B3C-A67B-F55BC5AB7AF6}"/>
            </c:ext>
          </c:extLst>
        </c:ser>
        <c:ser>
          <c:idx val="6"/>
          <c:order val="5"/>
          <c:tx>
            <c:strRef>
              <c:f>'SW - Monthly_A'!$B$452</c:f>
              <c:strCache>
                <c:ptCount val="1"/>
                <c:pt idx="0">
                  <c:v>MCC08
 Muscle Creek - downstream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Monthly_A'!$C$452:$T$452</c:f>
              <c:numCache>
                <c:formatCode>0.0</c:formatCode>
                <c:ptCount val="18"/>
                <c:pt idx="6" formatCode="#,##0">
                  <c:v>2800.4545454545455</c:v>
                </c:pt>
                <c:pt idx="7" formatCode="#,##0">
                  <c:v>3671.6666666666665</c:v>
                </c:pt>
                <c:pt idx="8" formatCode="#,##0">
                  <c:v>5206.666666666667</c:v>
                </c:pt>
                <c:pt idx="9" formatCode="#,##0">
                  <c:v>3185.4166666666665</c:v>
                </c:pt>
                <c:pt idx="10" formatCode="#,##0">
                  <c:v>3338.3333333333335</c:v>
                </c:pt>
                <c:pt idx="11" formatCode="#,##0">
                  <c:v>5035.833333333333</c:v>
                </c:pt>
                <c:pt idx="12" formatCode="#,##0">
                  <c:v>6905.833333333333</c:v>
                </c:pt>
                <c:pt idx="13" formatCode="#,##0">
                  <c:v>7240</c:v>
                </c:pt>
                <c:pt idx="14" formatCode="#,##0">
                  <c:v>5501.666666666667</c:v>
                </c:pt>
                <c:pt idx="15" formatCode="#,##0">
                  <c:v>1525.5</c:v>
                </c:pt>
                <c:pt idx="16" formatCode="#,##0">
                  <c:v>1440.4285714285713</c:v>
                </c:pt>
                <c:pt idx="17" formatCode="#,##0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FC-4B3C-A67B-F55BC5AB7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35200"/>
        <c:axId val="130338176"/>
      </c:lineChart>
      <c:catAx>
        <c:axId val="1200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0338176"/>
        <c:crosses val="autoZero"/>
        <c:auto val="1"/>
        <c:lblAlgn val="ctr"/>
        <c:lblOffset val="100"/>
        <c:noMultiLvlLbl val="0"/>
      </c:catAx>
      <c:valAx>
        <c:axId val="1303381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0035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318900556134031"/>
          <c:y val="0.10351042282619201"/>
          <c:w val="0.19250879229689946"/>
          <c:h val="0.8491886329454603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r>
              <a:rPr lang="en-AU" sz="1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Groundwater Levels</a:t>
            </a:r>
            <a:endParaRPr lang="en-AU" sz="1200" b="1" i="0" u="none" strike="noStrike" baseline="0">
              <a:solidFill>
                <a:srgbClr val="333399"/>
              </a:solidFill>
              <a:latin typeface="Arial" pitchFamily="34" charset="0"/>
              <a:cs typeface="Arial" pitchFamily="34" charset="0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r>
              <a:rPr lang="en-AU" sz="1600" b="0" i="1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January - December 2023</a:t>
            </a:r>
          </a:p>
        </c:rich>
      </c:tx>
      <c:layout>
        <c:manualLayout>
          <c:xMode val="edge"/>
          <c:yMode val="edge"/>
          <c:x val="0.38969837751459496"/>
          <c:y val="2.7995788699128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418875838122041E-2"/>
          <c:y val="0.16399009260263003"/>
          <c:w val="0.87352332941182842"/>
          <c:h val="0.61433807534570672"/>
        </c:manualLayout>
      </c:layout>
      <c:lineChart>
        <c:grouping val="standard"/>
        <c:varyColors val="0"/>
        <c:ser>
          <c:idx val="0"/>
          <c:order val="0"/>
          <c:tx>
            <c:strRef>
              <c:f>'Bi-Monthly GW Results'!$N$4</c:f>
              <c:strCache>
                <c:ptCount val="1"/>
                <c:pt idx="0">
                  <c:v>RDH616</c:v>
                </c:pt>
              </c:strCache>
            </c:strRef>
          </c:tx>
          <c:cat>
            <c:strRef>
              <c:f>'Bi-Monthly GW Results'!$Q$239:$Q$245</c:f>
              <c:strCache>
                <c:ptCount val="2"/>
                <c:pt idx="0">
                  <c:v>Jan-23</c:v>
                </c:pt>
                <c:pt idx="1">
                  <c:v>Feb-23</c:v>
                </c:pt>
              </c:strCache>
            </c:strRef>
          </c:cat>
          <c:val>
            <c:numRef>
              <c:f>'Bi-Monthly GW Results'!$N$239:$N$245</c:f>
              <c:numCache>
                <c:formatCode>General</c:formatCode>
                <c:ptCount val="7"/>
                <c:pt idx="0">
                  <c:v>52.52</c:v>
                </c:pt>
                <c:pt idx="1">
                  <c:v>52.64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B-471C-B3F9-3200E7519843}"/>
            </c:ext>
          </c:extLst>
        </c:ser>
        <c:ser>
          <c:idx val="1"/>
          <c:order val="1"/>
          <c:tx>
            <c:strRef>
              <c:f>'Bi-Monthly GW Results'!$O$4</c:f>
              <c:strCache>
                <c:ptCount val="1"/>
                <c:pt idx="0">
                  <c:v>RDH617</c:v>
                </c:pt>
              </c:strCache>
            </c:strRef>
          </c:tx>
          <c:cat>
            <c:strRef>
              <c:f>'Bi-Monthly GW Results'!$Q$239:$Q$245</c:f>
              <c:strCache>
                <c:ptCount val="2"/>
                <c:pt idx="0">
                  <c:v>Jan-23</c:v>
                </c:pt>
                <c:pt idx="1">
                  <c:v>Feb-23</c:v>
                </c:pt>
              </c:strCache>
            </c:strRef>
          </c:cat>
          <c:val>
            <c:numRef>
              <c:f>'Bi-Monthly GW Results'!$O$239:$O$245</c:f>
              <c:numCache>
                <c:formatCode>General</c:formatCode>
                <c:ptCount val="7"/>
                <c:pt idx="0">
                  <c:v>45.92</c:v>
                </c:pt>
                <c:pt idx="1">
                  <c:v>45.93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B-471C-B3F9-3200E7519843}"/>
            </c:ext>
          </c:extLst>
        </c:ser>
        <c:ser>
          <c:idx val="2"/>
          <c:order val="2"/>
          <c:tx>
            <c:strRef>
              <c:f>'Bi-Monthly GW Results'!$P$4</c:f>
              <c:strCache>
                <c:ptCount val="1"/>
                <c:pt idx="0">
                  <c:v>RDH624</c:v>
                </c:pt>
              </c:strCache>
            </c:strRef>
          </c:tx>
          <c:cat>
            <c:strRef>
              <c:f>'Bi-Monthly GW Results'!$Q$239:$Q$245</c:f>
              <c:strCache>
                <c:ptCount val="2"/>
                <c:pt idx="0">
                  <c:v>Jan-23</c:v>
                </c:pt>
                <c:pt idx="1">
                  <c:v>Feb-23</c:v>
                </c:pt>
              </c:strCache>
            </c:strRef>
          </c:cat>
          <c:val>
            <c:numRef>
              <c:f>'Bi-Monthly GW Results'!$P$239:$P$245</c:f>
              <c:numCache>
                <c:formatCode>General</c:formatCode>
                <c:ptCount val="7"/>
                <c:pt idx="0">
                  <c:v>33.19</c:v>
                </c:pt>
                <c:pt idx="1">
                  <c:v>32.19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B-471C-B3F9-3200E7519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70528"/>
        <c:axId val="32472448"/>
      </c:lineChart>
      <c:dateAx>
        <c:axId val="32470528"/>
        <c:scaling>
          <c:orientation val="minMax"/>
          <c:max val="45291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Month</a:t>
                </a:r>
              </a:p>
            </c:rich>
          </c:tx>
          <c:overlay val="0"/>
        </c:title>
        <c:numFmt formatCode="mmm\-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472448"/>
        <c:crosses val="autoZero"/>
        <c:auto val="1"/>
        <c:lblOffset val="100"/>
        <c:baseTimeUnit val="months"/>
        <c:majorUnit val="1"/>
        <c:majorTimeUnit val="months"/>
      </c:dateAx>
      <c:valAx>
        <c:axId val="32472448"/>
        <c:scaling>
          <c:orientation val="minMax"/>
          <c:min val="3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 sz="1100" b="1" i="1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Depth to Water (m)</a:t>
                </a:r>
              </a:p>
            </c:rich>
          </c:tx>
          <c:layout>
            <c:manualLayout>
              <c:xMode val="edge"/>
              <c:yMode val="edge"/>
              <c:x val="7.0649448077171129E-3"/>
              <c:y val="0.3748004453988705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470528"/>
        <c:crosses val="autoZero"/>
        <c:crossBetween val="between"/>
        <c:minorUnit val="5"/>
      </c:valAx>
    </c:plotArea>
    <c:legend>
      <c:legendPos val="b"/>
      <c:overlay val="0"/>
    </c:legend>
    <c:plotVisOnly val="1"/>
    <c:dispBlanksAs val="span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r>
              <a:rPr lang="en-AU" sz="1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Water Level of Underground Workings</a:t>
            </a:r>
            <a:endParaRPr lang="en-AU" sz="1200" b="1" i="0" u="none" strike="noStrike" baseline="0">
              <a:solidFill>
                <a:srgbClr val="333399"/>
              </a:solidFill>
              <a:latin typeface="Arial" pitchFamily="34" charset="0"/>
              <a:cs typeface="Arial" pitchFamily="34" charset="0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r>
              <a:rPr lang="en-AU" sz="1600" b="0" i="1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January - December 2023</a:t>
            </a:r>
          </a:p>
        </c:rich>
      </c:tx>
      <c:layout>
        <c:manualLayout>
          <c:xMode val="edge"/>
          <c:yMode val="edge"/>
          <c:x val="0.30240977958769916"/>
          <c:y val="2.7995788699128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9848625153198E-2"/>
          <c:y val="0.16399009260263003"/>
          <c:w val="0.8810336928426229"/>
          <c:h val="0.71116158978250332"/>
        </c:manualLayout>
      </c:layout>
      <c:lineChart>
        <c:grouping val="standard"/>
        <c:varyColors val="0"/>
        <c:ser>
          <c:idx val="0"/>
          <c:order val="0"/>
          <c:tx>
            <c:strRef>
              <c:f>'GW History'!$U$14</c:f>
              <c:strCache>
                <c:ptCount val="1"/>
                <c:pt idx="0">
                  <c:v>RL</c:v>
                </c:pt>
              </c:strCache>
            </c:strRef>
          </c:tx>
          <c:cat>
            <c:strRef>
              <c:f>'GW History'!$T$134:$T$150</c:f>
              <c:strCache>
                <c:ptCount val="2"/>
                <c:pt idx="0">
                  <c:v>23-Jan-23</c:v>
                </c:pt>
                <c:pt idx="1">
                  <c:v>20-Feb-23</c:v>
                </c:pt>
              </c:strCache>
            </c:strRef>
          </c:cat>
          <c:val>
            <c:numRef>
              <c:f>'GW History'!$U$134:$U$150</c:f>
              <c:numCache>
                <c:formatCode>General</c:formatCode>
                <c:ptCount val="17"/>
                <c:pt idx="0">
                  <c:v>107.398</c:v>
                </c:pt>
                <c:pt idx="1">
                  <c:v>107.30799999999999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2-4232-B00A-B32AAD8C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1504"/>
        <c:axId val="32027776"/>
      </c:lineChart>
      <c:dateAx>
        <c:axId val="32021504"/>
        <c:scaling>
          <c:orientation val="minMax"/>
          <c:max val="45291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Month</a:t>
                </a:r>
              </a:p>
            </c:rich>
          </c:tx>
          <c:overlay val="0"/>
        </c:title>
        <c:numFmt formatCode="mmm\-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027776"/>
        <c:crosses val="autoZero"/>
        <c:auto val="1"/>
        <c:lblOffset val="100"/>
        <c:baseTimeUnit val="months"/>
        <c:majorUnit val="1"/>
        <c:majorTimeUnit val="months"/>
      </c:dateAx>
      <c:valAx>
        <c:axId val="32027776"/>
        <c:scaling>
          <c:orientation val="minMax"/>
          <c:max val="115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 sz="11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Relative Level </a:t>
                </a:r>
                <a:r>
                  <a:rPr lang="en-AU" sz="1100" b="1" i="1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(AHD metres)</a:t>
                </a:r>
              </a:p>
            </c:rich>
          </c:tx>
          <c:layout>
            <c:manualLayout>
              <c:xMode val="edge"/>
              <c:yMode val="edge"/>
              <c:x val="6.1736000380945158E-3"/>
              <c:y val="0.384721807731510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021504"/>
        <c:crosses val="autoZero"/>
        <c:crossBetween val="between"/>
        <c:minorUnit val="5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Depth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strRef>
              <c:f>'SC Groundwater Results'!$B$190</c:f>
              <c:strCache>
                <c:ptCount val="1"/>
                <c:pt idx="0">
                  <c:v>MCC1003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Results'!$C$190:$W$190</c:f>
              <c:numCache>
                <c:formatCode>0.0</c:formatCode>
                <c:ptCount val="21"/>
                <c:pt idx="0">
                  <c:v>5.5449999999999999</c:v>
                </c:pt>
                <c:pt idx="1">
                  <c:v>6.7666666666666657</c:v>
                </c:pt>
                <c:pt idx="2">
                  <c:v>7.5366666666666662</c:v>
                </c:pt>
                <c:pt idx="3">
                  <c:v>6.580000000000001</c:v>
                </c:pt>
                <c:pt idx="4">
                  <c:v>2.8174999999999999</c:v>
                </c:pt>
                <c:pt idx="5">
                  <c:v>3.2225000000000001</c:v>
                </c:pt>
                <c:pt idx="6">
                  <c:v>3.8949999999999996</c:v>
                </c:pt>
                <c:pt idx="7">
                  <c:v>3.2375000000000003</c:v>
                </c:pt>
                <c:pt idx="8">
                  <c:v>2.540909090909091</c:v>
                </c:pt>
                <c:pt idx="9">
                  <c:v>3.8483333333333332</c:v>
                </c:pt>
                <c:pt idx="10">
                  <c:v>4.5166666666666666</c:v>
                </c:pt>
                <c:pt idx="11">
                  <c:v>5.7816666666666663</c:v>
                </c:pt>
                <c:pt idx="12">
                  <c:v>3.645</c:v>
                </c:pt>
                <c:pt idx="13">
                  <c:v>3.8583333333333338</c:v>
                </c:pt>
                <c:pt idx="14">
                  <c:v>4.6033333333333344</c:v>
                </c:pt>
                <c:pt idx="15">
                  <c:v>7.1675000000000013</c:v>
                </c:pt>
                <c:pt idx="16">
                  <c:v>7.1258333333333326</c:v>
                </c:pt>
                <c:pt idx="17">
                  <c:v>3.6228571428571423</c:v>
                </c:pt>
                <c:pt idx="18">
                  <c:v>2.6190909090909091</c:v>
                </c:pt>
                <c:pt idx="19">
                  <c:v>2.2633333333333332</c:v>
                </c:pt>
                <c:pt idx="20">
                  <c:v>2.5049999999999999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2-4377-84C8-9F9016A10B0F}"/>
            </c:ext>
          </c:extLst>
        </c:ser>
        <c:ser>
          <c:idx val="10"/>
          <c:order val="1"/>
          <c:tx>
            <c:strRef>
              <c:f>'SC Groundwater Results'!$B$191</c:f>
              <c:strCache>
                <c:ptCount val="1"/>
                <c:pt idx="0">
                  <c:v>MCC1005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Results'!$C$191:$W$191</c:f>
              <c:numCache>
                <c:formatCode>0.0</c:formatCode>
                <c:ptCount val="21"/>
                <c:pt idx="0">
                  <c:v>9.3350000000000009</c:v>
                </c:pt>
                <c:pt idx="1">
                  <c:v>9.3775000000000013</c:v>
                </c:pt>
                <c:pt idx="2">
                  <c:v>9.7533333333333321</c:v>
                </c:pt>
                <c:pt idx="3">
                  <c:v>8.9774999999999991</c:v>
                </c:pt>
                <c:pt idx="4">
                  <c:v>7.8424999999999994</c:v>
                </c:pt>
                <c:pt idx="5">
                  <c:v>7.4833333333333334</c:v>
                </c:pt>
                <c:pt idx="6">
                  <c:v>7.8800000000000008</c:v>
                </c:pt>
                <c:pt idx="7">
                  <c:v>7.2249999999999996</c:v>
                </c:pt>
                <c:pt idx="8">
                  <c:v>6.7</c:v>
                </c:pt>
                <c:pt idx="9">
                  <c:v>7.2722222222222221</c:v>
                </c:pt>
                <c:pt idx="10">
                  <c:v>7.8054545454545456</c:v>
                </c:pt>
                <c:pt idx="11">
                  <c:v>8.3283333333333331</c:v>
                </c:pt>
                <c:pt idx="12">
                  <c:v>7.8500000000000005</c:v>
                </c:pt>
                <c:pt idx="13">
                  <c:v>7.5336363636363641</c:v>
                </c:pt>
                <c:pt idx="14">
                  <c:v>7.953333333333334</c:v>
                </c:pt>
                <c:pt idx="15">
                  <c:v>8.7858333333333345</c:v>
                </c:pt>
                <c:pt idx="16">
                  <c:v>9.1624999999999996</c:v>
                </c:pt>
                <c:pt idx="17">
                  <c:v>8.1869565217391287</c:v>
                </c:pt>
                <c:pt idx="18">
                  <c:v>7.6860000000000017</c:v>
                </c:pt>
                <c:pt idx="19">
                  <c:v>6.5350000000000001</c:v>
                </c:pt>
                <c:pt idx="20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2-4377-84C8-9F9016A10B0F}"/>
            </c:ext>
          </c:extLst>
        </c:ser>
        <c:ser>
          <c:idx val="11"/>
          <c:order val="2"/>
          <c:tx>
            <c:strRef>
              <c:f>'SC Groundwater Results'!$B$192</c:f>
              <c:strCache>
                <c:ptCount val="1"/>
                <c:pt idx="0">
                  <c:v>MCC1006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Results'!$C$192:$W$192</c:f>
              <c:numCache>
                <c:formatCode>0.0</c:formatCode>
                <c:ptCount val="21"/>
                <c:pt idx="0">
                  <c:v>8.2799999999999994</c:v>
                </c:pt>
                <c:pt idx="1">
                  <c:v>8.93</c:v>
                </c:pt>
                <c:pt idx="2">
                  <c:v>9.3066666666666649</c:v>
                </c:pt>
                <c:pt idx="3">
                  <c:v>8.9375</c:v>
                </c:pt>
                <c:pt idx="4">
                  <c:v>5.4474999999999998</c:v>
                </c:pt>
                <c:pt idx="5">
                  <c:v>5.083333333333333</c:v>
                </c:pt>
                <c:pt idx="6">
                  <c:v>5.6</c:v>
                </c:pt>
                <c:pt idx="7">
                  <c:v>5.6450000000000005</c:v>
                </c:pt>
                <c:pt idx="8">
                  <c:v>4.4136363636363631</c:v>
                </c:pt>
                <c:pt idx="9">
                  <c:v>5.6825000000000001</c:v>
                </c:pt>
                <c:pt idx="10">
                  <c:v>6.4855555555555551</c:v>
                </c:pt>
                <c:pt idx="13">
                  <c:v>5.641</c:v>
                </c:pt>
                <c:pt idx="14">
                  <c:v>6.4120000000000008</c:v>
                </c:pt>
                <c:pt idx="15">
                  <c:v>7.43</c:v>
                </c:pt>
                <c:pt idx="19">
                  <c:v>4.01</c:v>
                </c:pt>
                <c:pt idx="20">
                  <c:v>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2-4377-84C8-9F9016A10B0F}"/>
            </c:ext>
          </c:extLst>
        </c:ser>
        <c:ser>
          <c:idx val="5"/>
          <c:order val="3"/>
          <c:tx>
            <c:strRef>
              <c:f>'SC Groundwater Results'!$B$193</c:f>
              <c:strCache>
                <c:ptCount val="1"/>
                <c:pt idx="0">
                  <c:v>MCC1017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Results'!$C$193:$W$193</c:f>
              <c:numCache>
                <c:formatCode>0.0</c:formatCode>
                <c:ptCount val="21"/>
                <c:pt idx="0">
                  <c:v>16.814999999999998</c:v>
                </c:pt>
                <c:pt idx="1">
                  <c:v>17.094999999999999</c:v>
                </c:pt>
                <c:pt idx="2">
                  <c:v>17.34</c:v>
                </c:pt>
                <c:pt idx="3">
                  <c:v>17.62</c:v>
                </c:pt>
                <c:pt idx="4">
                  <c:v>17.315000000000001</c:v>
                </c:pt>
                <c:pt idx="5">
                  <c:v>17.169999999999998</c:v>
                </c:pt>
                <c:pt idx="6">
                  <c:v>16.829999999999998</c:v>
                </c:pt>
                <c:pt idx="7">
                  <c:v>17.307499999999997</c:v>
                </c:pt>
                <c:pt idx="8">
                  <c:v>17.019090909090909</c:v>
                </c:pt>
                <c:pt idx="9">
                  <c:v>16.98</c:v>
                </c:pt>
                <c:pt idx="10">
                  <c:v>17.088749999999997</c:v>
                </c:pt>
                <c:pt idx="11">
                  <c:v>16.79</c:v>
                </c:pt>
                <c:pt idx="12">
                  <c:v>17.116363636363637</c:v>
                </c:pt>
                <c:pt idx="13">
                  <c:v>17.0975</c:v>
                </c:pt>
                <c:pt idx="14">
                  <c:v>17.221666666666664</c:v>
                </c:pt>
                <c:pt idx="15">
                  <c:v>17.595833333333331</c:v>
                </c:pt>
                <c:pt idx="16">
                  <c:v>17.913333333333338</c:v>
                </c:pt>
                <c:pt idx="17">
                  <c:v>17.692894736842099</c:v>
                </c:pt>
                <c:pt idx="18">
                  <c:v>17.943333333333332</c:v>
                </c:pt>
                <c:pt idx="19">
                  <c:v>17.105</c:v>
                </c:pt>
                <c:pt idx="20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A2-4377-84C8-9F9016A10B0F}"/>
            </c:ext>
          </c:extLst>
        </c:ser>
        <c:ser>
          <c:idx val="6"/>
          <c:order val="4"/>
          <c:tx>
            <c:strRef>
              <c:f>'SC Groundwater Results'!$B$194</c:f>
              <c:strCache>
                <c:ptCount val="1"/>
                <c:pt idx="0">
                  <c:v>MCC1018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Results'!$C$194:$W$194</c:f>
              <c:numCache>
                <c:formatCode>0.0</c:formatCode>
                <c:ptCount val="21"/>
                <c:pt idx="0">
                  <c:v>17.739999999999998</c:v>
                </c:pt>
                <c:pt idx="1">
                  <c:v>17.192499999999999</c:v>
                </c:pt>
                <c:pt idx="2">
                  <c:v>18.305</c:v>
                </c:pt>
                <c:pt idx="3">
                  <c:v>18.664999999999999</c:v>
                </c:pt>
                <c:pt idx="4">
                  <c:v>18.585000000000001</c:v>
                </c:pt>
                <c:pt idx="5">
                  <c:v>18.13</c:v>
                </c:pt>
                <c:pt idx="6">
                  <c:v>17.612500000000001</c:v>
                </c:pt>
                <c:pt idx="7">
                  <c:v>17.487500000000001</c:v>
                </c:pt>
                <c:pt idx="8">
                  <c:v>17.020000000000003</c:v>
                </c:pt>
                <c:pt idx="9">
                  <c:v>16.612500000000001</c:v>
                </c:pt>
                <c:pt idx="10">
                  <c:v>16.680833333333332</c:v>
                </c:pt>
                <c:pt idx="11">
                  <c:v>16.815000000000001</c:v>
                </c:pt>
                <c:pt idx="12">
                  <c:v>17.319999999999997</c:v>
                </c:pt>
                <c:pt idx="13">
                  <c:v>17.583333333333332</c:v>
                </c:pt>
                <c:pt idx="14">
                  <c:v>17.837500000000002</c:v>
                </c:pt>
                <c:pt idx="15">
                  <c:v>18.154166666666665</c:v>
                </c:pt>
                <c:pt idx="16">
                  <c:v>18.434166666666666</c:v>
                </c:pt>
                <c:pt idx="17">
                  <c:v>18.777567567567573</c:v>
                </c:pt>
                <c:pt idx="18">
                  <c:v>19.016666666666662</c:v>
                </c:pt>
                <c:pt idx="19">
                  <c:v>18.432307692307695</c:v>
                </c:pt>
                <c:pt idx="20">
                  <c:v>17.555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A2-4377-84C8-9F9016A10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8752"/>
        <c:axId val="34140544"/>
      </c:lineChart>
      <c:catAx>
        <c:axId val="34138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4140544"/>
        <c:crosses val="autoZero"/>
        <c:auto val="1"/>
        <c:lblAlgn val="ctr"/>
        <c:lblOffset val="100"/>
        <c:noMultiLvlLbl val="0"/>
      </c:catAx>
      <c:valAx>
        <c:axId val="3414054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34138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81624403497602"/>
          <c:y val="0.25545067619277018"/>
          <c:w val="0.14098207872937002"/>
          <c:h val="0.38307192817524366"/>
        </c:manualLayout>
      </c:layout>
      <c:overlay val="0"/>
    </c:legend>
    <c:plotVisOnly val="1"/>
    <c:dispBlanksAs val="span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pH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5106688379730151E-2"/>
          <c:y val="0.15699959286658871"/>
          <c:w val="0.74517565775557193"/>
          <c:h val="0.55993251280639667"/>
        </c:manualLayout>
      </c:layout>
      <c:lineChart>
        <c:grouping val="standard"/>
        <c:varyColors val="0"/>
        <c:ser>
          <c:idx val="8"/>
          <c:order val="0"/>
          <c:tx>
            <c:strRef>
              <c:f>'SC Groundwater Results'!$B$190</c:f>
              <c:strCache>
                <c:ptCount val="1"/>
                <c:pt idx="0">
                  <c:v>MCC1003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Results'!$C$198:$W$198</c:f>
              <c:numCache>
                <c:formatCode>0.0</c:formatCode>
                <c:ptCount val="21"/>
                <c:pt idx="0">
                  <c:v>7</c:v>
                </c:pt>
                <c:pt idx="1">
                  <c:v>6.9666666666666659</c:v>
                </c:pt>
                <c:pt idx="2">
                  <c:v>7</c:v>
                </c:pt>
                <c:pt idx="3">
                  <c:v>7.1750000000000007</c:v>
                </c:pt>
                <c:pt idx="4">
                  <c:v>7.35</c:v>
                </c:pt>
                <c:pt idx="5">
                  <c:v>7.2</c:v>
                </c:pt>
                <c:pt idx="6">
                  <c:v>7.1000000000000005</c:v>
                </c:pt>
                <c:pt idx="7">
                  <c:v>7.4224999999999994</c:v>
                </c:pt>
                <c:pt idx="8">
                  <c:v>7.2745454545454553</c:v>
                </c:pt>
                <c:pt idx="9">
                  <c:v>7.180833333333335</c:v>
                </c:pt>
                <c:pt idx="10">
                  <c:v>7.2766666666666682</c:v>
                </c:pt>
                <c:pt idx="11">
                  <c:v>7.1833333333333336</c:v>
                </c:pt>
                <c:pt idx="12">
                  <c:v>7.1983333333333333</c:v>
                </c:pt>
                <c:pt idx="13">
                  <c:v>7.1391666666666653</c:v>
                </c:pt>
                <c:pt idx="14">
                  <c:v>7.1124999999999998</c:v>
                </c:pt>
                <c:pt idx="15">
                  <c:v>7.0491666666666672</c:v>
                </c:pt>
                <c:pt idx="16">
                  <c:v>7.0750000000000002</c:v>
                </c:pt>
                <c:pt idx="17">
                  <c:v>7.217352941176471</c:v>
                </c:pt>
                <c:pt idx="18">
                  <c:v>7.2836363636363624</c:v>
                </c:pt>
                <c:pt idx="19">
                  <c:v>7.206363636363637</c:v>
                </c:pt>
                <c:pt idx="20">
                  <c:v>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2-4A3C-B9F8-0F9B2DD4D9F7}"/>
            </c:ext>
          </c:extLst>
        </c:ser>
        <c:ser>
          <c:idx val="10"/>
          <c:order val="1"/>
          <c:tx>
            <c:strRef>
              <c:f>'SC Groundwater Results'!$B$191</c:f>
              <c:strCache>
                <c:ptCount val="1"/>
                <c:pt idx="0">
                  <c:v>MCC1005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Results'!$C$199:$W$199</c:f>
              <c:numCache>
                <c:formatCode>0.0</c:formatCode>
                <c:ptCount val="21"/>
                <c:pt idx="0">
                  <c:v>6.6</c:v>
                </c:pt>
                <c:pt idx="1">
                  <c:v>6.6750000000000007</c:v>
                </c:pt>
                <c:pt idx="2">
                  <c:v>7.0333333333333341</c:v>
                </c:pt>
                <c:pt idx="3">
                  <c:v>6.7249999999999996</c:v>
                </c:pt>
                <c:pt idx="4">
                  <c:v>6.9</c:v>
                </c:pt>
                <c:pt idx="5">
                  <c:v>7.0666666666666664</c:v>
                </c:pt>
                <c:pt idx="6">
                  <c:v>6.8</c:v>
                </c:pt>
                <c:pt idx="7">
                  <c:v>7.38</c:v>
                </c:pt>
                <c:pt idx="8">
                  <c:v>7.4</c:v>
                </c:pt>
                <c:pt idx="9">
                  <c:v>7.0955555555555554</c:v>
                </c:pt>
                <c:pt idx="10">
                  <c:v>7.1636363636363631</c:v>
                </c:pt>
                <c:pt idx="11">
                  <c:v>7.1933333333333342</c:v>
                </c:pt>
                <c:pt idx="12">
                  <c:v>7.0666666666666673</c:v>
                </c:pt>
                <c:pt idx="13">
                  <c:v>7.1509090909090904</c:v>
                </c:pt>
                <c:pt idx="14">
                  <c:v>7.0575000000000001</c:v>
                </c:pt>
                <c:pt idx="15">
                  <c:v>6.9508333333333328</c:v>
                </c:pt>
                <c:pt idx="16">
                  <c:v>6.9033333333333324</c:v>
                </c:pt>
                <c:pt idx="17">
                  <c:v>7.1104347826086949</c:v>
                </c:pt>
                <c:pt idx="18">
                  <c:v>7.2249999999999996</c:v>
                </c:pt>
                <c:pt idx="19">
                  <c:v>7.13</c:v>
                </c:pt>
                <c:pt idx="20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2-4A3C-B9F8-0F9B2DD4D9F7}"/>
            </c:ext>
          </c:extLst>
        </c:ser>
        <c:ser>
          <c:idx val="11"/>
          <c:order val="2"/>
          <c:tx>
            <c:strRef>
              <c:f>'SC Groundwater Results'!$B$200</c:f>
              <c:strCache>
                <c:ptCount val="1"/>
                <c:pt idx="0">
                  <c:v>MCC1006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Results'!$C$200:$W$200</c:f>
              <c:numCache>
                <c:formatCode>0.0</c:formatCode>
                <c:ptCount val="21"/>
                <c:pt idx="0">
                  <c:v>7.2</c:v>
                </c:pt>
                <c:pt idx="1">
                  <c:v>6.95</c:v>
                </c:pt>
                <c:pt idx="2">
                  <c:v>7.05</c:v>
                </c:pt>
                <c:pt idx="3">
                  <c:v>7.35</c:v>
                </c:pt>
                <c:pt idx="4">
                  <c:v>7.3250000000000002</c:v>
                </c:pt>
                <c:pt idx="5">
                  <c:v>7.333333333333333</c:v>
                </c:pt>
                <c:pt idx="6">
                  <c:v>7.05</c:v>
                </c:pt>
                <c:pt idx="7">
                  <c:v>7.3374999999999995</c:v>
                </c:pt>
                <c:pt idx="8">
                  <c:v>7.3281818181818181</c:v>
                </c:pt>
                <c:pt idx="9">
                  <c:v>7.1183333333333332</c:v>
                </c:pt>
                <c:pt idx="10">
                  <c:v>7.2200000000000006</c:v>
                </c:pt>
                <c:pt idx="13">
                  <c:v>7.2055555555555566</c:v>
                </c:pt>
                <c:pt idx="14">
                  <c:v>7.192222222222223</c:v>
                </c:pt>
                <c:pt idx="19">
                  <c:v>7.2959999999999994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2-4A3C-B9F8-0F9B2DD4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7984"/>
        <c:axId val="36139776"/>
      </c:lineChart>
      <c:catAx>
        <c:axId val="3613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6139776"/>
        <c:crosses val="autoZero"/>
        <c:auto val="0"/>
        <c:lblAlgn val="ctr"/>
        <c:lblOffset val="100"/>
        <c:noMultiLvlLbl val="0"/>
      </c:catAx>
      <c:valAx>
        <c:axId val="36139776"/>
        <c:scaling>
          <c:orientation val="minMax"/>
          <c:max val="8"/>
          <c:min val="6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6137984"/>
        <c:crosses val="autoZero"/>
        <c:crossBetween val="between"/>
        <c:majorUnit val="0.5"/>
      </c:valAx>
    </c:plotArea>
    <c:legend>
      <c:legendPos val="r"/>
      <c:layout>
        <c:manualLayout>
          <c:xMode val="edge"/>
          <c:yMode val="edge"/>
          <c:x val="0.84481624403497602"/>
          <c:y val="0.38101653178606815"/>
          <c:w val="0.14098207872937002"/>
          <c:h val="0.23355389500568327"/>
        </c:manualLayout>
      </c:layout>
      <c:overlay val="0"/>
    </c:legend>
    <c:plotVisOnly val="1"/>
    <c:dispBlanksAs val="span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EC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strRef>
              <c:f>'SC Groundwater Results'!$B$190</c:f>
              <c:strCache>
                <c:ptCount val="1"/>
                <c:pt idx="0">
                  <c:v>MCC1003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Results'!$C$205:$W$205</c:f>
              <c:numCache>
                <c:formatCode>#,##0</c:formatCode>
                <c:ptCount val="21"/>
                <c:pt idx="0">
                  <c:v>2020</c:v>
                </c:pt>
                <c:pt idx="1">
                  <c:v>1846.6666666666667</c:v>
                </c:pt>
                <c:pt idx="2">
                  <c:v>1900</c:v>
                </c:pt>
                <c:pt idx="3">
                  <c:v>1705</c:v>
                </c:pt>
                <c:pt idx="4">
                  <c:v>1565</c:v>
                </c:pt>
                <c:pt idx="5">
                  <c:v>1575</c:v>
                </c:pt>
                <c:pt idx="6">
                  <c:v>1401.75</c:v>
                </c:pt>
                <c:pt idx="7">
                  <c:v>1433.5</c:v>
                </c:pt>
                <c:pt idx="8">
                  <c:v>1410.3636363636363</c:v>
                </c:pt>
                <c:pt idx="9">
                  <c:v>1358.5</c:v>
                </c:pt>
                <c:pt idx="10">
                  <c:v>1480.3333333333333</c:v>
                </c:pt>
                <c:pt idx="11">
                  <c:v>1700.5</c:v>
                </c:pt>
                <c:pt idx="12">
                  <c:v>1344.5833333333333</c:v>
                </c:pt>
                <c:pt idx="13">
                  <c:v>1471</c:v>
                </c:pt>
                <c:pt idx="14">
                  <c:v>1346.8333333333333</c:v>
                </c:pt>
                <c:pt idx="15">
                  <c:v>1391.5833333333333</c:v>
                </c:pt>
                <c:pt idx="16">
                  <c:v>1212.1666666666667</c:v>
                </c:pt>
                <c:pt idx="17">
                  <c:v>1310.5588235294117</c:v>
                </c:pt>
                <c:pt idx="18">
                  <c:v>1212.1818181818182</c:v>
                </c:pt>
                <c:pt idx="19">
                  <c:v>1400</c:v>
                </c:pt>
                <c:pt idx="20">
                  <c:v>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2-498E-9319-88C49F3522F4}"/>
            </c:ext>
          </c:extLst>
        </c:ser>
        <c:ser>
          <c:idx val="10"/>
          <c:order val="1"/>
          <c:tx>
            <c:strRef>
              <c:f>'SC Groundwater Results'!$B$191</c:f>
              <c:strCache>
                <c:ptCount val="1"/>
                <c:pt idx="0">
                  <c:v>MCC1005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Results'!$C$206:$W$206</c:f>
              <c:numCache>
                <c:formatCode>#,##0</c:formatCode>
                <c:ptCount val="21"/>
                <c:pt idx="0">
                  <c:v>5670</c:v>
                </c:pt>
                <c:pt idx="1">
                  <c:v>5755</c:v>
                </c:pt>
                <c:pt idx="2">
                  <c:v>6236.666666666667</c:v>
                </c:pt>
                <c:pt idx="3">
                  <c:v>6287.5</c:v>
                </c:pt>
                <c:pt idx="4">
                  <c:v>5937.5</c:v>
                </c:pt>
                <c:pt idx="5">
                  <c:v>3196.6666666666665</c:v>
                </c:pt>
                <c:pt idx="6">
                  <c:v>2197.5</c:v>
                </c:pt>
                <c:pt idx="7">
                  <c:v>2635</c:v>
                </c:pt>
                <c:pt idx="8">
                  <c:v>1579</c:v>
                </c:pt>
                <c:pt idx="9">
                  <c:v>1947.3333333333333</c:v>
                </c:pt>
                <c:pt idx="10">
                  <c:v>2543.6363636363635</c:v>
                </c:pt>
                <c:pt idx="11">
                  <c:v>2696.6666666666665</c:v>
                </c:pt>
                <c:pt idx="12">
                  <c:v>2767.7777777777778</c:v>
                </c:pt>
                <c:pt idx="13">
                  <c:v>2170.4545454545455</c:v>
                </c:pt>
                <c:pt idx="14">
                  <c:v>2235</c:v>
                </c:pt>
                <c:pt idx="15">
                  <c:v>2850.8333333333335</c:v>
                </c:pt>
                <c:pt idx="16">
                  <c:v>3880</c:v>
                </c:pt>
                <c:pt idx="17">
                  <c:v>3069.1304347826085</c:v>
                </c:pt>
                <c:pt idx="18">
                  <c:v>1992</c:v>
                </c:pt>
                <c:pt idx="19">
                  <c:v>2065</c:v>
                </c:pt>
                <c:pt idx="20">
                  <c:v>2070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2-498E-9319-88C49F3522F4}"/>
            </c:ext>
          </c:extLst>
        </c:ser>
        <c:ser>
          <c:idx val="11"/>
          <c:order val="2"/>
          <c:tx>
            <c:strRef>
              <c:f>'SC Groundwater Results'!$B$192</c:f>
              <c:strCache>
                <c:ptCount val="1"/>
                <c:pt idx="0">
                  <c:v>MCC1006</c:v>
                </c:pt>
              </c:strCache>
            </c:strRef>
          </c:tx>
          <c:marker>
            <c:symbol val="none"/>
          </c:marker>
          <c:cat>
            <c:strRef>
              <c:f>'SC Groundwater Results'!$C$189:$W$189</c:f>
              <c:strCache>
                <c:ptCount val="21"/>
                <c:pt idx="0">
                  <c:v>2003-2004</c:v>
                </c:pt>
                <c:pt idx="1">
                  <c:v>2004-2005</c:v>
                </c:pt>
                <c:pt idx="2">
                  <c:v>2005-2006</c:v>
                </c:pt>
                <c:pt idx="3">
                  <c:v>2006-2007</c:v>
                </c:pt>
                <c:pt idx="4">
                  <c:v>2007-2008</c:v>
                </c:pt>
                <c:pt idx="5">
                  <c:v>2008-2009</c:v>
                </c:pt>
                <c:pt idx="6">
                  <c:v>2009-2010</c:v>
                </c:pt>
                <c:pt idx="7">
                  <c:v>2010-2011</c:v>
                </c:pt>
                <c:pt idx="8">
                  <c:v>2011-2012</c:v>
                </c:pt>
                <c:pt idx="9">
                  <c:v>2012-2013</c:v>
                </c:pt>
                <c:pt idx="10">
                  <c:v>2013-2014</c:v>
                </c:pt>
                <c:pt idx="11">
                  <c:v>2014 (Jul-Dec)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'SC Groundwater Results'!$C$207:$W$207</c:f>
              <c:numCache>
                <c:formatCode>#,##0</c:formatCode>
                <c:ptCount val="21"/>
                <c:pt idx="0">
                  <c:v>1220</c:v>
                </c:pt>
                <c:pt idx="1">
                  <c:v>1262.5</c:v>
                </c:pt>
                <c:pt idx="2">
                  <c:v>1350</c:v>
                </c:pt>
                <c:pt idx="3">
                  <c:v>1245</c:v>
                </c:pt>
                <c:pt idx="4">
                  <c:v>1140</c:v>
                </c:pt>
                <c:pt idx="5">
                  <c:v>1060</c:v>
                </c:pt>
                <c:pt idx="6">
                  <c:v>900</c:v>
                </c:pt>
                <c:pt idx="7">
                  <c:v>1094.75</c:v>
                </c:pt>
                <c:pt idx="8">
                  <c:v>933.36363636363637</c:v>
                </c:pt>
                <c:pt idx="9">
                  <c:v>1087.25</c:v>
                </c:pt>
                <c:pt idx="10">
                  <c:v>1117.375</c:v>
                </c:pt>
                <c:pt idx="13">
                  <c:v>981.55555555555554</c:v>
                </c:pt>
                <c:pt idx="14">
                  <c:v>931.33333333333337</c:v>
                </c:pt>
                <c:pt idx="19">
                  <c:v>957.7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2-498E-9319-88C49F352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8848"/>
        <c:axId val="36160640"/>
      </c:lineChart>
      <c:catAx>
        <c:axId val="3615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6160640"/>
        <c:crosses val="autoZero"/>
        <c:auto val="1"/>
        <c:lblAlgn val="ctr"/>
        <c:lblOffset val="100"/>
        <c:noMultiLvlLbl val="0"/>
      </c:catAx>
      <c:valAx>
        <c:axId val="3616064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3615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684505506864094"/>
          <c:y val="0.31164613208903458"/>
          <c:w val="0.14098207872937002"/>
          <c:h val="0.2341587609307498"/>
        </c:manualLayout>
      </c:layout>
      <c:overlay val="0"/>
    </c:legend>
    <c:plotVisOnly val="1"/>
    <c:dispBlanksAs val="span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Sandy Creek Groundwater Monitoring Results - Depth
</a:t>
            </a:r>
            <a:r>
              <a:rPr lang="en-US" sz="1400" b="0" i="1"/>
              <a:t>January - December 2023</a:t>
            </a:r>
            <a:endParaRPr lang="en-US" b="0" i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6.6873686041920691E-2"/>
          <c:y val="0.11016711490400881"/>
          <c:w val="0.79029709052325903"/>
          <c:h val="0.75131167896879014"/>
        </c:manualLayout>
      </c:layout>
      <c:lineChart>
        <c:grouping val="standard"/>
        <c:varyColors val="0"/>
        <c:ser>
          <c:idx val="2"/>
          <c:order val="0"/>
          <c:tx>
            <c:strRef>
              <c:f>'SC Groundwater Results'!$C$1:$F$1</c:f>
              <c:strCache>
                <c:ptCount val="1"/>
                <c:pt idx="0">
                  <c:v>MCC 1003</c:v>
                </c:pt>
              </c:strCache>
            </c:strRef>
          </c:tx>
          <c:spPr>
            <a:ln>
              <a:solidFill>
                <a:srgbClr val="00FF00"/>
              </a:solidFill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Results'!$C$171:$C$184</c:f>
              <c:numCache>
                <c:formatCode>0.00</c:formatCode>
                <c:ptCount val="14"/>
                <c:pt idx="0">
                  <c:v>2.3199999999999998</c:v>
                </c:pt>
                <c:pt idx="1">
                  <c:v>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E-4E0F-B753-9856787004F8}"/>
            </c:ext>
          </c:extLst>
        </c:ser>
        <c:ser>
          <c:idx val="0"/>
          <c:order val="1"/>
          <c:tx>
            <c:strRef>
              <c:f>'SC Groundwater Results'!$H$1:$L$1</c:f>
              <c:strCache>
                <c:ptCount val="1"/>
                <c:pt idx="0">
                  <c:v>MCC 1005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Results'!$H$171:$H$184</c:f>
              <c:numCache>
                <c:formatCode>0.00</c:formatCode>
                <c:ptCount val="14"/>
                <c:pt idx="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E-4E0F-B753-9856787004F8}"/>
            </c:ext>
          </c:extLst>
        </c:ser>
        <c:ser>
          <c:idx val="3"/>
          <c:order val="2"/>
          <c:tx>
            <c:strRef>
              <c:f>'SC Groundwater Results'!$M$1:$Q$1</c:f>
              <c:strCache>
                <c:ptCount val="1"/>
                <c:pt idx="0">
                  <c:v>MCC 1006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Results'!$M$171:$M$184</c:f>
              <c:numCache>
                <c:formatCode>0.00</c:formatCode>
                <c:ptCount val="14"/>
                <c:pt idx="0">
                  <c:v>3.94</c:v>
                </c:pt>
                <c:pt idx="1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E-4E0F-B753-9856787004F8}"/>
            </c:ext>
          </c:extLst>
        </c:ser>
        <c:ser>
          <c:idx val="5"/>
          <c:order val="3"/>
          <c:tx>
            <c:strRef>
              <c:f>'SC Groundwater Results'!$R$1:$U$1</c:f>
              <c:strCache>
                <c:ptCount val="1"/>
                <c:pt idx="0">
                  <c:v>MCC 1017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Results'!$R$171:$R$184</c:f>
              <c:numCache>
                <c:formatCode>0.00</c:formatCode>
                <c:ptCount val="14"/>
                <c:pt idx="0">
                  <c:v>16.63</c:v>
                </c:pt>
                <c:pt idx="1">
                  <c:v>16.77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DE-4E0F-B753-9856787004F8}"/>
            </c:ext>
          </c:extLst>
        </c:ser>
        <c:ser>
          <c:idx val="6"/>
          <c:order val="4"/>
          <c:tx>
            <c:strRef>
              <c:f>'SC Groundwater Results'!$V$1:$Y$1</c:f>
              <c:strCache>
                <c:ptCount val="1"/>
                <c:pt idx="0">
                  <c:v>MCC 1018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Results'!$V$171:$V$184</c:f>
              <c:numCache>
                <c:formatCode>0.00</c:formatCode>
                <c:ptCount val="14"/>
                <c:pt idx="0">
                  <c:v>17.579999999999998</c:v>
                </c:pt>
                <c:pt idx="1">
                  <c:v>17.53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E-4E0F-B753-98567870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90848"/>
        <c:axId val="36193024"/>
      </c:lineChart>
      <c:dateAx>
        <c:axId val="36190848"/>
        <c:scaling>
          <c:orientation val="minMax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3684134974787803"/>
              <c:y val="0.95640674819382521"/>
            </c:manualLayout>
          </c:layout>
          <c:overlay val="0"/>
        </c:title>
        <c:numFmt formatCode="mmm\-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lang="en-AU"/>
            </a:pPr>
            <a:endParaRPr lang="en-US"/>
          </a:p>
        </c:txPr>
        <c:crossAx val="36193024"/>
        <c:crosses val="max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36193024"/>
        <c:scaling>
          <c:orientation val="maxMin"/>
          <c:max val="2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AU"/>
                </a:pPr>
                <a:r>
                  <a:rPr lang="en-AU"/>
                  <a:t>Depth Below Surface Level </a:t>
                </a:r>
                <a:r>
                  <a:rPr lang="en-AU" baseline="0"/>
                  <a:t> (m)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5.8466607386024423E-3"/>
              <c:y val="0.3705112033085978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AU"/>
            </a:pPr>
            <a:endParaRPr lang="en-US"/>
          </a:p>
        </c:txPr>
        <c:crossAx val="36190848"/>
        <c:crosses val="autoZero"/>
        <c:crossBetween val="between"/>
        <c:majorUnit val="2"/>
        <c:minorUnit val="0.5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7906985235683599"/>
          <c:y val="0.26897368429697238"/>
          <c:w val="0.10574882620032561"/>
          <c:h val="0.45263863293684037"/>
        </c:manualLayout>
      </c:layout>
      <c:overlay val="0"/>
      <c:txPr>
        <a:bodyPr/>
        <a:lstStyle/>
        <a:p>
          <a:pPr>
            <a:defRPr lang="en-AU"/>
          </a:pPr>
          <a:endParaRPr lang="en-US"/>
        </a:p>
      </c:txPr>
    </c:legend>
    <c:plotVisOnly val="1"/>
    <c:dispBlanksAs val="span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Sandy Creek Groundwater Results - pH
</a:t>
            </a:r>
            <a:r>
              <a:rPr lang="en-US" sz="1400" b="0" i="1"/>
              <a:t>January - December 2023</a:t>
            </a:r>
            <a:endParaRPr lang="en-US" b="0" i="1"/>
          </a:p>
        </c:rich>
      </c:tx>
      <c:layout>
        <c:manualLayout>
          <c:xMode val="edge"/>
          <c:yMode val="edge"/>
          <c:x val="0.29892847274104245"/>
          <c:y val="8.40496720325543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3253138013335781E-2"/>
          <c:y val="0.14579639959662805"/>
          <c:w val="0.78620543749543625"/>
          <c:h val="0.72419444909811859"/>
        </c:manualLayout>
      </c:layout>
      <c:lineChart>
        <c:grouping val="standard"/>
        <c:varyColors val="0"/>
        <c:ser>
          <c:idx val="2"/>
          <c:order val="0"/>
          <c:tx>
            <c:strRef>
              <c:f>'SC Groundwater Results'!$C$1:$F$1</c:f>
              <c:strCache>
                <c:ptCount val="1"/>
                <c:pt idx="0">
                  <c:v>MCC 1003</c:v>
                </c:pt>
              </c:strCache>
            </c:strRef>
          </c:tx>
          <c:spPr>
            <a:ln>
              <a:solidFill>
                <a:srgbClr val="00FF00"/>
              </a:solidFill>
            </a:ln>
          </c:spPr>
          <c:marker>
            <c:symbol val="circle"/>
            <c:size val="4"/>
            <c:spPr>
              <a:solidFill>
                <a:srgbClr val="00FF00"/>
              </a:solidFill>
              <a:ln cap="rnd">
                <a:solidFill>
                  <a:srgbClr val="00FF00"/>
                </a:solidFill>
              </a:ln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Results'!$E$171:$E$184</c:f>
              <c:numCache>
                <c:formatCode>0.00</c:formatCode>
                <c:ptCount val="14"/>
                <c:pt idx="1">
                  <c:v>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E-460D-8548-F7558081F5BE}"/>
            </c:ext>
          </c:extLst>
        </c:ser>
        <c:ser>
          <c:idx val="0"/>
          <c:order val="1"/>
          <c:tx>
            <c:strRef>
              <c:f>'SC Groundwater Results'!$H$1:$L$1</c:f>
              <c:strCache>
                <c:ptCount val="1"/>
                <c:pt idx="0">
                  <c:v>MCC 1005</c:v>
                </c:pt>
              </c:strCache>
            </c:strRef>
          </c:tx>
          <c:marker>
            <c:symbol val="circle"/>
            <c:size val="4"/>
            <c:spPr>
              <a:ln cap="rnd"/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Results'!$J$171:$J$184</c:f>
              <c:numCache>
                <c:formatCode>0.00</c:formatCode>
                <c:ptCount val="14"/>
                <c:pt idx="1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E-460D-8548-F7558081F5BE}"/>
            </c:ext>
          </c:extLst>
        </c:ser>
        <c:ser>
          <c:idx val="3"/>
          <c:order val="2"/>
          <c:tx>
            <c:strRef>
              <c:f>'SC Groundwater Results'!$M$1:$Q$1</c:f>
              <c:strCache>
                <c:ptCount val="1"/>
                <c:pt idx="0">
                  <c:v>MCC 1006</c:v>
                </c:pt>
              </c:strCache>
            </c:strRef>
          </c:tx>
          <c:marker>
            <c:symbol val="circle"/>
            <c:size val="4"/>
            <c:spPr>
              <a:ln cap="rnd"/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Results'!$O$171:$O$184</c:f>
              <c:numCache>
                <c:formatCode>0.00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E-460D-8548-F7558081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3120"/>
        <c:axId val="36215040"/>
      </c:lineChart>
      <c:dateAx>
        <c:axId val="36213120"/>
        <c:scaling>
          <c:orientation val="minMax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mm\-\ yy" sourceLinked="0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lang="en-AU"/>
            </a:pPr>
            <a:endParaRPr lang="en-US"/>
          </a:p>
        </c:txPr>
        <c:crossAx val="36215040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36215040"/>
        <c:scaling>
          <c:orientation val="minMax"/>
          <c:max val="9"/>
          <c:min val="6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pH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AU"/>
            </a:pPr>
            <a:endParaRPr lang="en-US"/>
          </a:p>
        </c:txPr>
        <c:crossAx val="36213120"/>
        <c:crosses val="autoZero"/>
        <c:crossBetween val="between"/>
        <c:majorUnit val="0.5"/>
        <c:minorUnit val="0.5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7554405024249282"/>
          <c:y val="0.29650481737342316"/>
          <c:w val="0.10574882620032561"/>
          <c:h val="0.37719886078070053"/>
        </c:manualLayout>
      </c:layout>
      <c:overlay val="0"/>
      <c:txPr>
        <a:bodyPr/>
        <a:lstStyle/>
        <a:p>
          <a:pPr>
            <a:defRPr lang="en-AU"/>
          </a:pPr>
          <a:endParaRPr lang="en-US"/>
        </a:p>
      </c:txPr>
    </c:legend>
    <c:plotVisOnly val="1"/>
    <c:dispBlanksAs val="span"/>
    <c:showDLblsOverMax val="0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Sandy Creek Groundwater Results - Electrical Conductivity
</a:t>
            </a:r>
            <a:r>
              <a:rPr lang="en-US" sz="1400" b="0" i="1"/>
              <a:t>January - December 2023</a:t>
            </a:r>
            <a:endParaRPr lang="en-US" b="0" i="1"/>
          </a:p>
        </c:rich>
      </c:tx>
      <c:layout>
        <c:manualLayout>
          <c:xMode val="edge"/>
          <c:yMode val="edge"/>
          <c:x val="0.19993870215549744"/>
          <c:y val="1.89111762073247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5613918123838215E-2"/>
          <c:y val="0.13595689511581291"/>
          <c:w val="0.79715356971362983"/>
          <c:h val="0.71438589047600498"/>
        </c:manualLayout>
      </c:layout>
      <c:lineChart>
        <c:grouping val="standard"/>
        <c:varyColors val="0"/>
        <c:ser>
          <c:idx val="2"/>
          <c:order val="0"/>
          <c:tx>
            <c:strRef>
              <c:f>'SC Groundwater Results'!$C$1:$F$1</c:f>
              <c:strCache>
                <c:ptCount val="1"/>
                <c:pt idx="0">
                  <c:v>MCC 1003</c:v>
                </c:pt>
              </c:strCache>
            </c:strRef>
          </c:tx>
          <c:spPr>
            <a:ln>
              <a:solidFill>
                <a:srgbClr val="00FF00"/>
              </a:solidFill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</c:spPr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Results'!$F$171:$F$184</c:f>
              <c:numCache>
                <c:formatCode>0</c:formatCode>
                <c:ptCount val="14"/>
                <c:pt idx="1">
                  <c:v>1460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52-4B8B-8582-2E46FCEFCD41}"/>
            </c:ext>
          </c:extLst>
        </c:ser>
        <c:ser>
          <c:idx val="0"/>
          <c:order val="1"/>
          <c:tx>
            <c:strRef>
              <c:f>'SC Groundwater Results'!$H$1:$L$1</c:f>
              <c:strCache>
                <c:ptCount val="1"/>
                <c:pt idx="0">
                  <c:v>MCC 1005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Results'!$K$171:$K$184</c:f>
              <c:numCache>
                <c:formatCode>0</c:formatCode>
                <c:ptCount val="14"/>
                <c:pt idx="1">
                  <c:v>2070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E52-4B8B-8582-2E46FCEFCD41}"/>
            </c:ext>
          </c:extLst>
        </c:ser>
        <c:ser>
          <c:idx val="3"/>
          <c:order val="2"/>
          <c:tx>
            <c:strRef>
              <c:f>'SC Groundwater Results'!$M$1:$Q$1</c:f>
              <c:strCache>
                <c:ptCount val="1"/>
                <c:pt idx="0">
                  <c:v>MCC 1006</c:v>
                </c:pt>
              </c:strCache>
            </c:strRef>
          </c:tx>
          <c:marker>
            <c:symbol val="circle"/>
            <c:size val="4"/>
          </c:marker>
          <c:cat>
            <c:numRef>
              <c:f>'SC Groundwater Results'!$A$171:$A$184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'SC Groundwater Results'!$P$171:$P$184</c:f>
              <c:numCache>
                <c:formatCode>0</c:formatCode>
                <c:ptCount val="14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E52-4B8B-8582-2E46FCEFC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77632"/>
        <c:axId val="37892096"/>
      </c:lineChart>
      <c:dateAx>
        <c:axId val="37877632"/>
        <c:scaling>
          <c:orientation val="minMax"/>
          <c:min val="4492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111808183562535"/>
              <c:y val="0.93856095517559424"/>
            </c:manualLayout>
          </c:layout>
          <c:overlay val="0"/>
        </c:title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lang="en-AU"/>
            </a:pPr>
            <a:endParaRPr lang="en-US"/>
          </a:p>
        </c:txPr>
        <c:crossAx val="3789209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378920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Electrical Conductivity (uS/cm)</a:t>
                </a:r>
              </a:p>
            </c:rich>
          </c:tx>
          <c:layout>
            <c:manualLayout>
              <c:xMode val="edge"/>
              <c:yMode val="edge"/>
              <c:x val="1.0929975815216238E-2"/>
              <c:y val="0.3321893508618058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n-AU"/>
            </a:pPr>
            <a:endParaRPr lang="en-US"/>
          </a:p>
        </c:txPr>
        <c:crossAx val="37877632"/>
        <c:crosses val="autoZero"/>
        <c:crossBetween val="between"/>
        <c:majorUnit val="500"/>
        <c:minorUnit val="0.5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935461766536742"/>
          <c:y val="0.32924454580183987"/>
          <c:w val="9.9607918307976898E-2"/>
          <c:h val="0.2783651037389443"/>
        </c:manualLayout>
      </c:layout>
      <c:overlay val="0"/>
      <c:txPr>
        <a:bodyPr/>
        <a:lstStyle/>
        <a:p>
          <a:pPr>
            <a:defRPr lang="en-AU"/>
          </a:pPr>
          <a:endParaRPr lang="en-US"/>
        </a:p>
      </c:txPr>
    </c:legend>
    <c:plotVisOnly val="1"/>
    <c:dispBlanksAs val="span"/>
    <c:showDLblsOverMax val="0"/>
  </c:char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(New</a:t>
            </a:r>
            <a:r>
              <a:rPr lang="en-US" sz="1600" baseline="0"/>
              <a:t> Bores</a:t>
            </a:r>
            <a:r>
              <a:rPr lang="en-US" sz="1600"/>
              <a:t>) - Depth to Water </a:t>
            </a:r>
            <a:r>
              <a:rPr lang="en-US" sz="1600" b="0" i="1"/>
              <a:t>(metres)</a:t>
            </a:r>
            <a:r>
              <a:rPr lang="en-US" sz="1600"/>
              <a:t>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1214466968876988"/>
          <c:y val="1.4141414141414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47931647790744"/>
          <c:y val="0.12044476258649485"/>
          <c:w val="0.8698385315502517"/>
          <c:h val="0.68869275431480159"/>
        </c:manualLayout>
      </c:layout>
      <c:lineChart>
        <c:grouping val="standard"/>
        <c:varyColors val="0"/>
        <c:ser>
          <c:idx val="4"/>
          <c:order val="0"/>
          <c:tx>
            <c:v>GW06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DATA'!$D$3:$D$24</c:f>
              <c:numCache>
                <c:formatCode>0.00</c:formatCode>
                <c:ptCount val="8"/>
                <c:pt idx="0">
                  <c:v>2.41</c:v>
                </c:pt>
                <c:pt idx="1">
                  <c:v>1.73</c:v>
                </c:pt>
                <c:pt idx="2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1-4AFA-A34D-27E862B5B3F4}"/>
            </c:ext>
          </c:extLst>
        </c:ser>
        <c:ser>
          <c:idx val="1"/>
          <c:order val="1"/>
          <c:tx>
            <c:v>GW07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DATA'!$D$25:$D$46</c:f>
              <c:numCache>
                <c:formatCode>0.00</c:formatCode>
                <c:ptCount val="8"/>
                <c:pt idx="1">
                  <c:v>3.41</c:v>
                </c:pt>
                <c:pt idx="2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1-4AFA-A34D-27E862B5B3F4}"/>
            </c:ext>
          </c:extLst>
        </c:ser>
        <c:ser>
          <c:idx val="2"/>
          <c:order val="2"/>
          <c:tx>
            <c:v>GW08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DATA'!$D$47:$D$68</c:f>
              <c:numCache>
                <c:formatCode>0.00</c:formatCode>
                <c:ptCount val="8"/>
                <c:pt idx="0">
                  <c:v>23.23</c:v>
                </c:pt>
                <c:pt idx="1">
                  <c:v>21.58</c:v>
                </c:pt>
                <c:pt idx="2">
                  <c:v>21.53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1-4AFA-A34D-27E862B5B3F4}"/>
            </c:ext>
          </c:extLst>
        </c:ser>
        <c:ser>
          <c:idx val="3"/>
          <c:order val="3"/>
          <c:tx>
            <c:v>GW09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DATA'!$D$69:$D$90</c:f>
              <c:numCache>
                <c:formatCode>0.00</c:formatCode>
                <c:ptCount val="8"/>
                <c:pt idx="0">
                  <c:v>19.57</c:v>
                </c:pt>
                <c:pt idx="1">
                  <c:v>17.809999999999999</c:v>
                </c:pt>
                <c:pt idx="2">
                  <c:v>17.489999999999998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D1-4AFA-A34D-27E862B5B3F4}"/>
            </c:ext>
          </c:extLst>
        </c:ser>
        <c:ser>
          <c:idx val="0"/>
          <c:order val="4"/>
          <c:tx>
            <c:v>GW10</c:v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DATA'!$D$91:$D$112</c:f>
              <c:numCache>
                <c:formatCode>0.00</c:formatCode>
                <c:ptCount val="8"/>
                <c:pt idx="0">
                  <c:v>23.79</c:v>
                </c:pt>
                <c:pt idx="1">
                  <c:v>23.4</c:v>
                </c:pt>
                <c:pt idx="2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D1-4AFA-A34D-27E862B5B3F4}"/>
            </c:ext>
          </c:extLst>
        </c:ser>
        <c:ser>
          <c:idx val="5"/>
          <c:order val="5"/>
          <c:tx>
            <c:v>GW11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DATA'!$D$113:$D$134</c:f>
              <c:numCache>
                <c:formatCode>0.00</c:formatCode>
                <c:ptCount val="8"/>
                <c:pt idx="0">
                  <c:v>18.66</c:v>
                </c:pt>
                <c:pt idx="1">
                  <c:v>18.48</c:v>
                </c:pt>
                <c:pt idx="2">
                  <c:v>18.48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E-40AA-A5B2-310B2ECBD376}"/>
            </c:ext>
          </c:extLst>
        </c:ser>
        <c:ser>
          <c:idx val="6"/>
          <c:order val="6"/>
          <c:tx>
            <c:v>GW12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DATA'!$D$135:$D$156</c:f>
              <c:numCache>
                <c:formatCode>0.00</c:formatCode>
                <c:ptCount val="8"/>
                <c:pt idx="1">
                  <c:v>15.55</c:v>
                </c:pt>
                <c:pt idx="2">
                  <c:v>15.6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E-40AA-A5B2-310B2ECBD376}"/>
            </c:ext>
          </c:extLst>
        </c:ser>
        <c:ser>
          <c:idx val="7"/>
          <c:order val="7"/>
          <c:tx>
            <c:v>GW13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DATA'!$D$157:$D$178</c:f>
              <c:numCache>
                <c:formatCode>0.00</c:formatCode>
                <c:ptCount val="8"/>
                <c:pt idx="1">
                  <c:v>15.2</c:v>
                </c:pt>
                <c:pt idx="2">
                  <c:v>15.29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1E-40AA-A5B2-310B2ECBD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Depth to Water (m)</a:t>
                </a:r>
              </a:p>
            </c:rich>
          </c:tx>
          <c:layout>
            <c:manualLayout>
              <c:xMode val="edge"/>
              <c:yMode val="edge"/>
              <c:x val="6.9180471714640722E-3"/>
              <c:y val="0.3634830191680585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3360661067079675E-2"/>
          <c:y val="0.92423844746679396"/>
          <c:w val="0.95625707132538507"/>
          <c:h val="7.2055197645748817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(New</a:t>
            </a:r>
            <a:r>
              <a:rPr lang="en-US" sz="1600" baseline="0"/>
              <a:t> Bores</a:t>
            </a:r>
            <a:r>
              <a:rPr lang="en-US" sz="1600"/>
              <a:t>) - pH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722780023907822"/>
          <c:y val="1.61616161616161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412650011415751E-2"/>
          <c:y val="0.12044476258649485"/>
          <c:w val="0.88890519801674339"/>
          <c:h val="0.68061194623399346"/>
        </c:manualLayout>
      </c:layout>
      <c:lineChart>
        <c:grouping val="standard"/>
        <c:varyColors val="0"/>
        <c:ser>
          <c:idx val="4"/>
          <c:order val="0"/>
          <c:tx>
            <c:v>GW06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DATA'!$O$3:$O$24</c:f>
              <c:numCache>
                <c:formatCode>0.00</c:formatCode>
                <c:ptCount val="8"/>
                <c:pt idx="0">
                  <c:v>6.77</c:v>
                </c:pt>
                <c:pt idx="1">
                  <c:v>6.9</c:v>
                </c:pt>
                <c:pt idx="2">
                  <c:v>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1-4209-A106-73F10B82F1A2}"/>
            </c:ext>
          </c:extLst>
        </c:ser>
        <c:ser>
          <c:idx val="1"/>
          <c:order val="1"/>
          <c:tx>
            <c:v>GW07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DATA'!$O$25:$O$46</c:f>
              <c:numCache>
                <c:formatCode>General</c:formatCode>
                <c:ptCount val="8"/>
                <c:pt idx="1">
                  <c:v>7.23</c:v>
                </c:pt>
                <c:pt idx="2" formatCode="0.00">
                  <c:v>6.78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21-4209-A106-73F10B82F1A2}"/>
            </c:ext>
          </c:extLst>
        </c:ser>
        <c:ser>
          <c:idx val="2"/>
          <c:order val="2"/>
          <c:tx>
            <c:v>GW08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DATA'!$O$47:$O$68</c:f>
              <c:numCache>
                <c:formatCode>General</c:formatCode>
                <c:ptCount val="8"/>
                <c:pt idx="0" formatCode="0.00">
                  <c:v>7.75</c:v>
                </c:pt>
                <c:pt idx="1">
                  <c:v>7.95</c:v>
                </c:pt>
                <c:pt idx="2" formatCode="0.00">
                  <c:v>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1-4209-A106-73F10B82F1A2}"/>
            </c:ext>
          </c:extLst>
        </c:ser>
        <c:ser>
          <c:idx val="3"/>
          <c:order val="3"/>
          <c:tx>
            <c:v>GW09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DATA'!$O$69:$O$90</c:f>
              <c:numCache>
                <c:formatCode>General</c:formatCode>
                <c:ptCount val="8"/>
                <c:pt idx="0" formatCode="0.00">
                  <c:v>7.14</c:v>
                </c:pt>
                <c:pt idx="1">
                  <c:v>7.43</c:v>
                </c:pt>
                <c:pt idx="2" formatCode="0.00">
                  <c:v>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21-4209-A106-73F10B82F1A2}"/>
            </c:ext>
          </c:extLst>
        </c:ser>
        <c:ser>
          <c:idx val="0"/>
          <c:order val="4"/>
          <c:tx>
            <c:v>GW10</c:v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DATA'!$O$91:$O$112</c:f>
              <c:numCache>
                <c:formatCode>General</c:formatCode>
                <c:ptCount val="8"/>
                <c:pt idx="0" formatCode="0.00">
                  <c:v>7.83</c:v>
                </c:pt>
                <c:pt idx="1">
                  <c:v>7.89</c:v>
                </c:pt>
                <c:pt idx="2" formatCode="0.00">
                  <c:v>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21-4209-A106-73F10B82F1A2}"/>
            </c:ext>
          </c:extLst>
        </c:ser>
        <c:ser>
          <c:idx val="5"/>
          <c:order val="5"/>
          <c:tx>
            <c:v>GW11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DATA'!$O$113:$O$134</c:f>
              <c:numCache>
                <c:formatCode>General</c:formatCode>
                <c:ptCount val="8"/>
                <c:pt idx="0" formatCode="0.00">
                  <c:v>8.52</c:v>
                </c:pt>
                <c:pt idx="1">
                  <c:v>8.41</c:v>
                </c:pt>
                <c:pt idx="2" formatCode="0.00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21-4209-A106-73F10B82F1A2}"/>
            </c:ext>
          </c:extLst>
        </c:ser>
        <c:ser>
          <c:idx val="6"/>
          <c:order val="6"/>
          <c:tx>
            <c:v>GW12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DATA'!$O$135:$O$156</c:f>
              <c:numCache>
                <c:formatCode>0.00</c:formatCode>
                <c:ptCount val="8"/>
                <c:pt idx="1">
                  <c:v>7.31</c:v>
                </c:pt>
                <c:pt idx="2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21-4209-A106-73F10B82F1A2}"/>
            </c:ext>
          </c:extLst>
        </c:ser>
        <c:ser>
          <c:idx val="7"/>
          <c:order val="7"/>
          <c:tx>
            <c:v>GW13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DATA'!$O$157:$O$178</c:f>
              <c:numCache>
                <c:formatCode>0.00</c:formatCode>
                <c:ptCount val="8"/>
                <c:pt idx="1">
                  <c:v>7.1</c:v>
                </c:pt>
                <c:pt idx="2">
                  <c:v>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21-4209-A106-73F10B82F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layout>
            <c:manualLayout>
              <c:xMode val="edge"/>
              <c:yMode val="edge"/>
              <c:x val="6.9180471714640722E-3"/>
              <c:y val="0.40792746361250298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4827327718348268E-2"/>
          <c:y val="0.92625864948699599"/>
          <c:w val="0.95625707132538507"/>
          <c:h val="6.5994591585142773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Annual Average - TSS</a:t>
            </a:r>
          </a:p>
        </c:rich>
      </c:tx>
      <c:layout>
        <c:manualLayout>
          <c:xMode val="edge"/>
          <c:yMode val="edge"/>
          <c:x val="0.35326567976770124"/>
          <c:y val="1.25759196883944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332967872686902E-2"/>
          <c:y val="0.10379317464239086"/>
          <c:w val="0.69272585639734974"/>
          <c:h val="0.64892141684074078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Monthly_A'!$B$455</c:f>
              <c:strCache>
                <c:ptCount val="1"/>
                <c:pt idx="0">
                  <c:v>Dam 1/2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Monthly_A'!$C$455:$T$455</c:f>
              <c:numCache>
                <c:formatCode>0</c:formatCode>
                <c:ptCount val="18"/>
                <c:pt idx="0">
                  <c:v>9.5</c:v>
                </c:pt>
                <c:pt idx="1">
                  <c:v>6.8571428571428568</c:v>
                </c:pt>
                <c:pt idx="2">
                  <c:v>40</c:v>
                </c:pt>
                <c:pt idx="3">
                  <c:v>12.090909090909092</c:v>
                </c:pt>
                <c:pt idx="4">
                  <c:v>16.272727272727273</c:v>
                </c:pt>
                <c:pt idx="5">
                  <c:v>16.272727272727273</c:v>
                </c:pt>
                <c:pt idx="6">
                  <c:v>12.75</c:v>
                </c:pt>
                <c:pt idx="7">
                  <c:v>13.666666666666666</c:v>
                </c:pt>
                <c:pt idx="8">
                  <c:v>6.666666666666667</c:v>
                </c:pt>
                <c:pt idx="9">
                  <c:v>11.25</c:v>
                </c:pt>
                <c:pt idx="10">
                  <c:v>9.1</c:v>
                </c:pt>
                <c:pt idx="11">
                  <c:v>13.363636363636363</c:v>
                </c:pt>
                <c:pt idx="12">
                  <c:v>7.041666666666667</c:v>
                </c:pt>
                <c:pt idx="13">
                  <c:v>18.777777777777779</c:v>
                </c:pt>
                <c:pt idx="14">
                  <c:v>8.6363636363636367</c:v>
                </c:pt>
                <c:pt idx="15">
                  <c:v>15.727272727272727</c:v>
                </c:pt>
                <c:pt idx="16">
                  <c:v>19.071428571428573</c:v>
                </c:pt>
                <c:pt idx="17">
                  <c:v>29.5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C-4DC1-B808-AB497789E77F}"/>
            </c:ext>
          </c:extLst>
        </c:ser>
        <c:ser>
          <c:idx val="0"/>
          <c:order val="1"/>
          <c:tx>
            <c:strRef>
              <c:f>'SW - Monthly_A'!$B$456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Monthly_A'!$C$456:$T$456</c:f>
              <c:numCache>
                <c:formatCode>0</c:formatCode>
                <c:ptCount val="18"/>
                <c:pt idx="0">
                  <c:v>29.25</c:v>
                </c:pt>
                <c:pt idx="1">
                  <c:v>18.75</c:v>
                </c:pt>
                <c:pt idx="2">
                  <c:v>7.125</c:v>
                </c:pt>
                <c:pt idx="3">
                  <c:v>12.636363636363637</c:v>
                </c:pt>
                <c:pt idx="4">
                  <c:v>18.818181818181817</c:v>
                </c:pt>
                <c:pt idx="5">
                  <c:v>18.818181818181817</c:v>
                </c:pt>
                <c:pt idx="6">
                  <c:v>18</c:v>
                </c:pt>
                <c:pt idx="7">
                  <c:v>21.833333333333332</c:v>
                </c:pt>
                <c:pt idx="8">
                  <c:v>16.166666666666668</c:v>
                </c:pt>
                <c:pt idx="9">
                  <c:v>17.857142857142858</c:v>
                </c:pt>
                <c:pt idx="10">
                  <c:v>31.375</c:v>
                </c:pt>
                <c:pt idx="11">
                  <c:v>18.90909090909091</c:v>
                </c:pt>
                <c:pt idx="12">
                  <c:v>14.541666666666666</c:v>
                </c:pt>
                <c:pt idx="13">
                  <c:v>22.5</c:v>
                </c:pt>
                <c:pt idx="14">
                  <c:v>13.7</c:v>
                </c:pt>
                <c:pt idx="15">
                  <c:v>12.090909090909092</c:v>
                </c:pt>
                <c:pt idx="16">
                  <c:v>13.583333333333334</c:v>
                </c:pt>
                <c:pt idx="1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C-4DC1-B808-AB497789E77F}"/>
            </c:ext>
          </c:extLst>
        </c:ser>
        <c:ser>
          <c:idx val="2"/>
          <c:order val="2"/>
          <c:tx>
            <c:strRef>
              <c:f>'SW - Monthly_A'!$B$441</c:f>
              <c:strCache>
                <c:ptCount val="1"/>
                <c:pt idx="0">
                  <c:v>No.2 Open Cut Void 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Monthly_A'!$C$457:$T$457</c:f>
              <c:numCache>
                <c:formatCode>0</c:formatCode>
                <c:ptCount val="18"/>
                <c:pt idx="0">
                  <c:v>3.7272727272727271</c:v>
                </c:pt>
                <c:pt idx="1">
                  <c:v>3.8571428571428572</c:v>
                </c:pt>
                <c:pt idx="2">
                  <c:v>45.444444444444443</c:v>
                </c:pt>
                <c:pt idx="3">
                  <c:v>10.181818181818182</c:v>
                </c:pt>
                <c:pt idx="4">
                  <c:v>21.454545454545453</c:v>
                </c:pt>
                <c:pt idx="5">
                  <c:v>21.454545454545453</c:v>
                </c:pt>
                <c:pt idx="6">
                  <c:v>17.555555555555557</c:v>
                </c:pt>
                <c:pt idx="7">
                  <c:v>19.875</c:v>
                </c:pt>
                <c:pt idx="8">
                  <c:v>12.25</c:v>
                </c:pt>
                <c:pt idx="9">
                  <c:v>12.142857142857142</c:v>
                </c:pt>
                <c:pt idx="10">
                  <c:v>8.9090909090909083</c:v>
                </c:pt>
                <c:pt idx="11">
                  <c:v>12.3</c:v>
                </c:pt>
                <c:pt idx="12">
                  <c:v>23.666666666666668</c:v>
                </c:pt>
                <c:pt idx="13" formatCode="0.0">
                  <c:v>#N/A</c:v>
                </c:pt>
                <c:pt idx="14" formatCode="0.0">
                  <c:v>11</c:v>
                </c:pt>
                <c:pt idx="15" formatCode="0.0">
                  <c:v>20</c:v>
                </c:pt>
                <c:pt idx="16" formatCode="0.0">
                  <c:v>26</c:v>
                </c:pt>
                <c:pt idx="17" formatCode="0.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C-4DC1-B808-AB497789E77F}"/>
            </c:ext>
          </c:extLst>
        </c:ser>
        <c:ser>
          <c:idx val="3"/>
          <c:order val="3"/>
          <c:tx>
            <c:strRef>
              <c:f>'SW - Monthly_A'!$B$458</c:f>
              <c:strCache>
                <c:ptCount val="1"/>
                <c:pt idx="0">
                  <c:v>No.1 Open Cut Void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Monthly_A'!$C$458:$T$458</c:f>
              <c:numCache>
                <c:formatCode>0.0</c:formatCode>
                <c:ptCount val="18"/>
                <c:pt idx="4" formatCode="0">
                  <c:v>85.5</c:v>
                </c:pt>
                <c:pt idx="5" formatCode="0">
                  <c:v>85.5</c:v>
                </c:pt>
                <c:pt idx="6" formatCode="0">
                  <c:v>16.399999999999999</c:v>
                </c:pt>
                <c:pt idx="7" formatCode="0">
                  <c:v>13.333333333333334</c:v>
                </c:pt>
                <c:pt idx="12" formatCode="0">
                  <c:v>8</c:v>
                </c:pt>
                <c:pt idx="13">
                  <c:v>#N/A</c:v>
                </c:pt>
                <c:pt idx="14">
                  <c:v>#N/A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4C-4DC1-B808-AB497789E77F}"/>
            </c:ext>
          </c:extLst>
        </c:ser>
        <c:ser>
          <c:idx val="5"/>
          <c:order val="4"/>
          <c:tx>
            <c:strRef>
              <c:f>'SW - Monthly_A'!$B$443</c:f>
              <c:strCache>
                <c:ptCount val="1"/>
                <c:pt idx="0">
                  <c:v>MCC07
 Muscle Creek - upstream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Monthly_A'!$C$459:$T$459</c:f>
              <c:numCache>
                <c:formatCode>0.0</c:formatCode>
                <c:ptCount val="18"/>
                <c:pt idx="6" formatCode="0">
                  <c:v>13.555555555555555</c:v>
                </c:pt>
                <c:pt idx="7" formatCode="0">
                  <c:v>15.8</c:v>
                </c:pt>
                <c:pt idx="8" formatCode="0">
                  <c:v>11</c:v>
                </c:pt>
                <c:pt idx="9" formatCode="0">
                  <c:v>8.3333333333333339</c:v>
                </c:pt>
                <c:pt idx="10" formatCode="0">
                  <c:v>7.8</c:v>
                </c:pt>
                <c:pt idx="11" formatCode="0">
                  <c:v>17.888888888888889</c:v>
                </c:pt>
                <c:pt idx="12" formatCode="0">
                  <c:v>18.208333333333332</c:v>
                </c:pt>
                <c:pt idx="13" formatCode="0">
                  <c:v>17.833333333333332</c:v>
                </c:pt>
                <c:pt idx="14" formatCode="0">
                  <c:v>17</c:v>
                </c:pt>
                <c:pt idx="15" formatCode="0">
                  <c:v>9.7333333333333325</c:v>
                </c:pt>
                <c:pt idx="16" formatCode="0">
                  <c:v>10.076923076923077</c:v>
                </c:pt>
                <c:pt idx="17" formatCode="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4C-4DC1-B808-AB497789E77F}"/>
            </c:ext>
          </c:extLst>
        </c:ser>
        <c:ser>
          <c:idx val="6"/>
          <c:order val="5"/>
          <c:tx>
            <c:strRef>
              <c:f>'SW - Monthly_A'!$B$452</c:f>
              <c:strCache>
                <c:ptCount val="1"/>
                <c:pt idx="0">
                  <c:v>MCC08
 Muscle Creek - downstream</c:v>
                </c:pt>
              </c:strCache>
            </c:strRef>
          </c:tx>
          <c:cat>
            <c:strRef>
              <c:f>'SW - Monthly_A'!$C$438:$T$438</c:f>
              <c:strCache>
                <c:ptCount val="18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  <c:pt idx="6">
                  <c:v>2012-2013</c:v>
                </c:pt>
                <c:pt idx="7">
                  <c:v>2013-2014</c:v>
                </c:pt>
                <c:pt idx="8">
                  <c:v>2014 (Jul-Dec)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'SW - Monthly_A'!$C$460:$T$460</c:f>
              <c:numCache>
                <c:formatCode>0.0</c:formatCode>
                <c:ptCount val="18"/>
                <c:pt idx="6" formatCode="0">
                  <c:v>12.444444444444445</c:v>
                </c:pt>
                <c:pt idx="7" formatCode="0">
                  <c:v>13.444444444444445</c:v>
                </c:pt>
                <c:pt idx="8" formatCode="0">
                  <c:v>10</c:v>
                </c:pt>
                <c:pt idx="9" formatCode="0">
                  <c:v>7.8</c:v>
                </c:pt>
                <c:pt idx="10" formatCode="0">
                  <c:v>7.166666666666667</c:v>
                </c:pt>
                <c:pt idx="11" formatCode="0">
                  <c:v>9.1428571428571423</c:v>
                </c:pt>
                <c:pt idx="12" formatCode="0">
                  <c:v>8.4166666666666661</c:v>
                </c:pt>
                <c:pt idx="13" formatCode="0">
                  <c:v>12.222222222222221</c:v>
                </c:pt>
                <c:pt idx="14" formatCode="0">
                  <c:v>9.9090909090909083</c:v>
                </c:pt>
                <c:pt idx="15" formatCode="0">
                  <c:v>10.058823529411764</c:v>
                </c:pt>
                <c:pt idx="16" formatCode="0">
                  <c:v>11.153846153846153</c:v>
                </c:pt>
                <c:pt idx="17" formatCode="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C-4DC1-B808-AB497789E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12448"/>
        <c:axId val="139113984"/>
      </c:lineChart>
      <c:catAx>
        <c:axId val="1391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9113984"/>
        <c:crosses val="autoZero"/>
        <c:auto val="1"/>
        <c:lblAlgn val="ctr"/>
        <c:lblOffset val="100"/>
        <c:noMultiLvlLbl val="0"/>
      </c:catAx>
      <c:valAx>
        <c:axId val="1391139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3911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739621618125477"/>
          <c:y val="3.511204149413847E-2"/>
          <c:w val="0.21070512289524657"/>
          <c:h val="0.87073089822105565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Groundwater Monitoring (New</a:t>
            </a:r>
            <a:r>
              <a:rPr lang="en-US" sz="1600" baseline="0"/>
              <a:t> Bores</a:t>
            </a:r>
            <a:r>
              <a:rPr lang="en-US" sz="1600"/>
              <a:t>) - Electrical Conductivity Results
</a:t>
            </a:r>
            <a:r>
              <a:rPr lang="en-US" sz="1600" b="0" i="1"/>
              <a:t>January - December 2025</a:t>
            </a:r>
          </a:p>
        </c:rich>
      </c:tx>
      <c:layout>
        <c:manualLayout>
          <c:xMode val="edge"/>
          <c:yMode val="edge"/>
          <c:x val="0.21947800294511285"/>
          <c:y val="1.61616161616161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396012745032246E-2"/>
          <c:y val="0.12044476258649485"/>
          <c:w val="0.87992177020703832"/>
          <c:h val="0.68102361833070413"/>
        </c:manualLayout>
      </c:layout>
      <c:lineChart>
        <c:grouping val="standard"/>
        <c:varyColors val="0"/>
        <c:ser>
          <c:idx val="4"/>
          <c:order val="0"/>
          <c:tx>
            <c:v>GW06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DATA'!$P$3:$P$24</c:f>
              <c:numCache>
                <c:formatCode>General</c:formatCode>
                <c:ptCount val="8"/>
                <c:pt idx="0">
                  <c:v>10300</c:v>
                </c:pt>
                <c:pt idx="1">
                  <c:v>10200</c:v>
                </c:pt>
                <c:pt idx="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8-4CD2-A9AB-73BD2FBA07A5}"/>
            </c:ext>
          </c:extLst>
        </c:ser>
        <c:ser>
          <c:idx val="1"/>
          <c:order val="1"/>
          <c:tx>
            <c:v>GW07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DATA'!$P$25:$P$46</c:f>
              <c:numCache>
                <c:formatCode>General</c:formatCode>
                <c:ptCount val="8"/>
                <c:pt idx="1">
                  <c:v>7830</c:v>
                </c:pt>
                <c:pt idx="2">
                  <c:v>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8-4CD2-A9AB-73BD2FBA07A5}"/>
            </c:ext>
          </c:extLst>
        </c:ser>
        <c:ser>
          <c:idx val="2"/>
          <c:order val="2"/>
          <c:tx>
            <c:v>GW08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DATA'!$P$47:$P$68</c:f>
              <c:numCache>
                <c:formatCode>General</c:formatCode>
                <c:ptCount val="8"/>
                <c:pt idx="0">
                  <c:v>2140</c:v>
                </c:pt>
                <c:pt idx="1">
                  <c:v>2030</c:v>
                </c:pt>
                <c:pt idx="2">
                  <c:v>2120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8-4CD2-A9AB-73BD2FBA07A5}"/>
            </c:ext>
          </c:extLst>
        </c:ser>
        <c:ser>
          <c:idx val="3"/>
          <c:order val="3"/>
          <c:tx>
            <c:v>GW09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DATA'!$P$69:$P$90</c:f>
              <c:numCache>
                <c:formatCode>General</c:formatCode>
                <c:ptCount val="8"/>
                <c:pt idx="0">
                  <c:v>6540</c:v>
                </c:pt>
                <c:pt idx="1">
                  <c:v>6520</c:v>
                </c:pt>
                <c:pt idx="2">
                  <c:v>6240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C8-4CD2-A9AB-73BD2FBA07A5}"/>
            </c:ext>
          </c:extLst>
        </c:ser>
        <c:ser>
          <c:idx val="0"/>
          <c:order val="4"/>
          <c:tx>
            <c:v>GW10</c:v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DATA'!$P$91:$P$112</c:f>
              <c:numCache>
                <c:formatCode>General</c:formatCode>
                <c:ptCount val="8"/>
                <c:pt idx="0">
                  <c:v>608</c:v>
                </c:pt>
                <c:pt idx="1">
                  <c:v>586</c:v>
                </c:pt>
                <c:pt idx="2">
                  <c:v>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C8-4CD2-A9AB-73BD2FBA07A5}"/>
            </c:ext>
          </c:extLst>
        </c:ser>
        <c:ser>
          <c:idx val="5"/>
          <c:order val="5"/>
          <c:tx>
            <c:v>GW11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DATA'!$P$113:$P$134</c:f>
              <c:numCache>
                <c:formatCode>General</c:formatCode>
                <c:ptCount val="8"/>
                <c:pt idx="0">
                  <c:v>744</c:v>
                </c:pt>
                <c:pt idx="1">
                  <c:v>704</c:v>
                </c:pt>
                <c:pt idx="2">
                  <c:v>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C8-4CD2-A9AB-73BD2FBA07A5}"/>
            </c:ext>
          </c:extLst>
        </c:ser>
        <c:ser>
          <c:idx val="6"/>
          <c:order val="6"/>
          <c:tx>
            <c:v>GW12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DATA'!$P$135:$P$156</c:f>
              <c:numCache>
                <c:formatCode>General</c:formatCode>
                <c:ptCount val="8"/>
                <c:pt idx="1">
                  <c:v>8440</c:v>
                </c:pt>
                <c:pt idx="2">
                  <c:v>7990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C8-4CD2-A9AB-73BD2FBA07A5}"/>
            </c:ext>
          </c:extLst>
        </c:ser>
        <c:ser>
          <c:idx val="7"/>
          <c:order val="7"/>
          <c:tx>
            <c:v>GW13</c:v>
          </c:tx>
          <c:cat>
            <c:numRef>
              <c:f>'NEW GW Bores - DATA'!$B$3:$B$24</c:f>
              <c:numCache>
                <c:formatCode>mmm\-yy</c:formatCode>
                <c:ptCount val="8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</c:numCache>
            </c:numRef>
          </c:cat>
          <c:val>
            <c:numRef>
              <c:f>'NEW GW Bores - DATA'!$P$157:$P$178</c:f>
              <c:numCache>
                <c:formatCode>General</c:formatCode>
                <c:ptCount val="8"/>
                <c:pt idx="1">
                  <c:v>9820</c:v>
                </c:pt>
                <c:pt idx="2">
                  <c:v>9340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C8-4CD2-A9AB-73BD2FBA0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5689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  <c:majorUnit val="1"/>
        <c:majorTimeUnit val="months"/>
      </c:dateAx>
      <c:valAx>
        <c:axId val="14245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 (µS/cm)</a:t>
                </a:r>
              </a:p>
            </c:rich>
          </c:tx>
          <c:layout>
            <c:manualLayout>
              <c:xMode val="edge"/>
              <c:yMode val="edge"/>
              <c:x val="8.3847138227326635E-3"/>
              <c:y val="0.3655032211882606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999874846267967E-2"/>
          <c:y val="0.9145865194709869"/>
          <c:w val="0.95625707132538507"/>
          <c:h val="8.3970507349241566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pH Results
</a:t>
            </a:r>
            <a:r>
              <a:rPr lang="en-US" sz="1600" b="0" i="1"/>
              <a:t>January - December 2023</a:t>
            </a:r>
          </a:p>
        </c:rich>
      </c:tx>
      <c:layout>
        <c:manualLayout>
          <c:xMode val="edge"/>
          <c:yMode val="edge"/>
          <c:x val="0.29867800211361684"/>
          <c:y val="1.21212121212121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812593959953941E-2"/>
          <c:y val="0.11438415652588881"/>
          <c:w val="0.90650519783196648"/>
          <c:h val="0.59980386542591269"/>
        </c:manualLayout>
      </c:layout>
      <c:lineChart>
        <c:grouping val="standard"/>
        <c:varyColors val="0"/>
        <c:ser>
          <c:idx val="0"/>
          <c:order val="0"/>
          <c:tx>
            <c:strRef>
              <c:f>'SW - Monthly_A'!$C$5</c:f>
              <c:strCache>
                <c:ptCount val="1"/>
                <c:pt idx="0">
                  <c:v>Dam 1/2</c:v>
                </c:pt>
              </c:strCache>
            </c:strRef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Monthly_A'!$C$408:$C$421</c:f>
              <c:numCache>
                <c:formatCode>0.00</c:formatCode>
                <c:ptCount val="14"/>
                <c:pt idx="0">
                  <c:v>8.26</c:v>
                </c:pt>
                <c:pt idx="1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B-4C7E-A548-1BD378C5F774}"/>
            </c:ext>
          </c:extLst>
        </c:ser>
        <c:ser>
          <c:idx val="1"/>
          <c:order val="1"/>
          <c:tx>
            <c:strRef>
              <c:f>'SW - Monthly_A'!$D$5</c:f>
              <c:strCache>
                <c:ptCount val="1"/>
                <c:pt idx="0">
                  <c:v>MCC12 Final Settling Pond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Monthly_A'!$D$408:$D$421</c:f>
              <c:numCache>
                <c:formatCode>0.00</c:formatCode>
                <c:ptCount val="14"/>
                <c:pt idx="0">
                  <c:v>8.43</c:v>
                </c:pt>
                <c:pt idx="1">
                  <c:v>8.0299999999999994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B-4C7E-A548-1BD378C5F774}"/>
            </c:ext>
          </c:extLst>
        </c:ser>
        <c:ser>
          <c:idx val="2"/>
          <c:order val="2"/>
          <c:tx>
            <c:strRef>
              <c:f>'SW - Monthly_A'!$E$5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Monthly_A'!$E$408:$E$421</c:f>
              <c:numCache>
                <c:formatCode>0</c:formatCode>
                <c:ptCount val="14"/>
                <c:pt idx="1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B-4C7E-A548-1BD378C5F774}"/>
            </c:ext>
          </c:extLst>
        </c:ser>
        <c:ser>
          <c:idx val="3"/>
          <c:order val="3"/>
          <c:tx>
            <c:strRef>
              <c:f>'SW - Monthly_A'!$F$5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Monthly_A'!$F$408:$F$421</c:f>
              <c:numCache>
                <c:formatCode>0</c:formatCode>
                <c:ptCount val="14"/>
                <c:pt idx="1">
                  <c:v>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CB-4C7E-A548-1BD378C5F774}"/>
            </c:ext>
          </c:extLst>
        </c:ser>
        <c:ser>
          <c:idx val="4"/>
          <c:order val="4"/>
          <c:tx>
            <c:strRef>
              <c:f>'SW - Monthly_A'!$G$5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Monthly_A'!$G$408:$G$421</c:f>
              <c:numCache>
                <c:formatCode>0.00</c:formatCode>
                <c:ptCount val="14"/>
                <c:pt idx="0">
                  <c:v>7.68</c:v>
                </c:pt>
                <c:pt idx="1">
                  <c:v>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CB-4C7E-A548-1BD378C5F774}"/>
            </c:ext>
          </c:extLst>
        </c:ser>
        <c:ser>
          <c:idx val="5"/>
          <c:order val="5"/>
          <c:tx>
            <c:strRef>
              <c:f>'SW - Monthly_A'!$H$5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Monthly_A'!$H$408:$H$421</c:f>
              <c:numCache>
                <c:formatCode>0.00</c:formatCode>
                <c:ptCount val="14"/>
                <c:pt idx="0">
                  <c:v>7.75</c:v>
                </c:pt>
                <c:pt idx="1">
                  <c:v>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CB-4C7E-A548-1BD378C5F774}"/>
            </c:ext>
          </c:extLst>
        </c:ser>
        <c:ser>
          <c:idx val="6"/>
          <c:order val="6"/>
          <c:tx>
            <c:strRef>
              <c:f>'SW -Monthly_B'!$D$4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-Monthly_B'!$D$126:$D$137</c:f>
              <c:numCache>
                <c:formatCode>0.00</c:formatCode>
                <c:ptCount val="12"/>
                <c:pt idx="0">
                  <c:v>8.25</c:v>
                </c:pt>
                <c:pt idx="1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CB-4C7E-A548-1BD378C5F774}"/>
            </c:ext>
          </c:extLst>
        </c:ser>
        <c:ser>
          <c:idx val="7"/>
          <c:order val="7"/>
          <c:tx>
            <c:strRef>
              <c:f>'SW -Monthly_B'!$E$4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-Monthly_B'!$E$126:$E$139</c:f>
              <c:numCache>
                <c:formatCode>0.00</c:formatCode>
                <c:ptCount val="14"/>
                <c:pt idx="0">
                  <c:v>8.42</c:v>
                </c:pt>
                <c:pt idx="1">
                  <c:v>8.4499999999999993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CB-4C7E-A548-1BD378C5F774}"/>
            </c:ext>
          </c:extLst>
        </c:ser>
        <c:ser>
          <c:idx val="8"/>
          <c:order val="8"/>
          <c:tx>
            <c:strRef>
              <c:f>'SW -Monthly_B'!$F$4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-Monthly_B'!$F$126:$F$139</c:f>
              <c:numCache>
                <c:formatCode>0.00</c:formatCode>
                <c:ptCount val="14"/>
                <c:pt idx="0">
                  <c:v>8.24</c:v>
                </c:pt>
                <c:pt idx="1">
                  <c:v>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CB-4C7E-A548-1BD378C5F774}"/>
            </c:ext>
          </c:extLst>
        </c:ser>
        <c:ser>
          <c:idx val="9"/>
          <c:order val="9"/>
          <c:tx>
            <c:strRef>
              <c:f>'SW -Monthly_B'!$G$4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-Monthly_B'!$G$126:$G$139</c:f>
              <c:numCache>
                <c:formatCode>0.00</c:formatCode>
                <c:ptCount val="14"/>
                <c:pt idx="0">
                  <c:v>7.86</c:v>
                </c:pt>
                <c:pt idx="1">
                  <c:v>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CB-4C7E-A548-1BD378C5F774}"/>
            </c:ext>
          </c:extLst>
        </c:ser>
        <c:ser>
          <c:idx val="10"/>
          <c:order val="10"/>
          <c:tx>
            <c:strRef>
              <c:f>'SW -Monthly_B'!$H$4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-Monthly_B'!$H$126:$H$139</c:f>
              <c:numCache>
                <c:formatCode>0.00</c:formatCode>
                <c:ptCount val="14"/>
                <c:pt idx="0">
                  <c:v>8.49</c:v>
                </c:pt>
                <c:pt idx="1">
                  <c:v>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CB-4C7E-A548-1BD378C5F774}"/>
            </c:ext>
          </c:extLst>
        </c:ser>
        <c:ser>
          <c:idx val="11"/>
          <c:order val="11"/>
          <c:tx>
            <c:strRef>
              <c:f>'SW -Monthly_B'!$I$4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-Monthly_B'!$I$126:$I$139</c:f>
              <c:numCache>
                <c:formatCode>0.00</c:formatCode>
                <c:ptCount val="14"/>
                <c:pt idx="0">
                  <c:v>8.3000000000000007</c:v>
                </c:pt>
                <c:pt idx="1">
                  <c:v>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CB-4C7E-A548-1BD378C5F774}"/>
            </c:ext>
          </c:extLst>
        </c:ser>
        <c:ser>
          <c:idx val="12"/>
          <c:order val="12"/>
          <c:tx>
            <c:strRef>
              <c:f>'SW -Monthly_B'!$J$4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-Monthly_B'!$J$126:$J$139</c:f>
              <c:numCache>
                <c:formatCode>0.00</c:formatCode>
                <c:ptCount val="14"/>
                <c:pt idx="1">
                  <c:v>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CB-4C7E-A548-1BD378C5F774}"/>
            </c:ext>
          </c:extLst>
        </c:ser>
        <c:ser>
          <c:idx val="13"/>
          <c:order val="13"/>
          <c:tx>
            <c:strRef>
              <c:f>'SW -Monthly_B'!$K$4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-Monthly_B'!$K$126:$K$139</c:f>
              <c:numCache>
                <c:formatCode>0.00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CB-4C7E-A548-1BD378C5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</c:dateAx>
      <c:valAx>
        <c:axId val="142457088"/>
        <c:scaling>
          <c:orientation val="minMax"/>
          <c:max val="10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4939946929764344E-3"/>
          <c:y val="0.84343036665871307"/>
          <c:w val="0.98754534396277849"/>
          <c:h val="0.1424282191998727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Electrical</a:t>
            </a:r>
            <a:r>
              <a:rPr lang="en-US" sz="1600" baseline="0"/>
              <a:t> Conductivity </a:t>
            </a:r>
            <a:r>
              <a:rPr lang="en-US" sz="1600"/>
              <a:t>Results
</a:t>
            </a:r>
            <a:r>
              <a:rPr lang="en-US" sz="1600" b="0" i="1"/>
              <a:t>January - December 2023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665010137329943E-2"/>
          <c:y val="0.1024249471944918"/>
          <c:w val="0.88866579644445354"/>
          <c:h val="0.66704127893104281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Monthly_A'!$I$5</c:f>
              <c:strCache>
                <c:ptCount val="1"/>
                <c:pt idx="0">
                  <c:v>Dam 1/2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Monthly_A'!$I$408:$I$421</c:f>
              <c:numCache>
                <c:formatCode>General</c:formatCode>
                <c:ptCount val="14"/>
                <c:pt idx="0">
                  <c:v>5600</c:v>
                </c:pt>
                <c:pt idx="1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6-4C7E-97AE-75244477E92A}"/>
            </c:ext>
          </c:extLst>
        </c:ser>
        <c:ser>
          <c:idx val="0"/>
          <c:order val="1"/>
          <c:tx>
            <c:strRef>
              <c:f>'SW - Monthly_A'!$J$5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Monthly_A'!$J$408:$J$421</c:f>
              <c:numCache>
                <c:formatCode>0</c:formatCode>
                <c:ptCount val="14"/>
                <c:pt idx="0">
                  <c:v>6120</c:v>
                </c:pt>
                <c:pt idx="1">
                  <c:v>5290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6-4C7E-97AE-75244477E92A}"/>
            </c:ext>
          </c:extLst>
        </c:ser>
        <c:ser>
          <c:idx val="2"/>
          <c:order val="2"/>
          <c:tx>
            <c:strRef>
              <c:f>'SW - Monthly_A'!$K$5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Monthly_A'!$K$408:$K$421</c:f>
              <c:numCache>
                <c:formatCode>0</c:formatCode>
                <c:ptCount val="14"/>
                <c:pt idx="1">
                  <c:v>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6-4C7E-97AE-75244477E92A}"/>
            </c:ext>
          </c:extLst>
        </c:ser>
        <c:ser>
          <c:idx val="3"/>
          <c:order val="3"/>
          <c:tx>
            <c:strRef>
              <c:f>'SW - Monthly_A'!$L$5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Monthly_A'!$L$408:$L$421</c:f>
              <c:numCache>
                <c:formatCode>0</c:formatCode>
                <c:ptCount val="14"/>
                <c:pt idx="1">
                  <c:v>4350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6-4C7E-97AE-75244477E92A}"/>
            </c:ext>
          </c:extLst>
        </c:ser>
        <c:ser>
          <c:idx val="4"/>
          <c:order val="4"/>
          <c:tx>
            <c:strRef>
              <c:f>'SW - Monthly_A'!$M$5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Monthly_A'!$M$408:$M$421</c:f>
              <c:numCache>
                <c:formatCode>0</c:formatCode>
                <c:ptCount val="14"/>
                <c:pt idx="0">
                  <c:v>1680</c:v>
                </c:pt>
                <c:pt idx="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E6-4C7E-97AE-75244477E92A}"/>
            </c:ext>
          </c:extLst>
        </c:ser>
        <c:ser>
          <c:idx val="5"/>
          <c:order val="5"/>
          <c:tx>
            <c:strRef>
              <c:f>'SW - Monthly_A'!$N$5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Monthly_A'!$N$408:$N$421</c:f>
              <c:numCache>
                <c:formatCode>0</c:formatCode>
                <c:ptCount val="14"/>
                <c:pt idx="0">
                  <c:v>2260</c:v>
                </c:pt>
                <c:pt idx="1">
                  <c:v>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6-4C7E-97AE-75244477E92A}"/>
            </c:ext>
          </c:extLst>
        </c:ser>
        <c:ser>
          <c:idx val="6"/>
          <c:order val="6"/>
          <c:tx>
            <c:strRef>
              <c:f>'SW -Monthly_B'!$M$4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-Monthly_B'!$M$126:$M$139</c:f>
              <c:numCache>
                <c:formatCode>0</c:formatCode>
                <c:ptCount val="14"/>
                <c:pt idx="0">
                  <c:v>3000</c:v>
                </c:pt>
                <c:pt idx="1">
                  <c:v>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E6-4C7E-97AE-75244477E92A}"/>
            </c:ext>
          </c:extLst>
        </c:ser>
        <c:ser>
          <c:idx val="7"/>
          <c:order val="7"/>
          <c:tx>
            <c:strRef>
              <c:f>'SW -Monthly_B'!$N$4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-Monthly_B'!$N$126:$N$139</c:f>
              <c:numCache>
                <c:formatCode>0</c:formatCode>
                <c:ptCount val="14"/>
                <c:pt idx="0">
                  <c:v>10400</c:v>
                </c:pt>
                <c:pt idx="1">
                  <c:v>9690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E6-4C7E-97AE-75244477E92A}"/>
            </c:ext>
          </c:extLst>
        </c:ser>
        <c:ser>
          <c:idx val="8"/>
          <c:order val="8"/>
          <c:tx>
            <c:strRef>
              <c:f>'SW -Monthly_B'!$O$4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-Monthly_B'!$O$126:$O$139</c:f>
              <c:numCache>
                <c:formatCode>0</c:formatCode>
                <c:ptCount val="14"/>
                <c:pt idx="0">
                  <c:v>4380</c:v>
                </c:pt>
                <c:pt idx="1">
                  <c:v>4010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6-4C7E-97AE-75244477E92A}"/>
            </c:ext>
          </c:extLst>
        </c:ser>
        <c:ser>
          <c:idx val="9"/>
          <c:order val="9"/>
          <c:tx>
            <c:strRef>
              <c:f>'SW -Monthly_B'!$P$4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-Monthly_B'!$P$126:$P$139</c:f>
              <c:numCache>
                <c:formatCode>0</c:formatCode>
                <c:ptCount val="14"/>
                <c:pt idx="0">
                  <c:v>1460</c:v>
                </c:pt>
                <c:pt idx="1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E6-4C7E-97AE-75244477E92A}"/>
            </c:ext>
          </c:extLst>
        </c:ser>
        <c:ser>
          <c:idx val="10"/>
          <c:order val="10"/>
          <c:tx>
            <c:strRef>
              <c:f>'SW -Monthly_B'!$Q$4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-Monthly_B'!$Q$126:$Q$139</c:f>
              <c:numCache>
                <c:formatCode>0</c:formatCode>
                <c:ptCount val="14"/>
                <c:pt idx="0">
                  <c:v>9670</c:v>
                </c:pt>
                <c:pt idx="1">
                  <c:v>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E6-4C7E-97AE-75244477E92A}"/>
            </c:ext>
          </c:extLst>
        </c:ser>
        <c:ser>
          <c:idx val="11"/>
          <c:order val="11"/>
          <c:tx>
            <c:strRef>
              <c:f>'SW -Monthly_B'!$R$4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-Monthly_B'!$R$126:$R$139</c:f>
              <c:numCache>
                <c:formatCode>0</c:formatCode>
                <c:ptCount val="14"/>
                <c:pt idx="0">
                  <c:v>8890</c:v>
                </c:pt>
                <c:pt idx="1">
                  <c:v>8060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E6-4C7E-97AE-75244477E92A}"/>
            </c:ext>
          </c:extLst>
        </c:ser>
        <c:ser>
          <c:idx val="12"/>
          <c:order val="12"/>
          <c:tx>
            <c:strRef>
              <c:f>'SW -Monthly_B'!$S$4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-Monthly_B'!$S$126:$S$139</c:f>
              <c:numCache>
                <c:formatCode>0</c:formatCode>
                <c:ptCount val="14"/>
                <c:pt idx="1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E6-4C7E-97AE-75244477E92A}"/>
            </c:ext>
          </c:extLst>
        </c:ser>
        <c:ser>
          <c:idx val="13"/>
          <c:order val="13"/>
          <c:tx>
            <c:strRef>
              <c:f>'SW -Monthly_B'!$T$4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-Monthly_B'!$T$126:$T$139</c:f>
              <c:numCache>
                <c:formatCode>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E6-4C7E-97AE-75244477E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15904"/>
        <c:axId val="159160192"/>
      </c:lineChart>
      <c:dateAx>
        <c:axId val="159115904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59160192"/>
        <c:crosses val="autoZero"/>
        <c:auto val="1"/>
        <c:lblOffset val="100"/>
        <c:baseTimeUnit val="months"/>
      </c:dateAx>
      <c:valAx>
        <c:axId val="15916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Electrical</a:t>
                </a:r>
                <a:r>
                  <a:rPr lang="en-US" sz="1200" baseline="0"/>
                  <a:t> Conductivity (uS/cm)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5.4049228849226008E-3"/>
              <c:y val="0.3289795323067029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911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4486750399089235E-2"/>
          <c:y val="0.88315835520559949"/>
          <c:w val="0.97302649897085036"/>
          <c:h val="0.1148214427741986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Total Suspended Solids Results
</a:t>
            </a:r>
            <a:r>
              <a:rPr lang="en-US" sz="1600" b="0" i="1"/>
              <a:t>January - December 2023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495946340040882E-2"/>
          <c:y val="0.12209707377073947"/>
          <c:w val="0.90500029163021278"/>
          <c:h val="0.62802939408000047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Monthly_A'!$X$5</c:f>
              <c:strCache>
                <c:ptCount val="1"/>
                <c:pt idx="0">
                  <c:v>Dam 1/2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Monthly_A'!$X$408:$X$421</c:f>
              <c:numCache>
                <c:formatCode>General</c:formatCode>
                <c:ptCount val="14"/>
                <c:pt idx="0">
                  <c:v>51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4-472F-9E1D-42DD5BB8ACBD}"/>
            </c:ext>
          </c:extLst>
        </c:ser>
        <c:ser>
          <c:idx val="0"/>
          <c:order val="1"/>
          <c:tx>
            <c:strRef>
              <c:f>'SW - Monthly_A'!$Y$5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Monthly_A'!$Y$408:$Y$421</c:f>
              <c:numCache>
                <c:formatCode>General</c:formatCode>
                <c:ptCount val="14"/>
                <c:pt idx="0">
                  <c:v>11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4-472F-9E1D-42DD5BB8ACBD}"/>
            </c:ext>
          </c:extLst>
        </c:ser>
        <c:ser>
          <c:idx val="2"/>
          <c:order val="2"/>
          <c:tx>
            <c:strRef>
              <c:f>'SW - Monthly_A'!$Z$5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Monthly_A'!$Z$408:$Z$421</c:f>
              <c:numCache>
                <c:formatCode>General</c:formatCode>
                <c:ptCount val="14"/>
                <c:pt idx="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4-472F-9E1D-42DD5BB8ACBD}"/>
            </c:ext>
          </c:extLst>
        </c:ser>
        <c:ser>
          <c:idx val="3"/>
          <c:order val="3"/>
          <c:tx>
            <c:strRef>
              <c:f>'SW - Monthly_A'!$AA$5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Monthly_A'!$AA$408:$AA$421</c:f>
              <c:numCache>
                <c:formatCode>General</c:formatCode>
                <c:ptCount val="14"/>
                <c:pt idx="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44-472F-9E1D-42DD5BB8ACBD}"/>
            </c:ext>
          </c:extLst>
        </c:ser>
        <c:ser>
          <c:idx val="4"/>
          <c:order val="4"/>
          <c:tx>
            <c:strRef>
              <c:f>'SW - Monthly_A'!$AB$5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Monthly_A'!$AB$408:$AB$421</c:f>
              <c:numCache>
                <c:formatCode>General</c:formatCode>
                <c:ptCount val="14"/>
                <c:pt idx="0">
                  <c:v>2.5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44-472F-9E1D-42DD5BB8ACBD}"/>
            </c:ext>
          </c:extLst>
        </c:ser>
        <c:ser>
          <c:idx val="5"/>
          <c:order val="5"/>
          <c:tx>
            <c:strRef>
              <c:f>'SW - Monthly_A'!$AC$5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Monthly_A'!$AC$408:$AC$421</c:f>
              <c:numCache>
                <c:formatCode>General</c:formatCode>
                <c:ptCount val="14"/>
                <c:pt idx="0">
                  <c:v>2.5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4-472F-9E1D-42DD5BB8ACBD}"/>
            </c:ext>
          </c:extLst>
        </c:ser>
        <c:ser>
          <c:idx val="6"/>
          <c:order val="6"/>
          <c:tx>
            <c:strRef>
              <c:f>'SW -Monthly_B'!$AE$4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-Monthly_B'!$AE$126:$AE$139</c:f>
              <c:numCache>
                <c:formatCode>General</c:formatCode>
                <c:ptCount val="14"/>
                <c:pt idx="0">
                  <c:v>21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44-472F-9E1D-42DD5BB8ACBD}"/>
            </c:ext>
          </c:extLst>
        </c:ser>
        <c:ser>
          <c:idx val="7"/>
          <c:order val="7"/>
          <c:tx>
            <c:strRef>
              <c:f>'SW -Monthly_B'!$AF$4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-Monthly_B'!$AF$126:$AF$139</c:f>
              <c:numCache>
                <c:formatCode>General</c:formatCode>
                <c:ptCount val="14"/>
                <c:pt idx="0">
                  <c:v>16</c:v>
                </c:pt>
                <c:pt idx="1">
                  <c:v>11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44-472F-9E1D-42DD5BB8ACBD}"/>
            </c:ext>
          </c:extLst>
        </c:ser>
        <c:ser>
          <c:idx val="8"/>
          <c:order val="8"/>
          <c:tx>
            <c:strRef>
              <c:f>'SW -Monthly_B'!$AG$4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-Monthly_B'!$AG$126:$AG$139</c:f>
              <c:numCache>
                <c:formatCode>General</c:formatCode>
                <c:ptCount val="14"/>
                <c:pt idx="0">
                  <c:v>13</c:v>
                </c:pt>
                <c:pt idx="1">
                  <c:v>14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44-472F-9E1D-42DD5BB8ACBD}"/>
            </c:ext>
          </c:extLst>
        </c:ser>
        <c:ser>
          <c:idx val="9"/>
          <c:order val="9"/>
          <c:tx>
            <c:strRef>
              <c:f>'SW -Monthly_B'!$AH$4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-Monthly_B'!$AH$126:$AH$139</c:f>
              <c:numCache>
                <c:formatCode>General</c:formatCode>
                <c:ptCount val="14"/>
                <c:pt idx="0">
                  <c:v>24</c:v>
                </c:pt>
                <c:pt idx="1">
                  <c:v>20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44-472F-9E1D-42DD5BB8ACBD}"/>
            </c:ext>
          </c:extLst>
        </c:ser>
        <c:ser>
          <c:idx val="10"/>
          <c:order val="10"/>
          <c:tx>
            <c:strRef>
              <c:f>'SW -Monthly_B'!$AI$4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-Monthly_B'!$AI$126:$AI$139</c:f>
              <c:numCache>
                <c:formatCode>General</c:formatCode>
                <c:ptCount val="14"/>
                <c:pt idx="0">
                  <c:v>7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44-472F-9E1D-42DD5BB8ACBD}"/>
            </c:ext>
          </c:extLst>
        </c:ser>
        <c:ser>
          <c:idx val="11"/>
          <c:order val="11"/>
          <c:tx>
            <c:strRef>
              <c:f>'SW -Monthly_B'!$AJ$4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-Monthly_B'!$AJ$126:$AJ$139</c:f>
              <c:numCache>
                <c:formatCode>General</c:formatCode>
                <c:ptCount val="14"/>
                <c:pt idx="0">
                  <c:v>6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44-472F-9E1D-42DD5BB8ACBD}"/>
            </c:ext>
          </c:extLst>
        </c:ser>
        <c:ser>
          <c:idx val="12"/>
          <c:order val="12"/>
          <c:tx>
            <c:strRef>
              <c:f>'SW -Monthly_B'!$AK$4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-Monthly_B'!$AK$126:$AK$139</c:f>
              <c:numCache>
                <c:formatCode>General</c:formatCode>
                <c:ptCount val="14"/>
                <c:pt idx="1">
                  <c:v>35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44-472F-9E1D-42DD5BB8ACBD}"/>
            </c:ext>
          </c:extLst>
        </c:ser>
        <c:ser>
          <c:idx val="13"/>
          <c:order val="13"/>
          <c:tx>
            <c:strRef>
              <c:f>'SW -Monthly_B'!$AL$4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-Monthly_B'!$AL$126:$AL$139</c:f>
              <c:numCache>
                <c:formatCode>General</c:formatCode>
                <c:ptCount val="14"/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44-472F-9E1D-42DD5BB8A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45920"/>
        <c:axId val="30348800"/>
      </c:lineChart>
      <c:dateAx>
        <c:axId val="30145920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0348800"/>
        <c:crosses val="autoZero"/>
        <c:auto val="1"/>
        <c:lblOffset val="100"/>
        <c:baseTimeUnit val="months"/>
      </c:dateAx>
      <c:valAx>
        <c:axId val="30348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Total Suspended Solids (mg/L)</a:t>
                </a:r>
              </a:p>
            </c:rich>
          </c:tx>
          <c:layout>
            <c:manualLayout>
              <c:xMode val="edge"/>
              <c:yMode val="edge"/>
              <c:x val="1.1974837165232052E-2"/>
              <c:y val="0.3535270552992176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0145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037037037037037E-3"/>
          <c:y val="0.84889923206387297"/>
          <c:w val="0.99037037037037035"/>
          <c:h val="0.1380249874390140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pH Results
</a:t>
            </a:r>
            <a:r>
              <a:rPr lang="en-US" sz="1600" b="0" i="1"/>
              <a:t>January - December 2023</a:t>
            </a:r>
          </a:p>
        </c:rich>
      </c:tx>
      <c:layout>
        <c:manualLayout>
          <c:xMode val="edge"/>
          <c:yMode val="edge"/>
          <c:x val="0.29867800211361684"/>
          <c:y val="1.21212121212121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812593959953941E-2"/>
          <c:y val="0.11438415652588881"/>
          <c:w val="0.90650519783196648"/>
          <c:h val="0.59980386542591269"/>
        </c:manualLayout>
      </c:layout>
      <c:lineChart>
        <c:grouping val="standard"/>
        <c:varyColors val="0"/>
        <c:ser>
          <c:idx val="0"/>
          <c:order val="0"/>
          <c:tx>
            <c:strRef>
              <c:f>'SW - Monthly_A'!$C$5</c:f>
              <c:strCache>
                <c:ptCount val="1"/>
                <c:pt idx="0">
                  <c:v>Dam 1/2</c:v>
                </c:pt>
              </c:strCache>
            </c:strRef>
          </c:tx>
          <c:spPr>
            <a:ln>
              <a:solidFill>
                <a:srgbClr val="996633"/>
              </a:solidFill>
            </a:ln>
          </c:spPr>
          <c:marker>
            <c:symbol val="square"/>
            <c:size val="7"/>
            <c:spPr>
              <a:solidFill>
                <a:srgbClr val="996633"/>
              </a:solidFill>
              <a:ln>
                <a:solidFill>
                  <a:srgbClr val="996633"/>
                </a:solidFill>
              </a:ln>
            </c:spPr>
          </c:marker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Monthly_A'!$C$408:$C$421</c:f>
              <c:numCache>
                <c:formatCode>0.00</c:formatCode>
                <c:ptCount val="14"/>
                <c:pt idx="0">
                  <c:v>8.26</c:v>
                </c:pt>
                <c:pt idx="1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D-4289-9F46-C61F1E0278E0}"/>
            </c:ext>
          </c:extLst>
        </c:ser>
        <c:ser>
          <c:idx val="1"/>
          <c:order val="1"/>
          <c:tx>
            <c:strRef>
              <c:f>'SW - Monthly_A'!$D$5</c:f>
              <c:strCache>
                <c:ptCount val="1"/>
                <c:pt idx="0">
                  <c:v>MCC12 Final Settling Pond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Monthly_A'!$D$408:$D$421</c:f>
              <c:numCache>
                <c:formatCode>0.00</c:formatCode>
                <c:ptCount val="14"/>
                <c:pt idx="0">
                  <c:v>8.43</c:v>
                </c:pt>
                <c:pt idx="1">
                  <c:v>8.0299999999999994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D-4289-9F46-C61F1E0278E0}"/>
            </c:ext>
          </c:extLst>
        </c:ser>
        <c:ser>
          <c:idx val="2"/>
          <c:order val="2"/>
          <c:tx>
            <c:strRef>
              <c:f>'SW - Monthly_A'!$E$5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Monthly_A'!$E$408:$E$421</c:f>
              <c:numCache>
                <c:formatCode>0</c:formatCode>
                <c:ptCount val="14"/>
                <c:pt idx="1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D-4289-9F46-C61F1E0278E0}"/>
            </c:ext>
          </c:extLst>
        </c:ser>
        <c:ser>
          <c:idx val="3"/>
          <c:order val="3"/>
          <c:tx>
            <c:strRef>
              <c:f>'SW - Monthly_A'!$F$5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Monthly_A'!$F$408:$F$421</c:f>
              <c:numCache>
                <c:formatCode>0</c:formatCode>
                <c:ptCount val="14"/>
                <c:pt idx="1">
                  <c:v>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6D-4289-9F46-C61F1E0278E0}"/>
            </c:ext>
          </c:extLst>
        </c:ser>
        <c:ser>
          <c:idx val="4"/>
          <c:order val="4"/>
          <c:tx>
            <c:strRef>
              <c:f>'SW - Monthly_A'!$G$5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Monthly_A'!$G$408:$G$421</c:f>
              <c:numCache>
                <c:formatCode>0.00</c:formatCode>
                <c:ptCount val="14"/>
                <c:pt idx="0">
                  <c:v>7.68</c:v>
                </c:pt>
                <c:pt idx="1">
                  <c:v>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6D-4289-9F46-C61F1E0278E0}"/>
            </c:ext>
          </c:extLst>
        </c:ser>
        <c:ser>
          <c:idx val="5"/>
          <c:order val="5"/>
          <c:tx>
            <c:strRef>
              <c:f>'SW - Monthly_A'!$H$5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Monthly_A'!$H$408:$H$421</c:f>
              <c:numCache>
                <c:formatCode>0.00</c:formatCode>
                <c:ptCount val="14"/>
                <c:pt idx="0">
                  <c:v>7.75</c:v>
                </c:pt>
                <c:pt idx="1">
                  <c:v>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6D-4289-9F46-C61F1E0278E0}"/>
            </c:ext>
          </c:extLst>
        </c:ser>
        <c:ser>
          <c:idx val="6"/>
          <c:order val="6"/>
          <c:tx>
            <c:strRef>
              <c:f>'SW -Monthly_B'!$D$4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-Monthly_B'!$D$126:$D$137</c:f>
              <c:numCache>
                <c:formatCode>0.00</c:formatCode>
                <c:ptCount val="12"/>
                <c:pt idx="0">
                  <c:v>8.25</c:v>
                </c:pt>
                <c:pt idx="1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6-4BB6-94B7-4357B21EDFFA}"/>
            </c:ext>
          </c:extLst>
        </c:ser>
        <c:ser>
          <c:idx val="7"/>
          <c:order val="7"/>
          <c:tx>
            <c:strRef>
              <c:f>'SW -Monthly_B'!$E$4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-Monthly_B'!$E$126:$E$139</c:f>
              <c:numCache>
                <c:formatCode>0.00</c:formatCode>
                <c:ptCount val="14"/>
                <c:pt idx="0">
                  <c:v>8.42</c:v>
                </c:pt>
                <c:pt idx="1">
                  <c:v>8.4499999999999993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6-4BB6-94B7-4357B21EDFFA}"/>
            </c:ext>
          </c:extLst>
        </c:ser>
        <c:ser>
          <c:idx val="8"/>
          <c:order val="8"/>
          <c:tx>
            <c:strRef>
              <c:f>'SW -Monthly_B'!$F$4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-Monthly_B'!$F$126:$F$139</c:f>
              <c:numCache>
                <c:formatCode>0.00</c:formatCode>
                <c:ptCount val="14"/>
                <c:pt idx="0">
                  <c:v>8.24</c:v>
                </c:pt>
                <c:pt idx="1">
                  <c:v>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E6-4BB6-94B7-4357B21EDFFA}"/>
            </c:ext>
          </c:extLst>
        </c:ser>
        <c:ser>
          <c:idx val="9"/>
          <c:order val="9"/>
          <c:tx>
            <c:strRef>
              <c:f>'SW -Monthly_B'!$G$4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-Monthly_B'!$G$126:$G$139</c:f>
              <c:numCache>
                <c:formatCode>0.00</c:formatCode>
                <c:ptCount val="14"/>
                <c:pt idx="0">
                  <c:v>7.86</c:v>
                </c:pt>
                <c:pt idx="1">
                  <c:v>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E6-4BB6-94B7-4357B21EDFFA}"/>
            </c:ext>
          </c:extLst>
        </c:ser>
        <c:ser>
          <c:idx val="10"/>
          <c:order val="10"/>
          <c:tx>
            <c:strRef>
              <c:f>'SW -Monthly_B'!$H$4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-Monthly_B'!$H$126:$H$139</c:f>
              <c:numCache>
                <c:formatCode>0.00</c:formatCode>
                <c:ptCount val="14"/>
                <c:pt idx="0">
                  <c:v>8.49</c:v>
                </c:pt>
                <c:pt idx="1">
                  <c:v>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E6-4BB6-94B7-4357B21EDFFA}"/>
            </c:ext>
          </c:extLst>
        </c:ser>
        <c:ser>
          <c:idx val="11"/>
          <c:order val="11"/>
          <c:tx>
            <c:strRef>
              <c:f>'SW -Monthly_B'!$I$4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-Monthly_B'!$I$126:$I$139</c:f>
              <c:numCache>
                <c:formatCode>0.00</c:formatCode>
                <c:ptCount val="14"/>
                <c:pt idx="0">
                  <c:v>8.3000000000000007</c:v>
                </c:pt>
                <c:pt idx="1">
                  <c:v>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E6-4BB6-94B7-4357B21EDFFA}"/>
            </c:ext>
          </c:extLst>
        </c:ser>
        <c:ser>
          <c:idx val="12"/>
          <c:order val="12"/>
          <c:tx>
            <c:strRef>
              <c:f>'SW -Monthly_B'!$J$4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-Monthly_B'!$J$126:$J$139</c:f>
              <c:numCache>
                <c:formatCode>0.00</c:formatCode>
                <c:ptCount val="14"/>
                <c:pt idx="1">
                  <c:v>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E6-4BB6-94B7-4357B21EDFFA}"/>
            </c:ext>
          </c:extLst>
        </c:ser>
        <c:ser>
          <c:idx val="13"/>
          <c:order val="13"/>
          <c:tx>
            <c:strRef>
              <c:f>'SW -Monthly_B'!$K$4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-Monthly_B'!$K$126:$K$139</c:f>
              <c:numCache>
                <c:formatCode>0.00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E6-4BB6-94B7-4357B21ED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55168"/>
        <c:axId val="142457088"/>
      </c:lineChart>
      <c:dateAx>
        <c:axId val="142455168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42457088"/>
        <c:crosses val="autoZero"/>
        <c:auto val="1"/>
        <c:lblOffset val="100"/>
        <c:baseTimeUnit val="months"/>
      </c:dateAx>
      <c:valAx>
        <c:axId val="142457088"/>
        <c:scaling>
          <c:orientation val="minMax"/>
          <c:max val="10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pH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424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4939946929764344E-3"/>
          <c:y val="0.84343036665871307"/>
          <c:w val="0.98754534396277849"/>
          <c:h val="0.1424282191998727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Electrical</a:t>
            </a:r>
            <a:r>
              <a:rPr lang="en-US" sz="1600" baseline="0"/>
              <a:t> Conductivity </a:t>
            </a:r>
            <a:r>
              <a:rPr lang="en-US" sz="1600"/>
              <a:t>Results
</a:t>
            </a:r>
            <a:r>
              <a:rPr lang="en-US" sz="1600" b="0" i="1"/>
              <a:t>January - December 2023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665010137329943E-2"/>
          <c:y val="0.1024249471944918"/>
          <c:w val="0.88866579644445354"/>
          <c:h val="0.66704127893104281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Monthly_A'!$I$5</c:f>
              <c:strCache>
                <c:ptCount val="1"/>
                <c:pt idx="0">
                  <c:v>Dam 1/2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Monthly_A'!$I$408:$I$421</c:f>
              <c:numCache>
                <c:formatCode>General</c:formatCode>
                <c:ptCount val="14"/>
                <c:pt idx="0">
                  <c:v>5600</c:v>
                </c:pt>
                <c:pt idx="1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1-4225-BF8E-9C24B0716003}"/>
            </c:ext>
          </c:extLst>
        </c:ser>
        <c:ser>
          <c:idx val="0"/>
          <c:order val="1"/>
          <c:tx>
            <c:strRef>
              <c:f>'SW - Monthly_A'!$J$5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Monthly_A'!$J$408:$J$421</c:f>
              <c:numCache>
                <c:formatCode>0</c:formatCode>
                <c:ptCount val="14"/>
                <c:pt idx="0">
                  <c:v>6120</c:v>
                </c:pt>
                <c:pt idx="1">
                  <c:v>5290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1-4225-BF8E-9C24B0716003}"/>
            </c:ext>
          </c:extLst>
        </c:ser>
        <c:ser>
          <c:idx val="2"/>
          <c:order val="2"/>
          <c:tx>
            <c:strRef>
              <c:f>'SW - Monthly_A'!$K$5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Monthly_A'!$K$408:$K$421</c:f>
              <c:numCache>
                <c:formatCode>0</c:formatCode>
                <c:ptCount val="14"/>
                <c:pt idx="1">
                  <c:v>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1-4225-BF8E-9C24B0716003}"/>
            </c:ext>
          </c:extLst>
        </c:ser>
        <c:ser>
          <c:idx val="3"/>
          <c:order val="3"/>
          <c:tx>
            <c:strRef>
              <c:f>'SW - Monthly_A'!$L$5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Monthly_A'!$L$408:$L$421</c:f>
              <c:numCache>
                <c:formatCode>0</c:formatCode>
                <c:ptCount val="14"/>
                <c:pt idx="1">
                  <c:v>4350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91-4225-BF8E-9C24B0716003}"/>
            </c:ext>
          </c:extLst>
        </c:ser>
        <c:ser>
          <c:idx val="4"/>
          <c:order val="4"/>
          <c:tx>
            <c:strRef>
              <c:f>'SW - Monthly_A'!$M$5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Monthly_A'!$M$408:$M$421</c:f>
              <c:numCache>
                <c:formatCode>0</c:formatCode>
                <c:ptCount val="14"/>
                <c:pt idx="0">
                  <c:v>1680</c:v>
                </c:pt>
                <c:pt idx="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91-4225-BF8E-9C24B0716003}"/>
            </c:ext>
          </c:extLst>
        </c:ser>
        <c:ser>
          <c:idx val="5"/>
          <c:order val="5"/>
          <c:tx>
            <c:strRef>
              <c:f>'SW - Monthly_A'!$N$5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Monthly_A'!$N$408:$N$421</c:f>
              <c:numCache>
                <c:formatCode>0</c:formatCode>
                <c:ptCount val="14"/>
                <c:pt idx="0">
                  <c:v>2260</c:v>
                </c:pt>
                <c:pt idx="1">
                  <c:v>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1-4225-BF8E-9C24B0716003}"/>
            </c:ext>
          </c:extLst>
        </c:ser>
        <c:ser>
          <c:idx val="6"/>
          <c:order val="6"/>
          <c:tx>
            <c:strRef>
              <c:f>'SW -Monthly_B'!$M$4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-Monthly_B'!$M$126:$M$139</c:f>
              <c:numCache>
                <c:formatCode>0</c:formatCode>
                <c:ptCount val="14"/>
                <c:pt idx="0">
                  <c:v>3000</c:v>
                </c:pt>
                <c:pt idx="1">
                  <c:v>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5-4FE7-AA8A-902AA8B65ABB}"/>
            </c:ext>
          </c:extLst>
        </c:ser>
        <c:ser>
          <c:idx val="7"/>
          <c:order val="7"/>
          <c:tx>
            <c:strRef>
              <c:f>'SW -Monthly_B'!$N$4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-Monthly_B'!$N$126:$N$139</c:f>
              <c:numCache>
                <c:formatCode>0</c:formatCode>
                <c:ptCount val="14"/>
                <c:pt idx="0">
                  <c:v>10400</c:v>
                </c:pt>
                <c:pt idx="1">
                  <c:v>9690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5-4FE7-AA8A-902AA8B65ABB}"/>
            </c:ext>
          </c:extLst>
        </c:ser>
        <c:ser>
          <c:idx val="8"/>
          <c:order val="8"/>
          <c:tx>
            <c:strRef>
              <c:f>'SW -Monthly_B'!$O$4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-Monthly_B'!$O$126:$O$139</c:f>
              <c:numCache>
                <c:formatCode>0</c:formatCode>
                <c:ptCount val="14"/>
                <c:pt idx="0">
                  <c:v>4380</c:v>
                </c:pt>
                <c:pt idx="1">
                  <c:v>4010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5-4FE7-AA8A-902AA8B65ABB}"/>
            </c:ext>
          </c:extLst>
        </c:ser>
        <c:ser>
          <c:idx val="9"/>
          <c:order val="9"/>
          <c:tx>
            <c:strRef>
              <c:f>'SW -Monthly_B'!$P$4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-Monthly_B'!$P$126:$P$139</c:f>
              <c:numCache>
                <c:formatCode>0</c:formatCode>
                <c:ptCount val="14"/>
                <c:pt idx="0">
                  <c:v>1460</c:v>
                </c:pt>
                <c:pt idx="1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A5-4FE7-AA8A-902AA8B65ABB}"/>
            </c:ext>
          </c:extLst>
        </c:ser>
        <c:ser>
          <c:idx val="10"/>
          <c:order val="10"/>
          <c:tx>
            <c:strRef>
              <c:f>'SW -Monthly_B'!$Q$4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-Monthly_B'!$Q$126:$Q$139</c:f>
              <c:numCache>
                <c:formatCode>0</c:formatCode>
                <c:ptCount val="14"/>
                <c:pt idx="0">
                  <c:v>9670</c:v>
                </c:pt>
                <c:pt idx="1">
                  <c:v>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A5-4FE7-AA8A-902AA8B65ABB}"/>
            </c:ext>
          </c:extLst>
        </c:ser>
        <c:ser>
          <c:idx val="11"/>
          <c:order val="11"/>
          <c:tx>
            <c:strRef>
              <c:f>'SW -Monthly_B'!$R$4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-Monthly_B'!$R$126:$R$139</c:f>
              <c:numCache>
                <c:formatCode>0</c:formatCode>
                <c:ptCount val="14"/>
                <c:pt idx="0">
                  <c:v>8890</c:v>
                </c:pt>
                <c:pt idx="1">
                  <c:v>8060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5-4FE7-AA8A-902AA8B65ABB}"/>
            </c:ext>
          </c:extLst>
        </c:ser>
        <c:ser>
          <c:idx val="12"/>
          <c:order val="12"/>
          <c:tx>
            <c:strRef>
              <c:f>'SW -Monthly_B'!$S$4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-Monthly_B'!$S$126:$S$139</c:f>
              <c:numCache>
                <c:formatCode>0</c:formatCode>
                <c:ptCount val="14"/>
                <c:pt idx="1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A5-4FE7-AA8A-902AA8B65ABB}"/>
            </c:ext>
          </c:extLst>
        </c:ser>
        <c:ser>
          <c:idx val="13"/>
          <c:order val="13"/>
          <c:tx>
            <c:strRef>
              <c:f>'SW -Monthly_B'!$T$4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-Monthly_B'!$T$126:$T$139</c:f>
              <c:numCache>
                <c:formatCode>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A5-4FE7-AA8A-902AA8B65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15904"/>
        <c:axId val="159160192"/>
      </c:lineChart>
      <c:dateAx>
        <c:axId val="159115904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59160192"/>
        <c:crosses val="autoZero"/>
        <c:auto val="1"/>
        <c:lblOffset val="100"/>
        <c:baseTimeUnit val="months"/>
      </c:dateAx>
      <c:valAx>
        <c:axId val="15916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Electrical</a:t>
                </a:r>
                <a:r>
                  <a:rPr lang="en-US" sz="1200" baseline="0"/>
                  <a:t> Conductivity (uS/cm)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5.4049228849226008E-3"/>
              <c:y val="0.3289795323067029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5911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4486750399089235E-2"/>
          <c:y val="0.88315835520559949"/>
          <c:w val="0.97302649897085036"/>
          <c:h val="0.1148214427741986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span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Monthly Surface Water Monitoring - Total Suspended Solids Results
</a:t>
            </a:r>
            <a:r>
              <a:rPr lang="en-US" sz="1600" b="0" i="1"/>
              <a:t>January - December 2023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495946340040882E-2"/>
          <c:y val="0.12209707377073947"/>
          <c:w val="0.90500029163021278"/>
          <c:h val="0.62802939408000047"/>
        </c:manualLayout>
      </c:layout>
      <c:lineChart>
        <c:grouping val="standard"/>
        <c:varyColors val="0"/>
        <c:ser>
          <c:idx val="1"/>
          <c:order val="0"/>
          <c:tx>
            <c:strRef>
              <c:f>'SW - Monthly_A'!$X$5</c:f>
              <c:strCache>
                <c:ptCount val="1"/>
                <c:pt idx="0">
                  <c:v>Dam 1/2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Monthly_A'!$X$408:$X$421</c:f>
              <c:numCache>
                <c:formatCode>General</c:formatCode>
                <c:ptCount val="14"/>
                <c:pt idx="0">
                  <c:v>51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D-4141-831C-A811D24B62E6}"/>
            </c:ext>
          </c:extLst>
        </c:ser>
        <c:ser>
          <c:idx val="0"/>
          <c:order val="1"/>
          <c:tx>
            <c:strRef>
              <c:f>'SW - Monthly_A'!$Y$5</c:f>
              <c:strCache>
                <c:ptCount val="1"/>
                <c:pt idx="0">
                  <c:v>MCC12 Final Settling Pond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Monthly_A'!$Y$408:$Y$421</c:f>
              <c:numCache>
                <c:formatCode>General</c:formatCode>
                <c:ptCount val="14"/>
                <c:pt idx="0">
                  <c:v>11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D-4141-831C-A811D24B62E6}"/>
            </c:ext>
          </c:extLst>
        </c:ser>
        <c:ser>
          <c:idx val="2"/>
          <c:order val="2"/>
          <c:tx>
            <c:strRef>
              <c:f>'SW - Monthly_A'!$Z$5</c:f>
              <c:strCache>
                <c:ptCount val="1"/>
                <c:pt idx="0">
                  <c:v>No.2 Open Cut Void 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Monthly_A'!$Z$408:$Z$421</c:f>
              <c:numCache>
                <c:formatCode>General</c:formatCode>
                <c:ptCount val="14"/>
                <c:pt idx="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D-4141-831C-A811D24B62E6}"/>
            </c:ext>
          </c:extLst>
        </c:ser>
        <c:ser>
          <c:idx val="3"/>
          <c:order val="3"/>
          <c:tx>
            <c:strRef>
              <c:f>'SW - Monthly_A'!$AA$5</c:f>
              <c:strCache>
                <c:ptCount val="1"/>
                <c:pt idx="0">
                  <c:v>No.1 Open Cut Void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Monthly_A'!$AA$408:$AA$421</c:f>
              <c:numCache>
                <c:formatCode>General</c:formatCode>
                <c:ptCount val="14"/>
                <c:pt idx="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ED-4141-831C-A811D24B62E6}"/>
            </c:ext>
          </c:extLst>
        </c:ser>
        <c:ser>
          <c:idx val="4"/>
          <c:order val="4"/>
          <c:tx>
            <c:strRef>
              <c:f>'SW - Monthly_A'!$AB$5</c:f>
              <c:strCache>
                <c:ptCount val="1"/>
                <c:pt idx="0">
                  <c:v>MCC07 Muscle Ck U/S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Monthly_A'!$AB$408:$AB$421</c:f>
              <c:numCache>
                <c:formatCode>General</c:formatCode>
                <c:ptCount val="14"/>
                <c:pt idx="0">
                  <c:v>2.5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ED-4141-831C-A811D24B62E6}"/>
            </c:ext>
          </c:extLst>
        </c:ser>
        <c:ser>
          <c:idx val="5"/>
          <c:order val="5"/>
          <c:tx>
            <c:strRef>
              <c:f>'SW - Monthly_A'!$AC$5</c:f>
              <c:strCache>
                <c:ptCount val="1"/>
                <c:pt idx="0">
                  <c:v>MCC08 Muscle Ck D/S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 Monthly_A'!$AC$408:$AC$421</c:f>
              <c:numCache>
                <c:formatCode>General</c:formatCode>
                <c:ptCount val="14"/>
                <c:pt idx="0">
                  <c:v>2.5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D-4141-831C-A811D24B62E6}"/>
            </c:ext>
          </c:extLst>
        </c:ser>
        <c:ser>
          <c:idx val="6"/>
          <c:order val="6"/>
          <c:tx>
            <c:strRef>
              <c:f>'SW -Monthly_B'!$AE$4</c:f>
              <c:strCache>
                <c:ptCount val="1"/>
                <c:pt idx="0">
                  <c:v>MCC9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-Monthly_B'!$AE$126:$AE$139</c:f>
              <c:numCache>
                <c:formatCode>General</c:formatCode>
                <c:ptCount val="14"/>
                <c:pt idx="0">
                  <c:v>21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5-487A-92A5-4AF93F160B92}"/>
            </c:ext>
          </c:extLst>
        </c:ser>
        <c:ser>
          <c:idx val="7"/>
          <c:order val="7"/>
          <c:tx>
            <c:strRef>
              <c:f>'SW -Monthly_B'!$AF$4</c:f>
              <c:strCache>
                <c:ptCount val="1"/>
                <c:pt idx="0">
                  <c:v>MCC23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-Monthly_B'!$AF$126:$AF$139</c:f>
              <c:numCache>
                <c:formatCode>General</c:formatCode>
                <c:ptCount val="14"/>
                <c:pt idx="0">
                  <c:v>16</c:v>
                </c:pt>
                <c:pt idx="1">
                  <c:v>11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5-487A-92A5-4AF93F160B92}"/>
            </c:ext>
          </c:extLst>
        </c:ser>
        <c:ser>
          <c:idx val="8"/>
          <c:order val="8"/>
          <c:tx>
            <c:strRef>
              <c:f>'SW -Monthly_B'!$AG$4</c:f>
              <c:strCache>
                <c:ptCount val="1"/>
                <c:pt idx="0">
                  <c:v>MCC24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-Monthly_B'!$AG$126:$AG$139</c:f>
              <c:numCache>
                <c:formatCode>General</c:formatCode>
                <c:ptCount val="14"/>
                <c:pt idx="0">
                  <c:v>13</c:v>
                </c:pt>
                <c:pt idx="1">
                  <c:v>14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5-487A-92A5-4AF93F160B92}"/>
            </c:ext>
          </c:extLst>
        </c:ser>
        <c:ser>
          <c:idx val="9"/>
          <c:order val="9"/>
          <c:tx>
            <c:strRef>
              <c:f>'SW -Monthly_B'!$AH$4</c:f>
              <c:strCache>
                <c:ptCount val="1"/>
                <c:pt idx="0">
                  <c:v>MCC25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-Monthly_B'!$AH$126:$AH$139</c:f>
              <c:numCache>
                <c:formatCode>General</c:formatCode>
                <c:ptCount val="14"/>
                <c:pt idx="0">
                  <c:v>24</c:v>
                </c:pt>
                <c:pt idx="1">
                  <c:v>20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5-487A-92A5-4AF93F160B92}"/>
            </c:ext>
          </c:extLst>
        </c:ser>
        <c:ser>
          <c:idx val="10"/>
          <c:order val="10"/>
          <c:tx>
            <c:strRef>
              <c:f>'SW -Monthly_B'!$AI$4</c:f>
              <c:strCache>
                <c:ptCount val="1"/>
                <c:pt idx="0">
                  <c:v>MCC26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-Monthly_B'!$AI$126:$AI$139</c:f>
              <c:numCache>
                <c:formatCode>General</c:formatCode>
                <c:ptCount val="14"/>
                <c:pt idx="0">
                  <c:v>7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05-487A-92A5-4AF93F160B92}"/>
            </c:ext>
          </c:extLst>
        </c:ser>
        <c:ser>
          <c:idx val="11"/>
          <c:order val="11"/>
          <c:tx>
            <c:strRef>
              <c:f>'SW -Monthly_B'!$AJ$4</c:f>
              <c:strCache>
                <c:ptCount val="1"/>
                <c:pt idx="0">
                  <c:v>MCC27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-Monthly_B'!$AJ$126:$AJ$139</c:f>
              <c:numCache>
                <c:formatCode>General</c:formatCode>
                <c:ptCount val="14"/>
                <c:pt idx="0">
                  <c:v>6</c:v>
                </c:pt>
                <c:pt idx="1">
                  <c:v>12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05-487A-92A5-4AF93F160B92}"/>
            </c:ext>
          </c:extLst>
        </c:ser>
        <c:ser>
          <c:idx val="12"/>
          <c:order val="12"/>
          <c:tx>
            <c:strRef>
              <c:f>'SW -Monthly_B'!$AK$4</c:f>
              <c:strCache>
                <c:ptCount val="1"/>
                <c:pt idx="0">
                  <c:v>MCC28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-Monthly_B'!$AK$126:$AK$139</c:f>
              <c:numCache>
                <c:formatCode>General</c:formatCode>
                <c:ptCount val="14"/>
                <c:pt idx="1">
                  <c:v>35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05-487A-92A5-4AF93F160B92}"/>
            </c:ext>
          </c:extLst>
        </c:ser>
        <c:ser>
          <c:idx val="13"/>
          <c:order val="13"/>
          <c:tx>
            <c:strRef>
              <c:f>'SW -Monthly_B'!$AL$4</c:f>
              <c:strCache>
                <c:ptCount val="1"/>
                <c:pt idx="0">
                  <c:v>MCC29</c:v>
                </c:pt>
              </c:strCache>
            </c:strRef>
          </c:tx>
          <c:cat>
            <c:numRef>
              <c:f>'SW - Monthly_A'!$A$408:$A$421</c:f>
              <c:numCache>
                <c:formatCode>mmm\-yy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'SW -Monthly_B'!$AL$126:$AL$139</c:f>
              <c:numCache>
                <c:formatCode>General</c:formatCode>
                <c:ptCount val="14"/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05-487A-92A5-4AF93F160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45920"/>
        <c:axId val="30348800"/>
      </c:lineChart>
      <c:dateAx>
        <c:axId val="30145920"/>
        <c:scaling>
          <c:orientation val="minMax"/>
          <c:min val="44927"/>
        </c:scaling>
        <c:delete val="0"/>
        <c:axPos val="b"/>
        <c:numFmt formatCode="mmm\-yy" sourceLinked="1"/>
        <c:majorTickMark val="cross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0348800"/>
        <c:crosses val="autoZero"/>
        <c:auto val="1"/>
        <c:lblOffset val="100"/>
        <c:baseTimeUnit val="months"/>
      </c:dateAx>
      <c:valAx>
        <c:axId val="30348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Total Suspended Solids (mg/L)</a:t>
                </a:r>
              </a:p>
            </c:rich>
          </c:tx>
          <c:layout>
            <c:manualLayout>
              <c:xMode val="edge"/>
              <c:yMode val="edge"/>
              <c:x val="1.1974837165232052E-2"/>
              <c:y val="0.3535270552992176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0145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037037037037037E-3"/>
          <c:y val="0.84889923206387297"/>
          <c:w val="0.99037037037037035"/>
          <c:h val="0.1380249874390140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rgb="FFCCFFCC"/>
  </sheetPr>
  <sheetViews>
    <sheetView zoomScale="11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rgb="FFCCFFCC"/>
  </sheetPr>
  <sheetViews>
    <sheetView zoomScale="11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rgb="FFCCFFCC"/>
  </sheetPr>
  <sheetViews>
    <sheetView zoomScale="110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theme="9" tint="0.59999389629810485"/>
  </sheetPr>
  <sheetViews>
    <sheetView zoomScale="11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theme="9" tint="0.59999389629810485"/>
  </sheetPr>
  <sheetViews>
    <sheetView zoomScale="11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theme="9" tint="0.59999389629810485"/>
  </sheetPr>
  <sheetViews>
    <sheetView zoomScale="11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C00000"/>
  </sheetPr>
  <sheetViews>
    <sheetView zoomScale="11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>
    <tabColor rgb="FFC00000"/>
  </sheetPr>
  <sheetViews>
    <sheetView zoomScale="110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C00000"/>
  </sheetPr>
  <sheetViews>
    <sheetView zoomScale="11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251460</xdr:colOff>
      <xdr:row>0</xdr:row>
      <xdr:rowOff>30480</xdr:rowOff>
    </xdr:from>
    <xdr:to>
      <xdr:col>2</xdr:col>
      <xdr:colOff>895350</xdr:colOff>
      <xdr:row>1</xdr:row>
      <xdr:rowOff>245745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92680" y="30480"/>
          <a:ext cx="640080" cy="41148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11</xdr:row>
      <xdr:rowOff>60960</xdr:rowOff>
    </xdr:from>
    <xdr:to>
      <xdr:col>1</xdr:col>
      <xdr:colOff>1196340</xdr:colOff>
      <xdr:row>12</xdr:row>
      <xdr:rowOff>99060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340" y="2072640"/>
          <a:ext cx="1531620" cy="266700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  <a:effectLst>
          <a:outerShdw blurRad="50800" dist="50800" dir="5400000" algn="ctr" rotWithShape="0">
            <a:schemeClr val="bg1">
              <a:lumMod val="65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400" b="1">
              <a:latin typeface="Constantia" pitchFamily="18" charset="0"/>
            </a:rPr>
            <a:t>Surface Water</a:t>
          </a:r>
        </a:p>
      </xdr:txBody>
    </xdr:sp>
    <xdr:clientData/>
  </xdr:twoCellAnchor>
  <xdr:twoCellAnchor>
    <xdr:from>
      <xdr:col>0</xdr:col>
      <xdr:colOff>152400</xdr:colOff>
      <xdr:row>29</xdr:row>
      <xdr:rowOff>66675</xdr:rowOff>
    </xdr:from>
    <xdr:to>
      <xdr:col>1</xdr:col>
      <xdr:colOff>1356360</xdr:colOff>
      <xdr:row>30</xdr:row>
      <xdr:rowOff>116205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52400" y="6705600"/>
          <a:ext cx="1584960" cy="278130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  <a:effectLst>
          <a:outerShdw blurRad="50800" dist="50800" dir="5400000" algn="ctr" rotWithShape="0">
            <a:schemeClr val="bg1">
              <a:lumMod val="65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400" b="1">
              <a:latin typeface="Constantia" pitchFamily="18" charset="0"/>
            </a:rPr>
            <a:t>Ground Water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42875" y="11430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CCB046-E04F-4E7D-B06A-6D9A63EA812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33350" y="6543675"/>
    <xdr:ext cx="8659091" cy="62865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17BE4E-BC08-4C2B-B3BD-859D41D5F50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33350" y="12954000"/>
    <xdr:ext cx="8659091" cy="62865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5CE7EC-6D8E-429F-B97A-BCBCD9B5CE4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</xdr:colOff>
      <xdr:row>10</xdr:row>
      <xdr:rowOff>9524</xdr:rowOff>
    </xdr:from>
    <xdr:to>
      <xdr:col>13</xdr:col>
      <xdr:colOff>601980</xdr:colOff>
      <xdr:row>11</xdr:row>
      <xdr:rowOff>220979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3340" y="2242184"/>
          <a:ext cx="5753100" cy="432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000">
              <a:latin typeface="Times New Roman" pitchFamily="18" charset="0"/>
              <a:cs typeface="Times New Roman" pitchFamily="18" charset="0"/>
            </a:rPr>
            <a:t>RDH522/</a:t>
          </a:r>
          <a:r>
            <a:rPr lang="en-AU" sz="20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RDH529/</a:t>
          </a:r>
          <a:r>
            <a:rPr lang="en-AU" sz="2000">
              <a:solidFill>
                <a:srgbClr val="7030A0"/>
              </a:solidFill>
              <a:latin typeface="Times New Roman" pitchFamily="18" charset="0"/>
              <a:cs typeface="Times New Roman" pitchFamily="18" charset="0"/>
            </a:rPr>
            <a:t>RDH650/</a:t>
          </a:r>
          <a:r>
            <a:rPr lang="en-AU" sz="2000">
              <a:solidFill>
                <a:srgbClr val="996633"/>
              </a:solidFill>
              <a:latin typeface="Times New Roman" pitchFamily="18" charset="0"/>
              <a:cs typeface="Times New Roman" pitchFamily="18" charset="0"/>
            </a:rPr>
            <a:t>RDH607</a:t>
          </a:r>
        </a:p>
      </xdr:txBody>
    </xdr:sp>
    <xdr:clientData/>
  </xdr:twoCellAnchor>
  <xdr:twoCellAnchor>
    <xdr:from>
      <xdr:col>12</xdr:col>
      <xdr:colOff>441960</xdr:colOff>
      <xdr:row>9</xdr:row>
      <xdr:rowOff>116205</xdr:rowOff>
    </xdr:from>
    <xdr:to>
      <xdr:col>16</xdr:col>
      <xdr:colOff>314185</xdr:colOff>
      <xdr:row>11</xdr:row>
      <xdr:rowOff>115188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4610100" y="2127885"/>
          <a:ext cx="2729725" cy="4409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latin typeface="Times New Roman" pitchFamily="18" charset="0"/>
              <a:cs typeface="Times New Roman" pitchFamily="18" charset="0"/>
            </a:rPr>
            <a:t>RDH472/</a:t>
          </a:r>
          <a:r>
            <a:rPr lang="en-AU" sz="24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RDH615</a:t>
          </a:r>
        </a:p>
      </xdr:txBody>
    </xdr:sp>
    <xdr:clientData/>
  </xdr:twoCellAnchor>
  <xdr:twoCellAnchor>
    <xdr:from>
      <xdr:col>19</xdr:col>
      <xdr:colOff>415291</xdr:colOff>
      <xdr:row>9</xdr:row>
      <xdr:rowOff>203835</xdr:rowOff>
    </xdr:from>
    <xdr:to>
      <xdr:col>20</xdr:col>
      <xdr:colOff>746760</xdr:colOff>
      <xdr:row>11</xdr:row>
      <xdr:rowOff>202425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8934451" y="2215515"/>
          <a:ext cx="1375409" cy="44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solidFill>
                <a:srgbClr val="7030A0"/>
              </a:solidFill>
              <a:latin typeface="Times New Roman" pitchFamily="18" charset="0"/>
              <a:cs typeface="Times New Roman" pitchFamily="18" charset="0"/>
            </a:rPr>
            <a:t>RDH650</a:t>
          </a:r>
        </a:p>
      </xdr:txBody>
    </xdr:sp>
    <xdr:clientData/>
  </xdr:twoCellAnchor>
  <xdr:twoCellAnchor>
    <xdr:from>
      <xdr:col>24</xdr:col>
      <xdr:colOff>45720</xdr:colOff>
      <xdr:row>9</xdr:row>
      <xdr:rowOff>186690</xdr:rowOff>
    </xdr:from>
    <xdr:to>
      <xdr:col>26</xdr:col>
      <xdr:colOff>38100</xdr:colOff>
      <xdr:row>11</xdr:row>
      <xdr:rowOff>185673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10751820" y="2198370"/>
          <a:ext cx="0" cy="4409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RDH529</a:t>
          </a:r>
        </a:p>
      </xdr:txBody>
    </xdr:sp>
    <xdr:clientData/>
  </xdr:twoCellAnchor>
  <xdr:twoCellAnchor>
    <xdr:from>
      <xdr:col>28</xdr:col>
      <xdr:colOff>137160</xdr:colOff>
      <xdr:row>9</xdr:row>
      <xdr:rowOff>158115</xdr:rowOff>
    </xdr:from>
    <xdr:to>
      <xdr:col>30</xdr:col>
      <xdr:colOff>716321</xdr:colOff>
      <xdr:row>11</xdr:row>
      <xdr:rowOff>156705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10751820" y="2169795"/>
          <a:ext cx="0" cy="44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RDH607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52400" y="6438900"/>
    <xdr:ext cx="8659091" cy="62865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9C828A-8441-40F5-AE0D-3ACCE40D55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52400" y="12801600"/>
    <xdr:ext cx="8659091" cy="62865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66235E-C199-43A8-8FC8-16CF5C9496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52400" y="95250"/>
    <xdr:ext cx="8659091" cy="62865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70984B-26D2-47E2-94A7-17E483446A2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243416</xdr:colOff>
      <xdr:row>232</xdr:row>
      <xdr:rowOff>63502</xdr:rowOff>
    </xdr:from>
    <xdr:to>
      <xdr:col>22</xdr:col>
      <xdr:colOff>63499</xdr:colOff>
      <xdr:row>245</xdr:row>
      <xdr:rowOff>118533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0089B17-E460-286F-2FB7-636E0CB2758F}"/>
            </a:ext>
          </a:extLst>
        </xdr:cNvPr>
        <xdr:cNvSpPr txBox="1"/>
      </xdr:nvSpPr>
      <xdr:spPr>
        <a:xfrm>
          <a:off x="12613216" y="6430435"/>
          <a:ext cx="3105150" cy="135889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400">
              <a:solidFill>
                <a:srgbClr val="E60000"/>
              </a:solidFill>
            </a:rPr>
            <a:t>Additional</a:t>
          </a:r>
          <a:r>
            <a:rPr lang="en-AU" sz="1400" baseline="0">
              <a:solidFill>
                <a:srgbClr val="E60000"/>
              </a:solidFill>
            </a:rPr>
            <a:t> </a:t>
          </a:r>
          <a:r>
            <a:rPr lang="en-AU" sz="1400" u="sng" baseline="0">
              <a:solidFill>
                <a:srgbClr val="E60000"/>
              </a:solidFill>
            </a:rPr>
            <a:t>quarterly</a:t>
          </a:r>
          <a:r>
            <a:rPr lang="en-AU" sz="1400" baseline="0">
              <a:solidFill>
                <a:srgbClr val="E60000"/>
              </a:solidFill>
            </a:rPr>
            <a:t> analysis for RDH529, RDH616 and RDH617 commencing October 2022, then again in December to align with other quarterly sampling</a:t>
          </a:r>
        </a:p>
        <a:p>
          <a:endParaRPr lang="en-AU" sz="1400" baseline="0">
            <a:solidFill>
              <a:srgbClr val="E60000"/>
            </a:solidFill>
          </a:endParaRPr>
        </a:p>
        <a:p>
          <a:r>
            <a:rPr lang="en-AU" sz="1400" baseline="0">
              <a:solidFill>
                <a:srgbClr val="E60000"/>
              </a:solidFill>
            </a:rPr>
            <a:t>2023 - GW will be sampled bi-monthly (Feb-Apr-Jun-Aug-Oct-Dec)</a:t>
          </a:r>
          <a:endParaRPr lang="en-AU" sz="1400">
            <a:solidFill>
              <a:srgbClr val="E6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563880</xdr:colOff>
      <xdr:row>0</xdr:row>
      <xdr:rowOff>15240</xdr:rowOff>
    </xdr:from>
    <xdr:to>
      <xdr:col>8</xdr:col>
      <xdr:colOff>561975</xdr:colOff>
      <xdr:row>2</xdr:row>
      <xdr:rowOff>112395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563880" y="15240"/>
          <a:ext cx="4998720" cy="4781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>
              <a:latin typeface="Times New Roman" pitchFamily="18" charset="0"/>
              <a:cs typeface="Times New Roman" pitchFamily="18" charset="0"/>
            </a:rPr>
            <a:t>RDH522/</a:t>
          </a:r>
          <a:r>
            <a:rPr lang="en-AU" sz="2400">
              <a:solidFill>
                <a:schemeClr val="accent1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rPr>
            <a:t>RDH529/</a:t>
          </a:r>
          <a:r>
            <a:rPr lang="en-AU" sz="2400">
              <a:solidFill>
                <a:srgbClr val="7030A0"/>
              </a:solidFill>
              <a:latin typeface="Times New Roman" pitchFamily="18" charset="0"/>
              <a:cs typeface="Times New Roman" pitchFamily="18" charset="0"/>
            </a:rPr>
            <a:t>RDH650/</a:t>
          </a:r>
          <a:r>
            <a:rPr lang="en-AU" sz="2400">
              <a:solidFill>
                <a:srgbClr val="996633"/>
              </a:solidFill>
              <a:latin typeface="Times New Roman" pitchFamily="18" charset="0"/>
              <a:cs typeface="Times New Roman" pitchFamily="18" charset="0"/>
            </a:rPr>
            <a:t>RDH607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81920</xdr:colOff>
      <xdr:row>187</xdr:row>
      <xdr:rowOff>23811</xdr:rowOff>
    </xdr:from>
    <xdr:to>
      <xdr:col>33</xdr:col>
      <xdr:colOff>215264</xdr:colOff>
      <xdr:row>202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89535</xdr:colOff>
      <xdr:row>203</xdr:row>
      <xdr:rowOff>38100</xdr:rowOff>
    </xdr:from>
    <xdr:to>
      <xdr:col>33</xdr:col>
      <xdr:colOff>222879</xdr:colOff>
      <xdr:row>219</xdr:row>
      <xdr:rowOff>63818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83820</xdr:colOff>
      <xdr:row>219</xdr:row>
      <xdr:rowOff>133350</xdr:rowOff>
    </xdr:from>
    <xdr:to>
      <xdr:col>33</xdr:col>
      <xdr:colOff>217164</xdr:colOff>
      <xdr:row>235</xdr:row>
      <xdr:rowOff>149543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472090</xdr:colOff>
      <xdr:row>430</xdr:row>
      <xdr:rowOff>152400</xdr:rowOff>
    </xdr:from>
    <xdr:to>
      <xdr:col>30</xdr:col>
      <xdr:colOff>1133474</xdr:colOff>
      <xdr:row>444</xdr:row>
      <xdr:rowOff>127634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493395</xdr:colOff>
      <xdr:row>445</xdr:row>
      <xdr:rowOff>77410</xdr:rowOff>
    </xdr:from>
    <xdr:to>
      <xdr:col>30</xdr:col>
      <xdr:colOff>1095375</xdr:colOff>
      <xdr:row>458</xdr:row>
      <xdr:rowOff>396065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504825</xdr:colOff>
      <xdr:row>459</xdr:row>
      <xdr:rowOff>35502</xdr:rowOff>
    </xdr:from>
    <xdr:to>
      <xdr:col>30</xdr:col>
      <xdr:colOff>1142999</xdr:colOff>
      <xdr:row>482</xdr:row>
      <xdr:rowOff>40698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117071</xdr:colOff>
      <xdr:row>427</xdr:row>
      <xdr:rowOff>71351</xdr:rowOff>
    </xdr:from>
    <xdr:to>
      <xdr:col>12</xdr:col>
      <xdr:colOff>350867</xdr:colOff>
      <xdr:row>427</xdr:row>
      <xdr:rowOff>218556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6AD5A5-20C6-41A5-9E3D-73C6A45C6C29}"/>
            </a:ext>
          </a:extLst>
        </xdr:cNvPr>
        <xdr:cNvSpPr/>
      </xdr:nvSpPr>
      <xdr:spPr>
        <a:xfrm>
          <a:off x="13916891" y="7881851"/>
          <a:ext cx="233796" cy="14720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106680" y="76200"/>
    <xdr:ext cx="8659091" cy="62865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F3262D-EE9A-48DC-A260-5C98EFCE9CA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9945" y="6412775"/>
    <xdr:ext cx="8659091" cy="62865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977441-8B3F-4CC8-B3A4-28B8BCC345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14003" y="12840986"/>
    <xdr:ext cx="8648997" cy="6228806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663E549-F105-4337-8868-2179C947A6B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113</xdr:row>
      <xdr:rowOff>0</xdr:rowOff>
    </xdr:from>
    <xdr:to>
      <xdr:col>0</xdr:col>
      <xdr:colOff>361950</xdr:colOff>
      <xdr:row>139</xdr:row>
      <xdr:rowOff>9525</xdr:rowOff>
    </xdr:to>
    <xdr:sp macro="" textlink="">
      <xdr:nvSpPr>
        <xdr:cNvPr id="7" name="Line 6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ShapeType="1"/>
        </xdr:cNvSpPr>
      </xdr:nvSpPr>
      <xdr:spPr bwMode="auto">
        <a:xfrm>
          <a:off x="361950" y="1352550"/>
          <a:ext cx="0" cy="3714750"/>
        </a:xfrm>
        <a:prstGeom prst="line">
          <a:avLst/>
        </a:prstGeom>
        <a:noFill/>
        <a:ln w="38100">
          <a:noFill/>
          <a:round/>
          <a:headEnd/>
          <a:tailEnd type="triangle" w="med" len="med"/>
        </a:ln>
      </xdr:spPr>
    </xdr:sp>
    <xdr:clientData/>
  </xdr:twoCellAnchor>
  <xdr:twoCellAnchor>
    <xdr:from>
      <xdr:col>0</xdr:col>
      <xdr:colOff>352425</xdr:colOff>
      <xdr:row>55</xdr:row>
      <xdr:rowOff>19050</xdr:rowOff>
    </xdr:from>
    <xdr:to>
      <xdr:col>0</xdr:col>
      <xdr:colOff>352425</xdr:colOff>
      <xdr:row>58</xdr:row>
      <xdr:rowOff>161925</xdr:rowOff>
    </xdr:to>
    <xdr:sp macro="" textlink="">
      <xdr:nvSpPr>
        <xdr:cNvPr id="4" name="Line 6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>
          <a:off x="352425" y="1360170"/>
          <a:ext cx="0" cy="645795"/>
        </a:xfrm>
        <a:prstGeom prst="line">
          <a:avLst/>
        </a:prstGeom>
        <a:noFill/>
        <a:ln w="38100">
          <a:noFill/>
          <a:round/>
          <a:headEnd/>
          <a:tailEnd type="triangle" w="med" len="med"/>
        </a:ln>
      </xdr:spPr>
    </xdr:sp>
    <xdr:clientData/>
  </xdr:twoCellAnchor>
  <xdr:twoCellAnchor>
    <xdr:from>
      <xdr:col>0</xdr:col>
      <xdr:colOff>342900</xdr:colOff>
      <xdr:row>54</xdr:row>
      <xdr:rowOff>161925</xdr:rowOff>
    </xdr:from>
    <xdr:to>
      <xdr:col>0</xdr:col>
      <xdr:colOff>342900</xdr:colOff>
      <xdr:row>59</xdr:row>
      <xdr:rowOff>0</xdr:rowOff>
    </xdr:to>
    <xdr:sp macro="" textlink="">
      <xdr:nvSpPr>
        <xdr:cNvPr id="5" name="Line 6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>
          <a:off x="342900" y="1282065"/>
          <a:ext cx="0" cy="729615"/>
        </a:xfrm>
        <a:prstGeom prst="line">
          <a:avLst/>
        </a:prstGeom>
        <a:noFill/>
        <a:ln w="38100">
          <a:noFill/>
          <a:round/>
          <a:headEnd/>
          <a:tailEnd type="triangle" w="med" len="med"/>
        </a:ln>
      </xdr:spPr>
    </xdr:sp>
    <xdr:clientData/>
  </xdr:twoCellAnchor>
  <xdr:twoCellAnchor>
    <xdr:from>
      <xdr:col>0</xdr:col>
      <xdr:colOff>361950</xdr:colOff>
      <xdr:row>55</xdr:row>
      <xdr:rowOff>0</xdr:rowOff>
    </xdr:from>
    <xdr:to>
      <xdr:col>0</xdr:col>
      <xdr:colOff>361950</xdr:colOff>
      <xdr:row>58</xdr:row>
      <xdr:rowOff>142875</xdr:rowOff>
    </xdr:to>
    <xdr:sp macro="" textlink="">
      <xdr:nvSpPr>
        <xdr:cNvPr id="6" name="Line 6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ShapeType="1"/>
        </xdr:cNvSpPr>
      </xdr:nvSpPr>
      <xdr:spPr bwMode="auto">
        <a:xfrm>
          <a:off x="361950" y="1341120"/>
          <a:ext cx="0" cy="645795"/>
        </a:xfrm>
        <a:prstGeom prst="line">
          <a:avLst/>
        </a:prstGeom>
        <a:noFill/>
        <a:ln w="38100">
          <a:noFill/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145</xdr:row>
      <xdr:rowOff>63501</xdr:rowOff>
    </xdr:from>
    <xdr:to>
      <xdr:col>9</xdr:col>
      <xdr:colOff>275167</xdr:colOff>
      <xdr:row>154</xdr:row>
      <xdr:rowOff>21167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1C243C-8F2B-F564-AEE4-1873A9F9B28F}"/>
            </a:ext>
          </a:extLst>
        </xdr:cNvPr>
        <xdr:cNvSpPr txBox="1"/>
      </xdr:nvSpPr>
      <xdr:spPr>
        <a:xfrm>
          <a:off x="6360583" y="6233584"/>
          <a:ext cx="3196167" cy="170391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600">
              <a:solidFill>
                <a:srgbClr val="FF0000"/>
              </a:solidFill>
            </a:rPr>
            <a:t>2023 - Qty SW</a:t>
          </a:r>
          <a:r>
            <a:rPr lang="en-AU" sz="1600" baseline="0">
              <a:solidFill>
                <a:srgbClr val="FF0000"/>
              </a:solidFill>
            </a:rPr>
            <a:t> sites will be sampled monthly with comprehensive analysis quarterly. MCC28 and MCC29 added to sampling list. </a:t>
          </a:r>
        </a:p>
        <a:p>
          <a:r>
            <a:rPr lang="en-AU" sz="1600" b="1" baseline="0">
              <a:solidFill>
                <a:srgbClr val="FF0000"/>
              </a:solidFill>
            </a:rPr>
            <a:t>DO NOT </a:t>
          </a:r>
          <a:r>
            <a:rPr lang="en-AU" sz="1600" baseline="0">
              <a:solidFill>
                <a:srgbClr val="FF0000"/>
              </a:solidFill>
            </a:rPr>
            <a:t>included MCC29 in web report</a:t>
          </a:r>
          <a:endParaRPr lang="en-AU" sz="1600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14300" y="85725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7FC4B3-443C-47F8-92FF-7F895C1924A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4300" y="6553200"/>
    <xdr:ext cx="8659091" cy="62865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4E85AD-947C-45E7-998E-610A586401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14299" y="12973050"/>
    <xdr:ext cx="8696325" cy="5827568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00AFE53-1624-4C82-8133-A80CF63D202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5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410138</xdr:colOff>
      <xdr:row>598</xdr:row>
      <xdr:rowOff>138954</xdr:rowOff>
    </xdr:from>
    <xdr:to>
      <xdr:col>22</xdr:col>
      <xdr:colOff>248772</xdr:colOff>
      <xdr:row>600</xdr:row>
      <xdr:rowOff>38102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2021F1-E986-3632-4328-3301A34C1B4A}"/>
            </a:ext>
          </a:extLst>
        </xdr:cNvPr>
        <xdr:cNvSpPr txBox="1"/>
      </xdr:nvSpPr>
      <xdr:spPr>
        <a:xfrm>
          <a:off x="10127879" y="6629401"/>
          <a:ext cx="5647764" cy="25773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800" b="1">
              <a:solidFill>
                <a:srgbClr val="C00000"/>
              </a:solidFill>
            </a:rPr>
            <a:t>SEE QC FOR ADDED</a:t>
          </a:r>
          <a:r>
            <a:rPr lang="en-AU" sz="1800" b="1" baseline="0">
              <a:solidFill>
                <a:srgbClr val="C00000"/>
              </a:solidFill>
            </a:rPr>
            <a:t> ANALYSIS</a:t>
          </a:r>
          <a:endParaRPr lang="en-AU" sz="1800" b="1">
            <a:solidFill>
              <a:srgbClr val="C0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42875" y="9525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39AB3E-74AD-4EB6-A72C-5AC873B921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42875" y="6553200"/>
    <xdr:ext cx="8659091" cy="62865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7EF4E9-9B7E-4FAD-9BD1-B41EF8D84A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52400" y="12944475"/>
    <xdr:ext cx="8659091" cy="62865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A5CE7F5-F9B6-4F6E-829F-BCC68547AE3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7B345D3-9AAC-4BB1-938B-B1435DAA11F7}" name="Table1" displayName="Table1" ref="A1:DE16" totalsRowShown="0" headerRowDxfId="147" dataDxfId="146">
  <autoFilter ref="A1:DE16" xr:uid="{77B345D3-9AAC-4BB1-938B-B1435DAA11F7}"/>
  <tableColumns count="109">
    <tableColumn id="1" xr3:uid="{878B6DEA-46A4-43DE-9EA7-FB58961834F5}" name="SITE"/>
    <tableColumn id="2" xr3:uid="{C8284557-DF8F-4543-A3BE-9FE62EAACCD2}" name="MONTH" dataDxfId="145"/>
    <tableColumn id="3" xr3:uid="{F7C2B024-195F-42C9-958F-77CE7B5EE0CA}" name="DAY" dataDxfId="144"/>
    <tableColumn id="4" xr3:uid="{8A583D46-8ADA-4F7F-9BDB-3D251B48165B}" name="TIME" dataDxfId="143"/>
    <tableColumn id="12" xr3:uid="{1DB12C31-E6F5-4263-8336-D1F7AEAF7DBD}" name="DEPTH" dataDxfId="142"/>
    <tableColumn id="6" xr3:uid="{A484A1F1-FB42-42A5-ACA3-241892AF5555}" name="FIELD pH" dataDxfId="141"/>
    <tableColumn id="5" xr3:uid="{B11DAD5E-5355-4711-87F0-535DC615AA46}" name="FIELD EC ms" dataDxfId="140"/>
    <tableColumn id="8" xr3:uid="{4EDF4A42-BB16-47CD-AD63-99215315356A}" name="TEMP" dataDxfId="139"/>
    <tableColumn id="7" xr3:uid="{63A213F7-0390-4366-B3DC-998E22A0E04C}" name="ORP/Redox" dataDxfId="138"/>
    <tableColumn id="13" xr3:uid="{C9C9A5C3-90E3-452B-A2D5-D631A1330347}" name="ODOUR" dataDxfId="137"/>
    <tableColumn id="10" xr3:uid="{F61DFDE0-40DB-4608-8E7E-C908DB854B1E}" name="TURBIDITY" dataDxfId="136"/>
    <tableColumn id="9" xr3:uid="{61856BAC-74E4-4DB3-9C6F-427893F921C1}" name="COLOUR" dataDxfId="135"/>
    <tableColumn id="14" xr3:uid="{72A25509-10F5-482E-9372-858E91A7CB2C}" name="COMMENTS" dataDxfId="134"/>
    <tableColumn id="15" xr3:uid="{5DE97A4D-D17D-47BC-9AFD-C45997260669}" name="pH Value" dataDxfId="133"/>
    <tableColumn id="11" xr3:uid="{8A34BC91-B2F8-4A7E-A8F9-E4260BAF20FA}" name="Electrical Conductivity @ 25°C" dataDxfId="132"/>
    <tableColumn id="16" xr3:uid="{AC855FAF-85E9-4B6B-8179-329BAE67653D}" name="Hydroxide Alkalinity as CaCO3" dataDxfId="131"/>
    <tableColumn id="17" xr3:uid="{D273B34E-4200-4F81-8414-8F76D3C92C6E}" name="Carbonate Alkalinity as CaCO3" dataDxfId="130"/>
    <tableColumn id="18" xr3:uid="{6EB7D2C3-4717-4717-8207-F0254F961F54}" name="Bicarbonate Alkalinity as CaCO3" dataDxfId="129"/>
    <tableColumn id="19" xr3:uid="{7754D534-8221-4EEC-BEEB-D2B9B52B1333}" name="Total Alkalinity as CaCO3" dataDxfId="128"/>
    <tableColumn id="20" xr3:uid="{89F52E65-EFCB-433D-9875-1EA82731FEBA}" name="Sulfate as SO4 - Turbidimetric" dataDxfId="127"/>
    <tableColumn id="21" xr3:uid="{19FF8C1F-8C0F-40FD-A871-4A14B6E2EB52}" name="Chloride" dataDxfId="126"/>
    <tableColumn id="22" xr3:uid="{D473CCA7-71A9-4B34-A7D2-CDD4342C5AC1}" name="Calcium" dataDxfId="125"/>
    <tableColumn id="23" xr3:uid="{4B725EE8-F911-47EB-8F22-38B699C7F31F}" name="Magnesium" dataDxfId="124"/>
    <tableColumn id="24" xr3:uid="{0670B30A-AE13-41F9-B142-953A911E7E94}" name="Sodium" dataDxfId="123"/>
    <tableColumn id="25" xr3:uid="{1E8B7E65-3B0E-4618-B866-04C38D5D7288}" name="Potassium" dataDxfId="122"/>
    <tableColumn id="65" xr3:uid="{7542EE49-B6EB-49EA-A7B4-222ED453F094}" name="Total Hardness as CaCO3" dataDxfId="121"/>
    <tableColumn id="26" xr3:uid="{1837B321-9503-40DC-987F-87BA668B3016}" name="Aluminium" dataDxfId="120"/>
    <tableColumn id="27" xr3:uid="{9FAF9294-46A6-4FB3-9651-2CEFE5CFBAED}" name="Antimony" dataDxfId="119"/>
    <tableColumn id="28" xr3:uid="{8C9180EF-F9C7-49B9-BC25-B54F91B568BC}" name="Arsenic" dataDxfId="118"/>
    <tableColumn id="29" xr3:uid="{D1232998-EE3D-4371-A06C-1FCDAB13BFB7}" name="Barium" dataDxfId="117"/>
    <tableColumn id="66" xr3:uid="{DF679011-534B-4BBB-B8B3-84D5173AC2D7}" name="Cadmium" dataDxfId="116"/>
    <tableColumn id="30" xr3:uid="{4A79F6B9-17DB-4947-8D8C-66B9539A967A}" name="Chromium" dataDxfId="115"/>
    <tableColumn id="67" xr3:uid="{7FA48126-01A6-4CF4-AC8A-43B918693D96}" name="Copper" dataDxfId="114"/>
    <tableColumn id="68" xr3:uid="{D083491F-AA04-4053-A48C-EA845266D7BC}" name="Lead" dataDxfId="113"/>
    <tableColumn id="69" xr3:uid="{3C1B7B4C-0D6A-47BD-8599-C1B96F710618}" name="Manganese" dataDxfId="112"/>
    <tableColumn id="31" xr3:uid="{271BFB36-6D96-4941-BCBC-9B0A37519531}" name="Molybdenum" dataDxfId="111"/>
    <tableColumn id="70" xr3:uid="{DFBE6F2B-288B-4931-BFAA-D032A67CB8AF}" name="Nickel" dataDxfId="110"/>
    <tableColumn id="32" xr3:uid="{42DBD055-0C54-4785-B658-115DAD16F997}" name="Selenium" dataDxfId="109"/>
    <tableColumn id="33" xr3:uid="{A350AF77-4BAF-4A15-99E6-9A5AEEE9DD13}" name="Zinc" dataDxfId="108"/>
    <tableColumn id="34" xr3:uid="{F54A38B1-7E27-4FE0-A8DF-6C9E7EB2F959}" name="Boron" dataDxfId="107"/>
    <tableColumn id="35" xr3:uid="{C151850D-D354-458E-8324-9F7EBB32BB14}" name="Iron" dataDxfId="106"/>
    <tableColumn id="36" xr3:uid="{18455B61-0559-478C-A515-E60BBA494B0E}" name="Aluminium T" dataDxfId="105"/>
    <tableColumn id="37" xr3:uid="{C17DD008-E4E0-44C7-AC56-4D1BD446D954}" name="Antimony T" dataDxfId="104"/>
    <tableColumn id="38" xr3:uid="{74B2E0F4-0A64-405A-9EE2-964296070C17}" name="Arsenic T" dataDxfId="103"/>
    <tableColumn id="39" xr3:uid="{55F65D69-4C52-4724-A796-A3F0D6FE3C36}" name="Barium T" dataDxfId="102"/>
    <tableColumn id="71" xr3:uid="{00AB5874-8661-472B-A591-A33E9DC23ED4}" name="CadmiumT" dataDxfId="101"/>
    <tableColumn id="40" xr3:uid="{63E2C333-4E63-4EAE-8CBD-6637105F0F04}" name="Chromium T" dataDxfId="100"/>
    <tableColumn id="72" xr3:uid="{4DCD9A5B-2202-4345-8F10-20C0373A09D1}" name="CopperT" dataDxfId="99"/>
    <tableColumn id="73" xr3:uid="{9A50EBAC-BDCF-4A04-B1B7-7DEB54ED6ABC}" name="LeadT" dataDxfId="98"/>
    <tableColumn id="74" xr3:uid="{E41A14D2-5A2D-485A-9B11-458BC93C0261}" name="ManganeseT" dataDxfId="97"/>
    <tableColumn id="41" xr3:uid="{F0B14231-E914-4358-B6A2-D771FE9F3348}" name="Molybdenum T" dataDxfId="96"/>
    <tableColumn id="75" xr3:uid="{C74D0445-3BEC-460B-915B-76AEE5CD9FF4}" name="NickelT" dataDxfId="95"/>
    <tableColumn id="42" xr3:uid="{D721D58C-A2FD-4B78-9AC2-AE0AFEE0BE7C}" name="Selenium T" dataDxfId="94"/>
    <tableColumn id="43" xr3:uid="{F560502A-DFDE-4839-AD65-12AA25FDDE78}" name="Zinc T" dataDxfId="93"/>
    <tableColumn id="44" xr3:uid="{67569774-62ED-4CB6-97AF-1A59CD074E41}" name="Boron T" dataDxfId="92"/>
    <tableColumn id="45" xr3:uid="{14F2DBE1-8978-4098-BCA8-E1BA9D46E98B}" name="Iron T" dataDxfId="91"/>
    <tableColumn id="76" xr3:uid="{5471B04E-C6DD-4EDD-B882-11D079F48DFF}" name="Mercury" dataDxfId="90"/>
    <tableColumn id="77" xr3:uid="{4394F990-419D-4517-BAA3-6B6AF143B84A}" name="MercuryT" dataDxfId="89"/>
    <tableColumn id="78" xr3:uid="{A2626C2D-D094-4653-9F8D-D283554543C0}" name="Fluoride" dataDxfId="88"/>
    <tableColumn id="46" xr3:uid="{6452B2C4-D526-47F2-9909-6B3F3DE2AFAE}" name="Ammonia as N" dataDxfId="87"/>
    <tableColumn id="47" xr3:uid="{C724718A-CD5A-427F-9BA4-4F5610EF9341}" name="Nitrite as N" dataDxfId="86"/>
    <tableColumn id="48" xr3:uid="{AA2772B3-8DED-4982-82BA-2D3AAE38A036}" name="Nitrate as N" dataDxfId="85"/>
    <tableColumn id="49" xr3:uid="{3E33F5C2-6E07-4071-B288-546C99638480}" name="Nitrite + Nitrate as N" dataDxfId="84"/>
    <tableColumn id="50" xr3:uid="{2811A23F-2B42-4785-BADC-3B53EA6898F4}" name="Total Kjeldahl Nitrogen as N" dataDxfId="83"/>
    <tableColumn id="51" xr3:uid="{DF447D58-3A06-4A3B-9B3E-BE0070C3A236}" name="Total Nitrogen as N" dataDxfId="82"/>
    <tableColumn id="52" xr3:uid="{C197EE32-A366-4BCB-A8BC-EE30A8BF8C81}" name="Total Phosphorus as P" dataDxfId="81"/>
    <tableColumn id="53" xr3:uid="{3CFFEE7E-2A12-46D6-820F-95D7C98B9C4F}" name="Reactive Phosphorus as P" dataDxfId="80"/>
    <tableColumn id="54" xr3:uid="{C3F7870D-D5DC-4109-9BC7-DB663036E9C7}" name="Total Anions" dataDxfId="79"/>
    <tableColumn id="55" xr3:uid="{91BEBB3A-4499-4937-B572-B2646DE42651}" name="Total Cations" dataDxfId="78"/>
    <tableColumn id="56" xr3:uid="{F36F32F9-7FA9-45F6-8A9D-C6D3F92D5B1A}" name="Ionic Balance" dataDxfId="77"/>
    <tableColumn id="79" xr3:uid="{FF0043FB-13E5-4852-8B29-4FD15F27A821}" name="Oil &amp; Grease" dataDxfId="76"/>
    <tableColumn id="80" xr3:uid="{2E09D4DD-7197-4E59-943F-EB5F4E722253}" name="Naphthalene" dataDxfId="75"/>
    <tableColumn id="81" xr3:uid="{F991FB84-FBDC-4321-BEF0-27F7DF33D8C1}" name="Acenaphthylene" dataDxfId="74"/>
    <tableColumn id="82" xr3:uid="{0A5264D3-51DB-40DC-AC5F-AB0E860C13DD}" name="Acenaphthene" dataDxfId="73"/>
    <tableColumn id="83" xr3:uid="{5F2A9C0F-28CA-4CDA-B5DA-3F62FA30216F}" name="Fluorene" dataDxfId="72"/>
    <tableColumn id="84" xr3:uid="{AFE0B4EC-7030-415C-BAAA-80F6F4A01404}" name="Phenanthrene" dataDxfId="71"/>
    <tableColumn id="85" xr3:uid="{8A386A88-9C59-4710-8997-5E5D9A612C89}" name="Anthracene" dataDxfId="70"/>
    <tableColumn id="86" xr3:uid="{A6A03ED8-B2E8-4C41-A8E7-1FB6A4C4AADB}" name="Fluoranthene" dataDxfId="69"/>
    <tableColumn id="87" xr3:uid="{329879CF-0C19-4FB2-8A32-286E647AF623}" name="Pyrene" dataDxfId="68"/>
    <tableColumn id="88" xr3:uid="{EFA56366-B0BF-475E-8781-F76EAC3FF922}" name="Benz(a)anthracene" dataDxfId="67"/>
    <tableColumn id="89" xr3:uid="{6E05C9FA-D8E2-479A-81EF-223EB6FC0DDF}" name="Chrysene" dataDxfId="66"/>
    <tableColumn id="90" xr3:uid="{7C40DEBC-0AB8-436A-9DB9-1360C2DAF2F1}" name="Benzo(b+j)fluoranthene" dataDxfId="65"/>
    <tableColumn id="91" xr3:uid="{58B541EB-4486-41BB-A7F6-C5B6B632B950}" name="Benzo(k)fluoranthene" dataDxfId="64"/>
    <tableColumn id="92" xr3:uid="{79564CEF-78B1-4441-9000-D5D9ECAC4675}" name="Benzo(a)pyrene" dataDxfId="63"/>
    <tableColumn id="93" xr3:uid="{36F92DC5-E7D1-4F6A-A7F6-4892BED37DB5}" name="Indeno(1.2.3.cd)pyrene" dataDxfId="62"/>
    <tableColumn id="94" xr3:uid="{057F78B8-0019-43E5-A225-B061AC593F8D}" name="Dibenz(a.h)anthracene" dataDxfId="61"/>
    <tableColumn id="95" xr3:uid="{5D2DDA5B-3474-4FE7-85B3-C214DD76077F}" name="Benzo(g.h.i)perylene" dataDxfId="60"/>
    <tableColumn id="96" xr3:uid="{E5D867E2-F68B-4AA2-BA5C-0F3C079D0BB4}" name="Sum of polycyclic aromatic hydrocarbons" dataDxfId="59"/>
    <tableColumn id="97" xr3:uid="{CD9C6E45-DA96-4028-AD1E-4EC9908D6B01}" name="Benzo(a)pyrene TEQ (zero)" dataDxfId="58"/>
    <tableColumn id="98" xr3:uid="{3BCF210D-C639-44EF-8018-B36A1F051D58}" name="C6 - C9 Fraction" dataDxfId="57"/>
    <tableColumn id="99" xr3:uid="{B6A36AE2-26BB-4E1A-BF74-2082A00EA7CD}" name="C10 - C14 Fraction" dataDxfId="56"/>
    <tableColumn id="100" xr3:uid="{B050DD3E-789A-4B90-BD9A-888DC1586B5C}" name="C15 - C28 Fraction" dataDxfId="55"/>
    <tableColumn id="101" xr3:uid="{6276D071-351F-48FB-B908-307D1BCFFE5E}" name="C29 - C36 Fraction" dataDxfId="54"/>
    <tableColumn id="102" xr3:uid="{150B20C5-74C5-4FB8-AF97-3EB7AB1AEDB8}" name="C10 - C36 Fraction (sum)" dataDxfId="53"/>
    <tableColumn id="103" xr3:uid="{2AE5E9C7-71DD-4C4F-A77D-366B59A915EB}" name="C6 - C10 Fraction" dataDxfId="52"/>
    <tableColumn id="104" xr3:uid="{B8A67910-2E30-4E20-924F-99DB2DAAB73E}" name="C6 - C10 Fraction  minus BTEX (F1)" dataDxfId="51"/>
    <tableColumn id="105" xr3:uid="{CC9380D7-C5C5-4C7D-B488-EF4C86E1BE89}" name="&gt;C10 - C16 Fraction" dataDxfId="50"/>
    <tableColumn id="106" xr3:uid="{25FF0A2A-F6FC-4877-BEE8-0B043EAB4954}" name="&gt;C16 - C34 Fraction" dataDxfId="49"/>
    <tableColumn id="107" xr3:uid="{630B56F8-5E01-44D2-A059-6CC18DABE33F}" name="&gt;C34 - C40 Fraction" dataDxfId="48"/>
    <tableColumn id="112" xr3:uid="{C7F76BAD-BD61-462E-B726-F1E63A2E4FB6}" name="&gt;C10 - C40 Fraction (sum)" dataDxfId="47"/>
    <tableColumn id="113" xr3:uid="{C12E2DF1-5B4D-4422-9907-FFB2C35FC846}" name="&gt;C10 - C16 Fraction minus Naphthalene (F2)" dataDxfId="46"/>
    <tableColumn id="57" xr3:uid="{A9987F38-7285-45B9-923B-FB4D5A9F47B6}" name="Benzene" dataDxfId="45"/>
    <tableColumn id="58" xr3:uid="{59BF0D15-4709-4924-ABC0-8DC187324CE7}" name="Toluene" dataDxfId="44"/>
    <tableColumn id="59" xr3:uid="{A762C40B-C895-4BE3-9052-F3BFAEA1D861}" name="Ethylbenzene" dataDxfId="43"/>
    <tableColumn id="60" xr3:uid="{D96B4E38-8AE5-4768-8FC4-4DC2CEB89F8A}" name="meta- &amp; para-Xylene" dataDxfId="42"/>
    <tableColumn id="61" xr3:uid="{3243084C-8870-4FF5-BC6B-84309901F0B8}" name="ortho-Xylene" dataDxfId="41"/>
    <tableColumn id="62" xr3:uid="{02E121A7-34B1-4BA0-92F7-6F16628B723E}" name="Total Xylenes" dataDxfId="40"/>
    <tableColumn id="63" xr3:uid="{19CA5CD8-4B8A-4091-9BD6-FFA922B2CB29}" name="Sum of BTEX" dataDxfId="39"/>
    <tableColumn id="64" xr3:uid="{8D1FE074-7721-422A-A6F9-77B6EABA419B}" name="Naphthalene2" dataDxfId="3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H40"/>
  <sheetViews>
    <sheetView tabSelected="1" workbookViewId="0">
      <selection activeCell="G23" sqref="G23"/>
    </sheetView>
  </sheetViews>
  <sheetFormatPr defaultRowHeight="14.4"/>
  <cols>
    <col min="1" max="1" width="5.6640625" customWidth="1"/>
    <col min="2" max="2" width="38.44140625" customWidth="1"/>
    <col min="3" max="3" width="16.33203125" customWidth="1"/>
    <col min="4" max="4" width="11.44140625" customWidth="1"/>
    <col min="5" max="5" width="14.5546875" customWidth="1"/>
    <col min="6" max="6" width="16.44140625" customWidth="1"/>
    <col min="8" max="8" width="10.6640625" customWidth="1"/>
  </cols>
  <sheetData>
    <row r="1" spans="1:6">
      <c r="A1" s="188"/>
      <c r="B1" s="188"/>
      <c r="C1" s="188"/>
      <c r="D1" s="188"/>
      <c r="E1" s="188"/>
      <c r="F1" s="188"/>
    </row>
    <row r="2" spans="1:6" ht="23.7" customHeight="1">
      <c r="A2" s="188"/>
      <c r="B2" s="188"/>
      <c r="C2" s="188"/>
      <c r="D2" s="188"/>
      <c r="E2" s="188"/>
      <c r="F2" s="188"/>
    </row>
    <row r="3" spans="1:6" ht="23.4">
      <c r="A3" s="1280" t="s">
        <v>180</v>
      </c>
      <c r="B3" s="1280"/>
      <c r="C3" s="1280"/>
      <c r="D3" s="1280"/>
      <c r="E3" s="1280"/>
      <c r="F3" s="1280"/>
    </row>
    <row r="4" spans="1:6" ht="23.25" customHeight="1">
      <c r="A4" s="1284" t="s">
        <v>100</v>
      </c>
      <c r="B4" s="1284"/>
      <c r="C4" s="1284"/>
      <c r="D4" s="1284"/>
      <c r="E4" s="1284"/>
      <c r="F4" s="1284"/>
    </row>
    <row r="5" spans="1:6" ht="24.75" customHeight="1">
      <c r="A5" s="1281" t="s">
        <v>91</v>
      </c>
      <c r="B5" s="1281"/>
      <c r="C5" s="1281"/>
      <c r="D5" s="1281"/>
      <c r="E5" s="1281"/>
      <c r="F5" s="1281"/>
    </row>
    <row r="6" spans="1:6" ht="14.7" customHeight="1">
      <c r="A6" s="287"/>
      <c r="B6" s="188"/>
      <c r="C6" s="287"/>
      <c r="D6" s="287"/>
      <c r="E6" s="287"/>
      <c r="F6" s="188"/>
    </row>
    <row r="7" spans="1:6" ht="21">
      <c r="A7" s="1282" t="s">
        <v>92</v>
      </c>
      <c r="B7" s="1282"/>
      <c r="C7" s="1282"/>
      <c r="D7" s="1282"/>
      <c r="E7" s="1282"/>
      <c r="F7" s="1282"/>
    </row>
    <row r="8" spans="1:6" ht="9.6" customHeight="1">
      <c r="A8" s="288"/>
      <c r="B8" s="188"/>
      <c r="C8" s="288"/>
      <c r="D8" s="288"/>
      <c r="E8" s="288"/>
      <c r="F8" s="188"/>
    </row>
    <row r="9" spans="1:6" ht="23.4">
      <c r="A9" s="1283">
        <f>C17</f>
        <v>45863</v>
      </c>
      <c r="B9" s="1283"/>
      <c r="C9" s="1283"/>
      <c r="D9" s="1283"/>
      <c r="E9" s="1283"/>
      <c r="F9" s="1283"/>
    </row>
    <row r="10" spans="1:6" ht="10.199999999999999" customHeight="1">
      <c r="A10" s="188"/>
      <c r="B10" s="1279"/>
      <c r="C10" s="1279"/>
      <c r="D10" s="1279"/>
      <c r="E10" s="1279"/>
      <c r="F10" s="188"/>
    </row>
    <row r="11" spans="1:6" ht="20.25" customHeight="1">
      <c r="A11" s="188"/>
      <c r="B11" s="289"/>
      <c r="C11" s="293" t="s">
        <v>270</v>
      </c>
      <c r="D11" s="190"/>
      <c r="E11" s="289"/>
      <c r="F11" s="188"/>
    </row>
    <row r="12" spans="1:6" ht="18">
      <c r="A12" s="294"/>
      <c r="B12" s="188"/>
      <c r="C12" s="295" t="s">
        <v>99</v>
      </c>
      <c r="D12" s="191"/>
      <c r="E12" s="188"/>
      <c r="F12" s="188"/>
    </row>
    <row r="13" spans="1:6">
      <c r="A13" s="188"/>
      <c r="B13" s="188"/>
      <c r="C13" s="188"/>
      <c r="D13" s="188"/>
      <c r="E13" s="188"/>
      <c r="F13" s="188"/>
    </row>
    <row r="14" spans="1:6" ht="46.8">
      <c r="A14" s="188"/>
      <c r="B14" s="296" t="s">
        <v>93</v>
      </c>
      <c r="C14" s="297" t="s">
        <v>94</v>
      </c>
      <c r="D14" s="298" t="s">
        <v>41</v>
      </c>
      <c r="E14" s="292" t="s">
        <v>181</v>
      </c>
      <c r="F14" s="188"/>
    </row>
    <row r="15" spans="1:6" ht="18" customHeight="1">
      <c r="A15" s="188"/>
      <c r="B15" s="91" t="s">
        <v>98</v>
      </c>
      <c r="C15" s="299"/>
      <c r="D15" s="299"/>
      <c r="E15" s="300"/>
      <c r="F15" s="188"/>
    </row>
    <row r="16" spans="1:6">
      <c r="A16" s="188"/>
      <c r="B16" s="301" t="s">
        <v>175</v>
      </c>
      <c r="C16" s="445">
        <v>45863</v>
      </c>
      <c r="D16" s="401">
        <v>7.93</v>
      </c>
      <c r="E16" s="942">
        <v>2550</v>
      </c>
      <c r="F16" s="188"/>
    </row>
    <row r="17" spans="1:6">
      <c r="A17" s="188"/>
      <c r="B17" s="301" t="s">
        <v>95</v>
      </c>
      <c r="C17" s="445">
        <v>45863</v>
      </c>
      <c r="D17" s="401">
        <v>8.17</v>
      </c>
      <c r="E17" s="942">
        <v>5220</v>
      </c>
      <c r="F17" s="188"/>
    </row>
    <row r="18" spans="1:6">
      <c r="A18" s="188"/>
      <c r="B18" s="301" t="s">
        <v>84</v>
      </c>
      <c r="C18" s="445">
        <v>45863</v>
      </c>
      <c r="D18" s="401" t="s">
        <v>884</v>
      </c>
      <c r="E18" s="942" t="s">
        <v>884</v>
      </c>
      <c r="F18" s="188"/>
    </row>
    <row r="19" spans="1:6">
      <c r="A19" s="188"/>
      <c r="B19" s="301" t="s">
        <v>4</v>
      </c>
      <c r="C19" s="445">
        <v>45863</v>
      </c>
      <c r="D19" s="401" t="s">
        <v>72</v>
      </c>
      <c r="E19" s="942" t="s">
        <v>72</v>
      </c>
      <c r="F19" s="188"/>
    </row>
    <row r="20" spans="1:6">
      <c r="A20" s="188"/>
      <c r="B20" s="301" t="s">
        <v>168</v>
      </c>
      <c r="C20" s="445">
        <v>45863</v>
      </c>
      <c r="D20" s="401">
        <v>7.74</v>
      </c>
      <c r="E20" s="942">
        <v>1380</v>
      </c>
      <c r="F20" s="188"/>
    </row>
    <row r="21" spans="1:6">
      <c r="A21" s="188"/>
      <c r="B21" s="301" t="s">
        <v>169</v>
      </c>
      <c r="C21" s="445">
        <v>45863</v>
      </c>
      <c r="D21" s="401">
        <v>7.75</v>
      </c>
      <c r="E21" s="942">
        <v>1760</v>
      </c>
      <c r="F21" s="188"/>
    </row>
    <row r="22" spans="1:6">
      <c r="A22" s="188"/>
      <c r="B22" s="301" t="s">
        <v>170</v>
      </c>
      <c r="C22" s="445">
        <v>45863</v>
      </c>
      <c r="D22" s="401">
        <v>8.1199999999999992</v>
      </c>
      <c r="E22" s="942">
        <v>702</v>
      </c>
      <c r="F22" s="188"/>
    </row>
    <row r="23" spans="1:6">
      <c r="A23" s="188"/>
      <c r="B23" s="301" t="s">
        <v>171</v>
      </c>
      <c r="C23" s="445">
        <v>45863</v>
      </c>
      <c r="D23" s="401">
        <v>7.96</v>
      </c>
      <c r="E23" s="942">
        <v>1780</v>
      </c>
      <c r="F23" s="188"/>
    </row>
    <row r="24" spans="1:6">
      <c r="A24" s="188"/>
      <c r="B24" s="301" t="s">
        <v>172</v>
      </c>
      <c r="C24" s="445">
        <v>45863</v>
      </c>
      <c r="D24" s="401">
        <v>7.88</v>
      </c>
      <c r="E24" s="942">
        <v>2230</v>
      </c>
      <c r="F24" s="188"/>
    </row>
    <row r="25" spans="1:6">
      <c r="A25" s="188"/>
      <c r="B25" s="301" t="s">
        <v>453</v>
      </c>
      <c r="C25" s="445">
        <v>45863</v>
      </c>
      <c r="D25" s="401">
        <v>7.36</v>
      </c>
      <c r="E25" s="942">
        <v>880</v>
      </c>
      <c r="F25" s="188"/>
    </row>
    <row r="26" spans="1:6">
      <c r="A26" s="188"/>
      <c r="B26" s="301" t="s">
        <v>173</v>
      </c>
      <c r="C26" s="445">
        <v>45863</v>
      </c>
      <c r="D26" s="401">
        <v>8.26</v>
      </c>
      <c r="E26" s="942">
        <v>1090</v>
      </c>
      <c r="F26" s="188"/>
    </row>
    <row r="27" spans="1:6">
      <c r="A27" s="188"/>
      <c r="B27" s="301" t="s">
        <v>174</v>
      </c>
      <c r="C27" s="445">
        <v>45863</v>
      </c>
      <c r="D27" s="401">
        <v>8.1999999999999993</v>
      </c>
      <c r="E27" s="942">
        <v>4620</v>
      </c>
      <c r="F27" s="188"/>
    </row>
    <row r="28" spans="1:6">
      <c r="A28" s="188"/>
      <c r="B28" s="540" t="s">
        <v>562</v>
      </c>
      <c r="C28" s="445">
        <v>45863</v>
      </c>
      <c r="D28" s="401">
        <v>7.56</v>
      </c>
      <c r="E28" s="942">
        <v>1070</v>
      </c>
      <c r="F28" s="188"/>
    </row>
    <row r="29" spans="1:6" ht="6.75" customHeight="1">
      <c r="A29" s="188"/>
      <c r="B29" s="555"/>
      <c r="C29" s="1102"/>
      <c r="D29" s="1103"/>
      <c r="E29" s="1104"/>
      <c r="F29" s="188"/>
    </row>
    <row r="30" spans="1:6" ht="18" customHeight="1">
      <c r="A30" s="188"/>
      <c r="B30" s="188"/>
      <c r="C30" s="188"/>
      <c r="D30" s="188"/>
      <c r="E30" s="188"/>
      <c r="F30" s="188"/>
    </row>
    <row r="31" spans="1:6">
      <c r="A31" s="188"/>
      <c r="B31" s="188"/>
      <c r="C31" s="188"/>
      <c r="D31" s="188"/>
      <c r="E31" s="188"/>
      <c r="F31" s="188"/>
    </row>
    <row r="32" spans="1:6" ht="45.75" customHeight="1">
      <c r="A32" s="188"/>
      <c r="B32" s="290" t="s">
        <v>93</v>
      </c>
      <c r="C32" s="304" t="s">
        <v>94</v>
      </c>
      <c r="D32" s="291" t="s">
        <v>41</v>
      </c>
      <c r="E32" s="291" t="s">
        <v>181</v>
      </c>
      <c r="F32" s="305" t="s">
        <v>441</v>
      </c>
    </row>
    <row r="33" spans="1:8" ht="21.75" customHeight="1">
      <c r="A33" s="188"/>
      <c r="B33" s="91" t="s">
        <v>861</v>
      </c>
      <c r="C33" s="299"/>
      <c r="D33" s="299"/>
      <c r="E33" s="299"/>
      <c r="F33" s="306"/>
    </row>
    <row r="34" spans="1:8" ht="18" customHeight="1">
      <c r="A34" s="188"/>
      <c r="B34" s="1232" t="s">
        <v>97</v>
      </c>
      <c r="C34" s="1261">
        <v>45855</v>
      </c>
      <c r="D34" s="1246">
        <v>7.15</v>
      </c>
      <c r="E34" s="1247">
        <v>6220</v>
      </c>
      <c r="F34" s="1260">
        <v>114.7</v>
      </c>
      <c r="H34" s="1219" t="s">
        <v>792</v>
      </c>
    </row>
    <row r="35" spans="1:8" ht="8.6999999999999993" customHeight="1">
      <c r="A35" s="188"/>
      <c r="B35" s="188"/>
      <c r="C35" s="188"/>
      <c r="D35" s="188"/>
      <c r="E35" s="188"/>
      <c r="F35" s="188"/>
    </row>
    <row r="36" spans="1:8" ht="21" customHeight="1">
      <c r="A36" s="188"/>
      <c r="B36" s="1285" t="s">
        <v>848</v>
      </c>
      <c r="C36" s="1285"/>
      <c r="D36" s="1285"/>
      <c r="E36" s="1285"/>
      <c r="F36" s="1285"/>
    </row>
    <row r="37" spans="1:8" ht="16.95" customHeight="1">
      <c r="A37" s="188"/>
      <c r="B37" s="1278" t="s">
        <v>358</v>
      </c>
      <c r="C37" s="1278"/>
      <c r="D37" s="188"/>
      <c r="E37" s="188"/>
      <c r="F37" s="188"/>
    </row>
    <row r="38" spans="1:8" ht="12.6" customHeight="1">
      <c r="A38" s="188"/>
      <c r="B38" s="315" t="s">
        <v>773</v>
      </c>
      <c r="C38" s="315" t="s">
        <v>283</v>
      </c>
      <c r="D38" s="188"/>
      <c r="E38" s="780" t="s">
        <v>357</v>
      </c>
      <c r="F38" s="188"/>
    </row>
    <row r="39" spans="1:8">
      <c r="A39" s="188"/>
      <c r="B39" s="323"/>
      <c r="C39" s="324"/>
      <c r="D39" s="324"/>
      <c r="E39" s="324"/>
      <c r="F39" s="324"/>
    </row>
    <row r="40" spans="1:8" ht="15.75" customHeight="1"/>
  </sheetData>
  <mergeCells count="8">
    <mergeCell ref="B37:C37"/>
    <mergeCell ref="B10:E10"/>
    <mergeCell ref="A3:F3"/>
    <mergeCell ref="A5:F5"/>
    <mergeCell ref="A7:F7"/>
    <mergeCell ref="A9:F9"/>
    <mergeCell ref="A4:F4"/>
    <mergeCell ref="B36:F36"/>
  </mergeCells>
  <printOptions horizontalCentered="1"/>
  <pageMargins left="0.31496062992125984" right="0.31496062992125984" top="0.55118110236220474" bottom="0.55118110236220474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0D1E8-2944-4C28-80B7-A974AAE79561}">
  <sheetPr>
    <tabColor rgb="FFFFFF99"/>
  </sheetPr>
  <dimension ref="A1"/>
  <sheetViews>
    <sheetView zoomScale="70" zoomScaleNormal="70" workbookViewId="0">
      <selection activeCell="S65" sqref="S65"/>
    </sheetView>
  </sheetViews>
  <sheetFormatPr defaultRowHeight="14.4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99"/>
  </sheetPr>
  <dimension ref="B3:E120"/>
  <sheetViews>
    <sheetView workbookViewId="0">
      <pane ySplit="4" topLeftCell="A95" activePane="bottomLeft" state="frozen"/>
      <selection activeCell="S1" sqref="S1"/>
      <selection pane="bottomLeft" activeCell="H116" sqref="H116"/>
    </sheetView>
  </sheetViews>
  <sheetFormatPr defaultRowHeight="14.4"/>
  <cols>
    <col min="1" max="1" width="8.6640625"/>
    <col min="2" max="2" width="16.44140625" customWidth="1"/>
    <col min="3" max="3" width="18.6640625" customWidth="1"/>
    <col min="4" max="4" width="12.33203125" customWidth="1"/>
    <col min="5" max="5" width="14.5546875" customWidth="1"/>
    <col min="6" max="257" width="8.6640625"/>
    <col min="258" max="258" width="16.44140625" customWidth="1"/>
    <col min="259" max="259" width="18.6640625" customWidth="1"/>
    <col min="260" max="260" width="12.33203125" customWidth="1"/>
    <col min="261" max="261" width="14.5546875" customWidth="1"/>
    <col min="262" max="513" width="8.6640625"/>
    <col min="514" max="514" width="16.44140625" customWidth="1"/>
    <col min="515" max="515" width="18.6640625" customWidth="1"/>
    <col min="516" max="516" width="12.33203125" customWidth="1"/>
    <col min="517" max="517" width="14.5546875" customWidth="1"/>
    <col min="518" max="769" width="8.6640625"/>
    <col min="770" max="770" width="16.44140625" customWidth="1"/>
    <col min="771" max="771" width="18.6640625" customWidth="1"/>
    <col min="772" max="772" width="12.33203125" customWidth="1"/>
    <col min="773" max="773" width="14.5546875" customWidth="1"/>
    <col min="774" max="1025" width="8.6640625"/>
    <col min="1026" max="1026" width="16.44140625" customWidth="1"/>
    <col min="1027" max="1027" width="18.6640625" customWidth="1"/>
    <col min="1028" max="1028" width="12.33203125" customWidth="1"/>
    <col min="1029" max="1029" width="14.5546875" customWidth="1"/>
    <col min="1030" max="1281" width="8.6640625"/>
    <col min="1282" max="1282" width="16.44140625" customWidth="1"/>
    <col min="1283" max="1283" width="18.6640625" customWidth="1"/>
    <col min="1284" max="1284" width="12.33203125" customWidth="1"/>
    <col min="1285" max="1285" width="14.5546875" customWidth="1"/>
    <col min="1286" max="1537" width="8.6640625"/>
    <col min="1538" max="1538" width="16.44140625" customWidth="1"/>
    <col min="1539" max="1539" width="18.6640625" customWidth="1"/>
    <col min="1540" max="1540" width="12.33203125" customWidth="1"/>
    <col min="1541" max="1541" width="14.5546875" customWidth="1"/>
    <col min="1542" max="1793" width="8.6640625"/>
    <col min="1794" max="1794" width="16.44140625" customWidth="1"/>
    <col min="1795" max="1795" width="18.6640625" customWidth="1"/>
    <col min="1796" max="1796" width="12.33203125" customWidth="1"/>
    <col min="1797" max="1797" width="14.5546875" customWidth="1"/>
    <col min="1798" max="2049" width="8.6640625"/>
    <col min="2050" max="2050" width="16.44140625" customWidth="1"/>
    <col min="2051" max="2051" width="18.6640625" customWidth="1"/>
    <col min="2052" max="2052" width="12.33203125" customWidth="1"/>
    <col min="2053" max="2053" width="14.5546875" customWidth="1"/>
    <col min="2054" max="2305" width="8.6640625"/>
    <col min="2306" max="2306" width="16.44140625" customWidth="1"/>
    <col min="2307" max="2307" width="18.6640625" customWidth="1"/>
    <col min="2308" max="2308" width="12.33203125" customWidth="1"/>
    <col min="2309" max="2309" width="14.5546875" customWidth="1"/>
    <col min="2310" max="2561" width="8.6640625"/>
    <col min="2562" max="2562" width="16.44140625" customWidth="1"/>
    <col min="2563" max="2563" width="18.6640625" customWidth="1"/>
    <col min="2564" max="2564" width="12.33203125" customWidth="1"/>
    <col min="2565" max="2565" width="14.5546875" customWidth="1"/>
    <col min="2566" max="2817" width="8.6640625"/>
    <col min="2818" max="2818" width="16.44140625" customWidth="1"/>
    <col min="2819" max="2819" width="18.6640625" customWidth="1"/>
    <col min="2820" max="2820" width="12.33203125" customWidth="1"/>
    <col min="2821" max="2821" width="14.5546875" customWidth="1"/>
    <col min="2822" max="3073" width="8.6640625"/>
    <col min="3074" max="3074" width="16.44140625" customWidth="1"/>
    <col min="3075" max="3075" width="18.6640625" customWidth="1"/>
    <col min="3076" max="3076" width="12.33203125" customWidth="1"/>
    <col min="3077" max="3077" width="14.5546875" customWidth="1"/>
    <col min="3078" max="3329" width="8.6640625"/>
    <col min="3330" max="3330" width="16.44140625" customWidth="1"/>
    <col min="3331" max="3331" width="18.6640625" customWidth="1"/>
    <col min="3332" max="3332" width="12.33203125" customWidth="1"/>
    <col min="3333" max="3333" width="14.5546875" customWidth="1"/>
    <col min="3334" max="3585" width="8.6640625"/>
    <col min="3586" max="3586" width="16.44140625" customWidth="1"/>
    <col min="3587" max="3587" width="18.6640625" customWidth="1"/>
    <col min="3588" max="3588" width="12.33203125" customWidth="1"/>
    <col min="3589" max="3589" width="14.5546875" customWidth="1"/>
    <col min="3590" max="3841" width="8.6640625"/>
    <col min="3842" max="3842" width="16.44140625" customWidth="1"/>
    <col min="3843" max="3843" width="18.6640625" customWidth="1"/>
    <col min="3844" max="3844" width="12.33203125" customWidth="1"/>
    <col min="3845" max="3845" width="14.5546875" customWidth="1"/>
    <col min="3846" max="4097" width="8.6640625"/>
    <col min="4098" max="4098" width="16.44140625" customWidth="1"/>
    <col min="4099" max="4099" width="18.6640625" customWidth="1"/>
    <col min="4100" max="4100" width="12.33203125" customWidth="1"/>
    <col min="4101" max="4101" width="14.5546875" customWidth="1"/>
    <col min="4102" max="4353" width="8.6640625"/>
    <col min="4354" max="4354" width="16.44140625" customWidth="1"/>
    <col min="4355" max="4355" width="18.6640625" customWidth="1"/>
    <col min="4356" max="4356" width="12.33203125" customWidth="1"/>
    <col min="4357" max="4357" width="14.5546875" customWidth="1"/>
    <col min="4358" max="4609" width="8.6640625"/>
    <col min="4610" max="4610" width="16.44140625" customWidth="1"/>
    <col min="4611" max="4611" width="18.6640625" customWidth="1"/>
    <col min="4612" max="4612" width="12.33203125" customWidth="1"/>
    <col min="4613" max="4613" width="14.5546875" customWidth="1"/>
    <col min="4614" max="4865" width="8.6640625"/>
    <col min="4866" max="4866" width="16.44140625" customWidth="1"/>
    <col min="4867" max="4867" width="18.6640625" customWidth="1"/>
    <col min="4868" max="4868" width="12.33203125" customWidth="1"/>
    <col min="4869" max="4869" width="14.5546875" customWidth="1"/>
    <col min="4870" max="5121" width="8.6640625"/>
    <col min="5122" max="5122" width="16.44140625" customWidth="1"/>
    <col min="5123" max="5123" width="18.6640625" customWidth="1"/>
    <col min="5124" max="5124" width="12.33203125" customWidth="1"/>
    <col min="5125" max="5125" width="14.5546875" customWidth="1"/>
    <col min="5126" max="5377" width="8.6640625"/>
    <col min="5378" max="5378" width="16.44140625" customWidth="1"/>
    <col min="5379" max="5379" width="18.6640625" customWidth="1"/>
    <col min="5380" max="5380" width="12.33203125" customWidth="1"/>
    <col min="5381" max="5381" width="14.5546875" customWidth="1"/>
    <col min="5382" max="5633" width="8.6640625"/>
    <col min="5634" max="5634" width="16.44140625" customWidth="1"/>
    <col min="5635" max="5635" width="18.6640625" customWidth="1"/>
    <col min="5636" max="5636" width="12.33203125" customWidth="1"/>
    <col min="5637" max="5637" width="14.5546875" customWidth="1"/>
    <col min="5638" max="5889" width="8.6640625"/>
    <col min="5890" max="5890" width="16.44140625" customWidth="1"/>
    <col min="5891" max="5891" width="18.6640625" customWidth="1"/>
    <col min="5892" max="5892" width="12.33203125" customWidth="1"/>
    <col min="5893" max="5893" width="14.5546875" customWidth="1"/>
    <col min="5894" max="6145" width="8.6640625"/>
    <col min="6146" max="6146" width="16.44140625" customWidth="1"/>
    <col min="6147" max="6147" width="18.6640625" customWidth="1"/>
    <col min="6148" max="6148" width="12.33203125" customWidth="1"/>
    <col min="6149" max="6149" width="14.5546875" customWidth="1"/>
    <col min="6150" max="6401" width="8.6640625"/>
    <col min="6402" max="6402" width="16.44140625" customWidth="1"/>
    <col min="6403" max="6403" width="18.6640625" customWidth="1"/>
    <col min="6404" max="6404" width="12.33203125" customWidth="1"/>
    <col min="6405" max="6405" width="14.5546875" customWidth="1"/>
    <col min="6406" max="6657" width="8.6640625"/>
    <col min="6658" max="6658" width="16.44140625" customWidth="1"/>
    <col min="6659" max="6659" width="18.6640625" customWidth="1"/>
    <col min="6660" max="6660" width="12.33203125" customWidth="1"/>
    <col min="6661" max="6661" width="14.5546875" customWidth="1"/>
    <col min="6662" max="6913" width="8.6640625"/>
    <col min="6914" max="6914" width="16.44140625" customWidth="1"/>
    <col min="6915" max="6915" width="18.6640625" customWidth="1"/>
    <col min="6916" max="6916" width="12.33203125" customWidth="1"/>
    <col min="6917" max="6917" width="14.5546875" customWidth="1"/>
    <col min="6918" max="7169" width="8.6640625"/>
    <col min="7170" max="7170" width="16.44140625" customWidth="1"/>
    <col min="7171" max="7171" width="18.6640625" customWidth="1"/>
    <col min="7172" max="7172" width="12.33203125" customWidth="1"/>
    <col min="7173" max="7173" width="14.5546875" customWidth="1"/>
    <col min="7174" max="7425" width="8.6640625"/>
    <col min="7426" max="7426" width="16.44140625" customWidth="1"/>
    <col min="7427" max="7427" width="18.6640625" customWidth="1"/>
    <col min="7428" max="7428" width="12.33203125" customWidth="1"/>
    <col min="7429" max="7429" width="14.5546875" customWidth="1"/>
    <col min="7430" max="7681" width="8.6640625"/>
    <col min="7682" max="7682" width="16.44140625" customWidth="1"/>
    <col min="7683" max="7683" width="18.6640625" customWidth="1"/>
    <col min="7684" max="7684" width="12.33203125" customWidth="1"/>
    <col min="7685" max="7685" width="14.5546875" customWidth="1"/>
    <col min="7686" max="7937" width="8.6640625"/>
    <col min="7938" max="7938" width="16.44140625" customWidth="1"/>
    <col min="7939" max="7939" width="18.6640625" customWidth="1"/>
    <col min="7940" max="7940" width="12.33203125" customWidth="1"/>
    <col min="7941" max="7941" width="14.5546875" customWidth="1"/>
    <col min="7942" max="8193" width="8.6640625"/>
    <col min="8194" max="8194" width="16.44140625" customWidth="1"/>
    <col min="8195" max="8195" width="18.6640625" customWidth="1"/>
    <col min="8196" max="8196" width="12.33203125" customWidth="1"/>
    <col min="8197" max="8197" width="14.5546875" customWidth="1"/>
    <col min="8198" max="8449" width="8.6640625"/>
    <col min="8450" max="8450" width="16.44140625" customWidth="1"/>
    <col min="8451" max="8451" width="18.6640625" customWidth="1"/>
    <col min="8452" max="8452" width="12.33203125" customWidth="1"/>
    <col min="8453" max="8453" width="14.5546875" customWidth="1"/>
    <col min="8454" max="8705" width="8.6640625"/>
    <col min="8706" max="8706" width="16.44140625" customWidth="1"/>
    <col min="8707" max="8707" width="18.6640625" customWidth="1"/>
    <col min="8708" max="8708" width="12.33203125" customWidth="1"/>
    <col min="8709" max="8709" width="14.5546875" customWidth="1"/>
    <col min="8710" max="8961" width="8.6640625"/>
    <col min="8962" max="8962" width="16.44140625" customWidth="1"/>
    <col min="8963" max="8963" width="18.6640625" customWidth="1"/>
    <col min="8964" max="8964" width="12.33203125" customWidth="1"/>
    <col min="8965" max="8965" width="14.5546875" customWidth="1"/>
    <col min="8966" max="9217" width="8.6640625"/>
    <col min="9218" max="9218" width="16.44140625" customWidth="1"/>
    <col min="9219" max="9219" width="18.6640625" customWidth="1"/>
    <col min="9220" max="9220" width="12.33203125" customWidth="1"/>
    <col min="9221" max="9221" width="14.5546875" customWidth="1"/>
    <col min="9222" max="9473" width="8.6640625"/>
    <col min="9474" max="9474" width="16.44140625" customWidth="1"/>
    <col min="9475" max="9475" width="18.6640625" customWidth="1"/>
    <col min="9476" max="9476" width="12.33203125" customWidth="1"/>
    <col min="9477" max="9477" width="14.5546875" customWidth="1"/>
    <col min="9478" max="9729" width="8.6640625"/>
    <col min="9730" max="9730" width="16.44140625" customWidth="1"/>
    <col min="9731" max="9731" width="18.6640625" customWidth="1"/>
    <col min="9732" max="9732" width="12.33203125" customWidth="1"/>
    <col min="9733" max="9733" width="14.5546875" customWidth="1"/>
    <col min="9734" max="9985" width="8.6640625"/>
    <col min="9986" max="9986" width="16.44140625" customWidth="1"/>
    <col min="9987" max="9987" width="18.6640625" customWidth="1"/>
    <col min="9988" max="9988" width="12.33203125" customWidth="1"/>
    <col min="9989" max="9989" width="14.5546875" customWidth="1"/>
    <col min="9990" max="10241" width="8.6640625"/>
    <col min="10242" max="10242" width="16.44140625" customWidth="1"/>
    <col min="10243" max="10243" width="18.6640625" customWidth="1"/>
    <col min="10244" max="10244" width="12.33203125" customWidth="1"/>
    <col min="10245" max="10245" width="14.5546875" customWidth="1"/>
    <col min="10246" max="10497" width="8.6640625"/>
    <col min="10498" max="10498" width="16.44140625" customWidth="1"/>
    <col min="10499" max="10499" width="18.6640625" customWidth="1"/>
    <col min="10500" max="10500" width="12.33203125" customWidth="1"/>
    <col min="10501" max="10501" width="14.5546875" customWidth="1"/>
    <col min="10502" max="10753" width="8.6640625"/>
    <col min="10754" max="10754" width="16.44140625" customWidth="1"/>
    <col min="10755" max="10755" width="18.6640625" customWidth="1"/>
    <col min="10756" max="10756" width="12.33203125" customWidth="1"/>
    <col min="10757" max="10757" width="14.5546875" customWidth="1"/>
    <col min="10758" max="11009" width="8.6640625"/>
    <col min="11010" max="11010" width="16.44140625" customWidth="1"/>
    <col min="11011" max="11011" width="18.6640625" customWidth="1"/>
    <col min="11012" max="11012" width="12.33203125" customWidth="1"/>
    <col min="11013" max="11013" width="14.5546875" customWidth="1"/>
    <col min="11014" max="11265" width="8.6640625"/>
    <col min="11266" max="11266" width="16.44140625" customWidth="1"/>
    <col min="11267" max="11267" width="18.6640625" customWidth="1"/>
    <col min="11268" max="11268" width="12.33203125" customWidth="1"/>
    <col min="11269" max="11269" width="14.5546875" customWidth="1"/>
    <col min="11270" max="11521" width="8.6640625"/>
    <col min="11522" max="11522" width="16.44140625" customWidth="1"/>
    <col min="11523" max="11523" width="18.6640625" customWidth="1"/>
    <col min="11524" max="11524" width="12.33203125" customWidth="1"/>
    <col min="11525" max="11525" width="14.5546875" customWidth="1"/>
    <col min="11526" max="11777" width="8.6640625"/>
    <col min="11778" max="11778" width="16.44140625" customWidth="1"/>
    <col min="11779" max="11779" width="18.6640625" customWidth="1"/>
    <col min="11780" max="11780" width="12.33203125" customWidth="1"/>
    <col min="11781" max="11781" width="14.5546875" customWidth="1"/>
    <col min="11782" max="12033" width="8.6640625"/>
    <col min="12034" max="12034" width="16.44140625" customWidth="1"/>
    <col min="12035" max="12035" width="18.6640625" customWidth="1"/>
    <col min="12036" max="12036" width="12.33203125" customWidth="1"/>
    <col min="12037" max="12037" width="14.5546875" customWidth="1"/>
    <col min="12038" max="12289" width="8.6640625"/>
    <col min="12290" max="12290" width="16.44140625" customWidth="1"/>
    <col min="12291" max="12291" width="18.6640625" customWidth="1"/>
    <col min="12292" max="12292" width="12.33203125" customWidth="1"/>
    <col min="12293" max="12293" width="14.5546875" customWidth="1"/>
    <col min="12294" max="12545" width="8.6640625"/>
    <col min="12546" max="12546" width="16.44140625" customWidth="1"/>
    <col min="12547" max="12547" width="18.6640625" customWidth="1"/>
    <col min="12548" max="12548" width="12.33203125" customWidth="1"/>
    <col min="12549" max="12549" width="14.5546875" customWidth="1"/>
    <col min="12550" max="12801" width="8.6640625"/>
    <col min="12802" max="12802" width="16.44140625" customWidth="1"/>
    <col min="12803" max="12803" width="18.6640625" customWidth="1"/>
    <col min="12804" max="12804" width="12.33203125" customWidth="1"/>
    <col min="12805" max="12805" width="14.5546875" customWidth="1"/>
    <col min="12806" max="13057" width="8.6640625"/>
    <col min="13058" max="13058" width="16.44140625" customWidth="1"/>
    <col min="13059" max="13059" width="18.6640625" customWidth="1"/>
    <col min="13060" max="13060" width="12.33203125" customWidth="1"/>
    <col min="13061" max="13061" width="14.5546875" customWidth="1"/>
    <col min="13062" max="13313" width="8.6640625"/>
    <col min="13314" max="13314" width="16.44140625" customWidth="1"/>
    <col min="13315" max="13315" width="18.6640625" customWidth="1"/>
    <col min="13316" max="13316" width="12.33203125" customWidth="1"/>
    <col min="13317" max="13317" width="14.5546875" customWidth="1"/>
    <col min="13318" max="13569" width="8.6640625"/>
    <col min="13570" max="13570" width="16.44140625" customWidth="1"/>
    <col min="13571" max="13571" width="18.6640625" customWidth="1"/>
    <col min="13572" max="13572" width="12.33203125" customWidth="1"/>
    <col min="13573" max="13573" width="14.5546875" customWidth="1"/>
    <col min="13574" max="13825" width="8.6640625"/>
    <col min="13826" max="13826" width="16.44140625" customWidth="1"/>
    <col min="13827" max="13827" width="18.6640625" customWidth="1"/>
    <col min="13828" max="13828" width="12.33203125" customWidth="1"/>
    <col min="13829" max="13829" width="14.5546875" customWidth="1"/>
    <col min="13830" max="14081" width="8.6640625"/>
    <col min="14082" max="14082" width="16.44140625" customWidth="1"/>
    <col min="14083" max="14083" width="18.6640625" customWidth="1"/>
    <col min="14084" max="14084" width="12.33203125" customWidth="1"/>
    <col min="14085" max="14085" width="14.5546875" customWidth="1"/>
    <col min="14086" max="14337" width="8.6640625"/>
    <col min="14338" max="14338" width="16.44140625" customWidth="1"/>
    <col min="14339" max="14339" width="18.6640625" customWidth="1"/>
    <col min="14340" max="14340" width="12.33203125" customWidth="1"/>
    <col min="14341" max="14341" width="14.5546875" customWidth="1"/>
    <col min="14342" max="14593" width="8.6640625"/>
    <col min="14594" max="14594" width="16.44140625" customWidth="1"/>
    <col min="14595" max="14595" width="18.6640625" customWidth="1"/>
    <col min="14596" max="14596" width="12.33203125" customWidth="1"/>
    <col min="14597" max="14597" width="14.5546875" customWidth="1"/>
    <col min="14598" max="14849" width="8.6640625"/>
    <col min="14850" max="14850" width="16.44140625" customWidth="1"/>
    <col min="14851" max="14851" width="18.6640625" customWidth="1"/>
    <col min="14852" max="14852" width="12.33203125" customWidth="1"/>
    <col min="14853" max="14853" width="14.5546875" customWidth="1"/>
    <col min="14854" max="15105" width="8.6640625"/>
    <col min="15106" max="15106" width="16.44140625" customWidth="1"/>
    <col min="15107" max="15107" width="18.6640625" customWidth="1"/>
    <col min="15108" max="15108" width="12.33203125" customWidth="1"/>
    <col min="15109" max="15109" width="14.5546875" customWidth="1"/>
    <col min="15110" max="15361" width="8.6640625"/>
    <col min="15362" max="15362" width="16.44140625" customWidth="1"/>
    <col min="15363" max="15363" width="18.6640625" customWidth="1"/>
    <col min="15364" max="15364" width="12.33203125" customWidth="1"/>
    <col min="15365" max="15365" width="14.5546875" customWidth="1"/>
    <col min="15366" max="15617" width="8.6640625"/>
    <col min="15618" max="15618" width="16.44140625" customWidth="1"/>
    <col min="15619" max="15619" width="18.6640625" customWidth="1"/>
    <col min="15620" max="15620" width="12.33203125" customWidth="1"/>
    <col min="15621" max="15621" width="14.5546875" customWidth="1"/>
    <col min="15622" max="15873" width="8.6640625"/>
    <col min="15874" max="15874" width="16.44140625" customWidth="1"/>
    <col min="15875" max="15875" width="18.6640625" customWidth="1"/>
    <col min="15876" max="15876" width="12.33203125" customWidth="1"/>
    <col min="15877" max="15877" width="14.5546875" customWidth="1"/>
    <col min="15878" max="16129" width="8.6640625"/>
    <col min="16130" max="16130" width="16.44140625" customWidth="1"/>
    <col min="16131" max="16131" width="18.6640625" customWidth="1"/>
    <col min="16132" max="16132" width="12.33203125" customWidth="1"/>
    <col min="16133" max="16133" width="14.5546875" customWidth="1"/>
    <col min="16134" max="16384" width="8.6640625"/>
  </cols>
  <sheetData>
    <row r="3" spans="2:5" ht="48.6" customHeight="1">
      <c r="B3" s="1364" t="s">
        <v>342</v>
      </c>
      <c r="C3" s="1365"/>
      <c r="D3" s="1365"/>
      <c r="E3" s="1366"/>
    </row>
    <row r="4" spans="2:5" ht="36">
      <c r="B4" s="278" t="s">
        <v>58</v>
      </c>
      <c r="C4" s="278" t="s">
        <v>165</v>
      </c>
      <c r="D4" s="278" t="s">
        <v>41</v>
      </c>
      <c r="E4" s="278" t="s">
        <v>166</v>
      </c>
    </row>
    <row r="5" spans="2:5" ht="15.6">
      <c r="B5" s="322">
        <v>42200</v>
      </c>
      <c r="C5" s="279">
        <v>114.178</v>
      </c>
      <c r="D5" s="279">
        <v>6.94</v>
      </c>
      <c r="E5" s="280">
        <v>6390</v>
      </c>
    </row>
    <row r="6" spans="2:5" ht="15.6">
      <c r="B6" s="322">
        <v>42229</v>
      </c>
      <c r="C6" s="279">
        <v>113.71799999999999</v>
      </c>
      <c r="D6" s="279">
        <v>7.03</v>
      </c>
      <c r="E6" s="281">
        <v>6470</v>
      </c>
    </row>
    <row r="7" spans="2:5" ht="15.6">
      <c r="B7" s="322">
        <v>42257</v>
      </c>
      <c r="C7" s="279">
        <v>114.678</v>
      </c>
      <c r="D7" s="279">
        <v>7.45</v>
      </c>
      <c r="E7" s="281">
        <v>6340</v>
      </c>
    </row>
    <row r="8" spans="2:5" ht="15.6">
      <c r="B8" s="322">
        <v>42285</v>
      </c>
      <c r="C8" s="279">
        <v>113.72799999999999</v>
      </c>
      <c r="D8" s="279">
        <v>7.76</v>
      </c>
      <c r="E8" s="281">
        <v>6460</v>
      </c>
    </row>
    <row r="9" spans="2:5" ht="15.6">
      <c r="B9" s="322">
        <v>42321</v>
      </c>
      <c r="C9" s="279">
        <v>113.708</v>
      </c>
      <c r="D9" s="279" t="s">
        <v>72</v>
      </c>
      <c r="E9" s="281" t="s">
        <v>72</v>
      </c>
    </row>
    <row r="10" spans="2:5" ht="15.6">
      <c r="B10" s="322">
        <v>42361</v>
      </c>
      <c r="C10" s="279">
        <v>113.71799999999999</v>
      </c>
      <c r="D10" s="279">
        <v>7.76</v>
      </c>
      <c r="E10" s="281">
        <v>6460</v>
      </c>
    </row>
    <row r="11" spans="2:5" ht="15.6">
      <c r="B11" s="322">
        <v>42392</v>
      </c>
      <c r="C11" s="279">
        <v>113.71799999999999</v>
      </c>
      <c r="D11" s="279">
        <v>7.43</v>
      </c>
      <c r="E11" s="281">
        <v>6600</v>
      </c>
    </row>
    <row r="12" spans="2:5" ht="15.6">
      <c r="B12" s="322">
        <v>42418</v>
      </c>
      <c r="C12" s="279">
        <v>113.72799999999999</v>
      </c>
      <c r="D12" s="279">
        <v>7.81</v>
      </c>
      <c r="E12" s="281">
        <v>6380</v>
      </c>
    </row>
    <row r="13" spans="2:5" ht="15.6">
      <c r="B13" s="322">
        <v>42445</v>
      </c>
      <c r="C13" s="279">
        <v>113.738</v>
      </c>
      <c r="D13" s="279" t="s">
        <v>236</v>
      </c>
      <c r="E13" s="281" t="s">
        <v>236</v>
      </c>
    </row>
    <row r="14" spans="2:5" ht="15.6">
      <c r="B14" s="322">
        <v>42476</v>
      </c>
      <c r="C14" s="279">
        <v>113.708</v>
      </c>
      <c r="D14" s="279">
        <v>8.0399999999999991</v>
      </c>
      <c r="E14" s="281">
        <v>6350</v>
      </c>
    </row>
    <row r="15" spans="2:5" ht="15.6">
      <c r="B15" s="322">
        <v>42506</v>
      </c>
      <c r="C15" s="279">
        <v>113.708</v>
      </c>
      <c r="D15" s="279">
        <v>7.32</v>
      </c>
      <c r="E15" s="281">
        <v>7020</v>
      </c>
    </row>
    <row r="16" spans="2:5" ht="15.6">
      <c r="B16" s="322">
        <v>42537</v>
      </c>
      <c r="C16" s="279">
        <v>113.718</v>
      </c>
      <c r="D16" s="279" t="s">
        <v>72</v>
      </c>
      <c r="E16" s="281" t="s">
        <v>72</v>
      </c>
    </row>
    <row r="17" spans="2:5" ht="15.6">
      <c r="B17" s="322">
        <v>42567</v>
      </c>
      <c r="C17" s="279">
        <v>113.72799999999999</v>
      </c>
      <c r="D17" s="279" t="s">
        <v>72</v>
      </c>
      <c r="E17" s="281" t="s">
        <v>72</v>
      </c>
    </row>
    <row r="18" spans="2:5" ht="15.6">
      <c r="B18" s="428">
        <v>42601</v>
      </c>
      <c r="C18" s="429">
        <v>113.678</v>
      </c>
      <c r="D18" s="429">
        <v>7.3</v>
      </c>
      <c r="E18" s="281">
        <v>6060</v>
      </c>
    </row>
    <row r="19" spans="2:5" ht="15.6">
      <c r="B19" s="428">
        <v>42632</v>
      </c>
      <c r="C19" s="429">
        <v>113.71799999999999</v>
      </c>
      <c r="D19" s="279" t="s">
        <v>72</v>
      </c>
      <c r="E19" s="281" t="s">
        <v>72</v>
      </c>
    </row>
    <row r="20" spans="2:5" ht="15.6">
      <c r="B20" s="428">
        <v>42663</v>
      </c>
      <c r="C20" s="429">
        <v>116.61799999999999</v>
      </c>
      <c r="D20" s="279" t="s">
        <v>72</v>
      </c>
      <c r="E20" s="281" t="s">
        <v>72</v>
      </c>
    </row>
    <row r="21" spans="2:5" ht="15.6">
      <c r="B21" s="428">
        <v>42697</v>
      </c>
      <c r="C21" s="429">
        <v>116.44</v>
      </c>
      <c r="D21" s="279" t="s">
        <v>72</v>
      </c>
      <c r="E21" s="281" t="s">
        <v>72</v>
      </c>
    </row>
    <row r="22" spans="2:5" ht="15.6">
      <c r="B22" s="428">
        <v>42731</v>
      </c>
      <c r="C22" s="429">
        <v>113.88800000000001</v>
      </c>
      <c r="D22" s="279" t="s">
        <v>72</v>
      </c>
      <c r="E22" s="281" t="s">
        <v>72</v>
      </c>
    </row>
    <row r="23" spans="2:5" ht="15.6">
      <c r="B23" s="428">
        <v>42753</v>
      </c>
      <c r="C23" s="429">
        <v>113.66800000000001</v>
      </c>
      <c r="D23" s="279" t="s">
        <v>72</v>
      </c>
      <c r="E23" s="281" t="s">
        <v>72</v>
      </c>
    </row>
    <row r="24" spans="2:5" ht="15.6">
      <c r="B24" s="428">
        <v>42781</v>
      </c>
      <c r="C24" s="429">
        <v>113.738</v>
      </c>
      <c r="D24" s="429">
        <v>7.55</v>
      </c>
      <c r="E24" s="281">
        <v>6780</v>
      </c>
    </row>
    <row r="25" spans="2:5" ht="15.6">
      <c r="B25" s="428">
        <v>42809</v>
      </c>
      <c r="C25" s="429">
        <v>113.718</v>
      </c>
      <c r="D25" s="279">
        <v>7.8</v>
      </c>
      <c r="E25" s="281">
        <v>6310</v>
      </c>
    </row>
    <row r="26" spans="2:5" ht="15.6">
      <c r="B26" s="428">
        <v>42837</v>
      </c>
      <c r="C26" s="429">
        <v>113.748</v>
      </c>
      <c r="D26" s="429" t="s">
        <v>72</v>
      </c>
      <c r="E26" s="281" t="s">
        <v>72</v>
      </c>
    </row>
    <row r="27" spans="2:5" ht="15.6">
      <c r="B27" s="428">
        <v>42865</v>
      </c>
      <c r="C27" s="429">
        <v>113.718</v>
      </c>
      <c r="D27" s="429" t="s">
        <v>72</v>
      </c>
      <c r="E27" s="281" t="s">
        <v>72</v>
      </c>
    </row>
    <row r="28" spans="2:5" ht="15.6">
      <c r="B28" s="428">
        <v>42906</v>
      </c>
      <c r="C28" s="429">
        <v>113.69799999999999</v>
      </c>
      <c r="D28" s="429" t="s">
        <v>72</v>
      </c>
      <c r="E28" s="281" t="s">
        <v>72</v>
      </c>
    </row>
    <row r="29" spans="2:5" ht="15.6">
      <c r="B29" s="428">
        <v>42933</v>
      </c>
      <c r="C29" s="429">
        <v>113.738</v>
      </c>
      <c r="D29" s="429" t="s">
        <v>72</v>
      </c>
      <c r="E29" s="281" t="s">
        <v>72</v>
      </c>
    </row>
    <row r="30" spans="2:5" ht="15.6">
      <c r="B30" s="428">
        <v>42969</v>
      </c>
      <c r="C30" s="429">
        <v>113.718</v>
      </c>
      <c r="D30" s="429" t="s">
        <v>72</v>
      </c>
      <c r="E30" s="281" t="s">
        <v>72</v>
      </c>
    </row>
    <row r="31" spans="2:5" ht="15.6">
      <c r="B31" s="428">
        <v>42998</v>
      </c>
      <c r="C31" s="429">
        <v>113.718</v>
      </c>
      <c r="D31" s="429" t="s">
        <v>72</v>
      </c>
      <c r="E31" s="281" t="s">
        <v>72</v>
      </c>
    </row>
    <row r="32" spans="2:5" ht="15.6">
      <c r="B32" s="428">
        <v>43027</v>
      </c>
      <c r="C32" s="429">
        <v>113.718</v>
      </c>
      <c r="D32" s="429" t="s">
        <v>72</v>
      </c>
      <c r="E32" s="281" t="s">
        <v>72</v>
      </c>
    </row>
    <row r="33" spans="2:5" ht="15.6">
      <c r="B33" s="428">
        <v>43056</v>
      </c>
      <c r="C33" s="429">
        <v>113.718</v>
      </c>
      <c r="D33" s="429" t="s">
        <v>72</v>
      </c>
      <c r="E33" s="281" t="s">
        <v>72</v>
      </c>
    </row>
    <row r="34" spans="2:5" ht="15.6">
      <c r="B34" s="428">
        <v>43084</v>
      </c>
      <c r="C34" s="429">
        <v>113.72799999999999</v>
      </c>
      <c r="D34" s="429" t="s">
        <v>72</v>
      </c>
      <c r="E34" s="281" t="s">
        <v>72</v>
      </c>
    </row>
    <row r="35" spans="2:5" ht="15.6">
      <c r="B35" s="428">
        <v>43110</v>
      </c>
      <c r="C35" s="429">
        <v>113.72799999999999</v>
      </c>
      <c r="D35" s="429" t="s">
        <v>72</v>
      </c>
      <c r="E35" s="281" t="s">
        <v>72</v>
      </c>
    </row>
    <row r="36" spans="2:5" ht="15.6">
      <c r="B36" s="428">
        <v>43146</v>
      </c>
      <c r="C36" s="429">
        <v>113.718</v>
      </c>
      <c r="D36" s="429" t="s">
        <v>72</v>
      </c>
      <c r="E36" s="281" t="s">
        <v>72</v>
      </c>
    </row>
    <row r="37" spans="2:5" ht="15.6">
      <c r="B37" s="428">
        <v>43172</v>
      </c>
      <c r="C37" s="429">
        <v>113.748</v>
      </c>
      <c r="D37" s="429" t="s">
        <v>72</v>
      </c>
      <c r="E37" s="281" t="s">
        <v>72</v>
      </c>
    </row>
    <row r="38" spans="2:5" ht="15.6">
      <c r="B38" s="428">
        <v>43201</v>
      </c>
      <c r="C38" s="429">
        <v>113.708</v>
      </c>
      <c r="D38" s="429" t="s">
        <v>72</v>
      </c>
      <c r="E38" s="281" t="s">
        <v>72</v>
      </c>
    </row>
    <row r="39" spans="2:5" ht="15.6">
      <c r="B39" s="428">
        <v>43230</v>
      </c>
      <c r="C39" s="429">
        <v>105.188</v>
      </c>
      <c r="D39" s="429" t="str">
        <f>IF('Bi-Monthly GW Results'!F183="","NA",'GW History'!G118)</f>
        <v>NA</v>
      </c>
      <c r="E39" s="281" t="s">
        <v>72</v>
      </c>
    </row>
    <row r="40" spans="2:5" ht="15.6">
      <c r="B40" s="428">
        <v>43259</v>
      </c>
      <c r="C40" s="429">
        <v>103.328</v>
      </c>
      <c r="D40" s="429" t="str">
        <f>IF('Bi-Monthly GW Results'!F184="","NA",'GW History'!G119)</f>
        <v>NA</v>
      </c>
      <c r="E40" s="281" t="s">
        <v>72</v>
      </c>
    </row>
    <row r="41" spans="2:5" ht="15.6">
      <c r="B41" s="428">
        <v>43288</v>
      </c>
      <c r="C41" s="429">
        <v>103.238</v>
      </c>
      <c r="D41" s="429" t="str">
        <f>IF('Bi-Monthly GW Results'!F185="","NA",'GW History'!G120)</f>
        <v>NA</v>
      </c>
      <c r="E41" s="281" t="s">
        <v>72</v>
      </c>
    </row>
    <row r="42" spans="2:5" ht="15.6">
      <c r="B42" s="428">
        <v>43317</v>
      </c>
      <c r="C42" s="429">
        <v>103.19799999999999</v>
      </c>
      <c r="D42" s="429" t="str">
        <f>IF('Bi-Monthly GW Results'!F186="","NA",'GW History'!G121)</f>
        <v>NA</v>
      </c>
      <c r="E42" s="281" t="s">
        <v>72</v>
      </c>
    </row>
    <row r="43" spans="2:5" ht="15.6">
      <c r="B43" s="428">
        <v>43346</v>
      </c>
      <c r="C43" s="429">
        <v>103.268</v>
      </c>
      <c r="D43" s="429">
        <f>IF('Bi-Monthly GW Results'!F187="","NA",'GW History'!G122)</f>
        <v>6.9</v>
      </c>
      <c r="E43" s="281">
        <v>5500</v>
      </c>
    </row>
    <row r="44" spans="2:5" ht="15.6">
      <c r="B44" s="428">
        <v>43383</v>
      </c>
      <c r="C44" s="429">
        <v>103.318</v>
      </c>
      <c r="D44" s="429">
        <f>IF('Bi-Monthly GW Results'!F188="","NA",'GW History'!G123)</f>
        <v>6.9</v>
      </c>
      <c r="E44" s="281">
        <v>5620</v>
      </c>
    </row>
    <row r="45" spans="2:5" ht="15.6">
      <c r="B45" s="428">
        <v>43410</v>
      </c>
      <c r="C45" s="429">
        <v>103.248</v>
      </c>
      <c r="D45" s="429">
        <f>IF('Bi-Monthly GW Results'!F189="","NA",'GW History'!G124)</f>
        <v>6.9</v>
      </c>
      <c r="E45" s="281">
        <v>5630</v>
      </c>
    </row>
    <row r="46" spans="2:5" ht="15.6">
      <c r="B46" s="428">
        <v>43437</v>
      </c>
      <c r="C46" s="429">
        <v>103.22799999999999</v>
      </c>
      <c r="D46" s="429">
        <f>IF('Bi-Monthly GW Results'!F190="","NA",'GW History'!G125)</f>
        <v>7.2</v>
      </c>
      <c r="E46" s="281">
        <v>5630</v>
      </c>
    </row>
    <row r="47" spans="2:5" ht="15.6">
      <c r="B47" s="428">
        <f>'GW History'!T86</f>
        <v>43474</v>
      </c>
      <c r="C47" s="429">
        <f>'GW History'!U86</f>
        <v>103.208</v>
      </c>
      <c r="D47" s="429">
        <f>IF('Bi-Monthly GW Results'!F191="","NA",'GW History'!G126)</f>
        <v>7.3</v>
      </c>
      <c r="E47" s="281">
        <f>IF('Bi-Monthly GW Results'!B191="","NA",'GW History'!H126)</f>
        <v>5630</v>
      </c>
    </row>
    <row r="48" spans="2:5" ht="15.6">
      <c r="B48" s="428">
        <f>'GW History'!T87</f>
        <v>43509</v>
      </c>
      <c r="C48" s="429">
        <f>'GW History'!U87</f>
        <v>103.52799999999999</v>
      </c>
      <c r="D48" s="429" t="str">
        <f>IF('Bi-Monthly GW Results'!F192="","NA",'GW History'!G127)</f>
        <v>NA</v>
      </c>
      <c r="E48" s="281" t="str">
        <f>IF('Bi-Monthly GW Results'!B192="","NA",'GW History'!H127)</f>
        <v>NA</v>
      </c>
    </row>
    <row r="49" spans="2:5" ht="15.6">
      <c r="B49" s="428">
        <f>'GW History'!T88</f>
        <v>43531</v>
      </c>
      <c r="C49" s="429">
        <f>'GW History'!U88</f>
        <v>105.008</v>
      </c>
      <c r="D49" s="429" t="str">
        <f>IF('Bi-Monthly GW Results'!F193="","NA",'GW History'!G128)</f>
        <v>NA</v>
      </c>
      <c r="E49" s="281" t="str">
        <f>IF('Bi-Monthly GW Results'!B193="","NA",'GW History'!H128)</f>
        <v>NA</v>
      </c>
    </row>
    <row r="50" spans="2:5" ht="15.6">
      <c r="B50" s="428">
        <f>'GW History'!T89</f>
        <v>43566</v>
      </c>
      <c r="C50" s="429">
        <f>'GW History'!U89</f>
        <v>105.11799999999999</v>
      </c>
      <c r="D50" s="429">
        <f>IF('Bi-Monthly GW Results'!F194="","NA",'GW History'!G129)</f>
        <v>7.18</v>
      </c>
      <c r="E50" s="281">
        <f>IF('Bi-Monthly GW Results'!B194="","NA",'GW History'!H129)</f>
        <v>6900</v>
      </c>
    </row>
    <row r="51" spans="2:5" ht="15.6">
      <c r="B51" s="428">
        <f>'GW History'!T90</f>
        <v>43593</v>
      </c>
      <c r="C51" s="429">
        <f>'GW History'!U90</f>
        <v>103.88800000000001</v>
      </c>
      <c r="D51" s="429">
        <f>IF('Bi-Monthly GW Results'!F195="","NA",'GW History'!G130)</f>
        <v>7</v>
      </c>
      <c r="E51" s="281">
        <f>IF('Bi-Monthly GW Results'!B195="","NA",'GW History'!H130)</f>
        <v>6400</v>
      </c>
    </row>
    <row r="52" spans="2:5" ht="15.6">
      <c r="B52" s="428">
        <f>'GW History'!T91</f>
        <v>43622</v>
      </c>
      <c r="C52" s="429">
        <f>'GW History'!U91</f>
        <v>103.768</v>
      </c>
      <c r="D52" s="429" t="str">
        <f>IF('Bi-Monthly GW Results'!F196="","NA",'GW History'!G131)</f>
        <v>NA</v>
      </c>
      <c r="E52" s="281" t="str">
        <f>IF('Bi-Monthly GW Results'!B196="","NA",'GW History'!H131)</f>
        <v>NA</v>
      </c>
    </row>
    <row r="53" spans="2:5" ht="15.6">
      <c r="B53" s="428">
        <f>'GW History'!T92</f>
        <v>43649</v>
      </c>
      <c r="C53" s="429">
        <f>'GW History'!U92</f>
        <v>103.91800000000001</v>
      </c>
      <c r="D53" s="429" t="str">
        <f>IF('Bi-Monthly GW Results'!F197="","NA",'GW History'!G132)</f>
        <v>NA</v>
      </c>
      <c r="E53" s="281" t="str">
        <f>IF('Bi-Monthly GW Results'!B197="","NA",'GW History'!H132)</f>
        <v>NA</v>
      </c>
    </row>
    <row r="54" spans="2:5" ht="15.6">
      <c r="B54" s="428">
        <f>'GW History'!T93</f>
        <v>43683</v>
      </c>
      <c r="C54" s="429">
        <f>IF('GW History'!AH93="","NA",'GW History'!U93)</f>
        <v>104.50799999999998</v>
      </c>
      <c r="D54" s="429" t="str">
        <f>IF('Bi-Monthly GW Results'!F198="","NA",'GW History'!G133)</f>
        <v>NA</v>
      </c>
      <c r="E54" s="281" t="str">
        <f>IF('Bi-Monthly GW Results'!B198="","NA",'GW History'!H133)</f>
        <v>NA</v>
      </c>
    </row>
    <row r="55" spans="2:5" ht="15.6">
      <c r="B55" s="428">
        <f>'GW History'!T94</f>
        <v>43713</v>
      </c>
      <c r="C55" s="429">
        <f>IF('GW History'!AH94="","NA",'GW History'!U94)</f>
        <v>103.84799999999998</v>
      </c>
      <c r="D55" s="429" t="str">
        <f>IF('Bi-Monthly GW Results'!F199="","NA",'GW History'!G134)</f>
        <v>NA</v>
      </c>
      <c r="E55" s="281" t="str">
        <f>IF('Bi-Monthly GW Results'!B199="","NA",'GW History'!H134)</f>
        <v>NA</v>
      </c>
    </row>
    <row r="56" spans="2:5" ht="15.6">
      <c r="B56" s="428">
        <f>'GW History'!T95</f>
        <v>43741</v>
      </c>
      <c r="C56" s="429">
        <f>IF('GW History'!AH95="","NA",'GW History'!U95)</f>
        <v>103.88800000000001</v>
      </c>
      <c r="D56" s="429" t="str">
        <f>IF('Bi-Monthly GW Results'!F200="","NA",'GW History'!G135)</f>
        <v>NA</v>
      </c>
      <c r="E56" s="281" t="str">
        <f>IF('Bi-Monthly GW Results'!B200="","NA",'GW History'!H135)</f>
        <v>NA</v>
      </c>
    </row>
    <row r="57" spans="2:5" ht="15.6">
      <c r="B57" s="428">
        <f>'GW History'!T96</f>
        <v>43776</v>
      </c>
      <c r="C57" s="429">
        <f>IF('GW History'!AH96="","NA",'GW History'!U96)</f>
        <v>103.148</v>
      </c>
      <c r="D57" s="429" t="str">
        <f>IF('Bi-Monthly GW Results'!F201="","NA",'GW History'!G136)</f>
        <v>NA</v>
      </c>
      <c r="E57" s="281" t="str">
        <f>IF('Bi-Monthly GW Results'!B201="","NA",'GW History'!H136)</f>
        <v>NA</v>
      </c>
    </row>
    <row r="58" spans="2:5" ht="15.6">
      <c r="B58" s="428">
        <f>'GW History'!T97</f>
        <v>43803</v>
      </c>
      <c r="C58" s="429">
        <f>IF('GW History'!AH97="","NA",'GW History'!U97)</f>
        <v>103.458</v>
      </c>
      <c r="D58" s="429">
        <f>IF('Bi-Monthly GW Results'!F202="","NA",'GW History'!G137)</f>
        <v>6.8</v>
      </c>
      <c r="E58" s="281">
        <f>IF('Bi-Monthly GW Results'!B202="","NA",'GW History'!H137)</f>
        <v>6360</v>
      </c>
    </row>
    <row r="59" spans="2:5" ht="15.6">
      <c r="B59" s="428">
        <f>'GW History'!T98</f>
        <v>43839</v>
      </c>
      <c r="C59" s="429">
        <f>IF('GW History'!AH98="","NA",'GW History'!U98)</f>
        <v>104.268</v>
      </c>
      <c r="D59" s="429">
        <f>IF('Bi-Monthly GW Results'!F203="","NA",'GW History'!G138)</f>
        <v>6.9</v>
      </c>
      <c r="E59" s="281">
        <f>IF('Bi-Monthly GW Results'!B203="","NA",'GW History'!H138)</f>
        <v>6290</v>
      </c>
    </row>
    <row r="60" spans="2:5" ht="15.6">
      <c r="B60" s="428">
        <f>'GW History'!T99</f>
        <v>43865</v>
      </c>
      <c r="C60" s="429">
        <f>IF('GW History'!AH99="","NA",'GW History'!U99)</f>
        <v>104.65799999999999</v>
      </c>
      <c r="D60" s="429">
        <f>IF('Bi-Monthly GW Results'!F204="","NA",'GW History'!G139)</f>
        <v>7</v>
      </c>
      <c r="E60" s="281">
        <f>IF('Bi-Monthly GW Results'!B204="","NA",'GW History'!H139)</f>
        <v>6170</v>
      </c>
    </row>
    <row r="61" spans="2:5" ht="15.6">
      <c r="B61" s="428">
        <f>'GW History'!T100</f>
        <v>43906</v>
      </c>
      <c r="C61" s="429">
        <f>IF('GW History'!AH100="","NA",'GW History'!U100)</f>
        <v>105.22799999999999</v>
      </c>
      <c r="D61" s="429">
        <f>IF('Bi-Monthly GW Results'!F205="","NA",'GW History'!G140)</f>
        <v>7.03</v>
      </c>
      <c r="E61" s="281">
        <f>IF('Bi-Monthly GW Results'!B205="","NA",'GW History'!H140)</f>
        <v>6960</v>
      </c>
    </row>
    <row r="62" spans="2:5" ht="15.6">
      <c r="B62" s="428">
        <f>'GW History'!T101</f>
        <v>43923</v>
      </c>
      <c r="C62" s="429">
        <f>IF('GW History'!AH101="","NA",'GW History'!U101)</f>
        <v>105.348</v>
      </c>
      <c r="D62" s="429">
        <f>IF('Bi-Monthly GW Results'!F206="","NA",'GW History'!G141)</f>
        <v>7</v>
      </c>
      <c r="E62" s="281">
        <f>IF('Bi-Monthly GW Results'!B206="","NA",'GW History'!H141)</f>
        <v>6150</v>
      </c>
    </row>
    <row r="63" spans="2:5" ht="15.6">
      <c r="B63" s="428">
        <f>'GW History'!T102</f>
        <v>43964</v>
      </c>
      <c r="C63" s="429">
        <f>IF('GW History'!AH102="","NA",'GW History'!U102)</f>
        <v>105.65799999999999</v>
      </c>
      <c r="D63" s="429">
        <f>IF('Bi-Monthly GW Results'!F207="","NA",'GW History'!G142)</f>
        <v>7</v>
      </c>
      <c r="E63" s="281">
        <f>IF('Bi-Monthly GW Results'!B207="","NA",'GW History'!H142)</f>
        <v>6080</v>
      </c>
    </row>
    <row r="64" spans="2:5" ht="15.6">
      <c r="B64" s="428">
        <f>'GW History'!T103</f>
        <v>43984</v>
      </c>
      <c r="C64" s="429">
        <f>IF('GW History'!AH103="","NA",'GW History'!U103)</f>
        <v>105.738</v>
      </c>
      <c r="D64" s="429">
        <f>IF('Bi-Monthly GW Results'!F208="","NA",'GW History'!G143)</f>
        <v>7.1</v>
      </c>
      <c r="E64" s="281">
        <f>IF('Bi-Monthly GW Results'!B208="","NA",'GW History'!H143)</f>
        <v>6020</v>
      </c>
    </row>
    <row r="65" spans="2:5" ht="15.6">
      <c r="B65" s="428">
        <f>'GW History'!T104</f>
        <v>44019</v>
      </c>
      <c r="C65" s="429">
        <f>IF('GW History'!AH104="","NA",'GW History'!U104)</f>
        <v>105.77799999999999</v>
      </c>
      <c r="D65" s="429">
        <f>IF('Bi-Monthly GW Results'!F209="","NA",'GW History'!G144)</f>
        <v>7.3</v>
      </c>
      <c r="E65" s="281">
        <f>IF('Bi-Monthly GW Results'!B209="","NA",'GW History'!H144)</f>
        <v>6350</v>
      </c>
    </row>
    <row r="66" spans="2:5" ht="15.6">
      <c r="B66" s="428">
        <f>'GW History'!T105</f>
        <v>44047</v>
      </c>
      <c r="C66" s="429">
        <f>IF('GW History'!T105="","",'GW History'!U105)</f>
        <v>106.098</v>
      </c>
      <c r="D66" s="429">
        <f>IF('GW History'!F145="","",'GW History'!G145)</f>
        <v>7.5</v>
      </c>
      <c r="E66" s="281">
        <f>IF('GW History'!F145="","",'GW History'!H145)</f>
        <v>5590</v>
      </c>
    </row>
    <row r="67" spans="2:5" ht="15.6">
      <c r="B67" s="428">
        <f>IF('GW History'!T106="","",'GW History'!T106)</f>
        <v>44082</v>
      </c>
      <c r="C67" s="429">
        <f>IF('GW History'!T106="","",'GW History'!U106)</f>
        <v>106.538</v>
      </c>
      <c r="D67" s="429">
        <f>IF('GW History'!F146="","",'GW History'!G146)</f>
        <v>6.9</v>
      </c>
      <c r="E67" s="281">
        <f>IF('GW History'!F146="","",'GW History'!H146)</f>
        <v>5860</v>
      </c>
    </row>
    <row r="68" spans="2:5" ht="15.6">
      <c r="B68" s="428">
        <f>IF('GW History'!T107="","",'GW History'!T107)</f>
        <v>44110</v>
      </c>
      <c r="C68" s="429">
        <f>IF('GW History'!T107="","",'GW History'!U107)</f>
        <v>106.57799999999999</v>
      </c>
      <c r="D68" s="429">
        <f>IF('GW History'!F147="","",'GW History'!G147)</f>
        <v>7.1</v>
      </c>
      <c r="E68" s="281">
        <f>IF('GW History'!F147="","",'GW History'!H147)</f>
        <v>6170</v>
      </c>
    </row>
    <row r="69" spans="2:5" ht="15.6">
      <c r="B69" s="428">
        <f>IF('GW History'!T108="","",'GW History'!T108)</f>
        <v>44145</v>
      </c>
      <c r="C69" s="429">
        <f>IF('GW History'!T108="","",'GW History'!U108)</f>
        <v>106.58799999999999</v>
      </c>
      <c r="D69" s="429">
        <f>IF('GW History'!F148="","",'GW History'!G148)</f>
        <v>7.1</v>
      </c>
      <c r="E69" s="281">
        <f>IF('GW History'!F148="","",'GW History'!H148)</f>
        <v>5790</v>
      </c>
    </row>
    <row r="70" spans="2:5" ht="15.6">
      <c r="B70" s="428">
        <f>IF('GW History'!T109="","",'GW History'!T109)</f>
        <v>44167</v>
      </c>
      <c r="C70" s="429">
        <f>IF('GW History'!T109="","",'GW History'!U109)</f>
        <v>106.508</v>
      </c>
      <c r="D70" s="429">
        <f>IF('GW History'!F149="","",'GW History'!G149)</f>
        <v>6.8</v>
      </c>
      <c r="E70" s="281">
        <f>IF('GW History'!F149="","",'GW History'!H149)</f>
        <v>5740</v>
      </c>
    </row>
    <row r="71" spans="2:5" ht="15.6" hidden="1">
      <c r="B71" s="428">
        <f>IF('GW History'!T110="","",'GW History'!T110)</f>
        <v>44209</v>
      </c>
      <c r="C71" s="429">
        <f>IF('GW History'!T110="","",'GW History'!U110)</f>
        <v>106.46799999999999</v>
      </c>
      <c r="D71" s="429">
        <f>IF('GW History'!F150="","",'GW History'!G150)</f>
        <v>6.9</v>
      </c>
      <c r="E71" s="281">
        <f>IF('GW History'!F150="","",'GW History'!H150)</f>
        <v>5970</v>
      </c>
    </row>
    <row r="72" spans="2:5" ht="15.6" hidden="1">
      <c r="B72" s="428">
        <f>IF('GW History'!T111="","",'GW History'!T111)</f>
        <v>44235</v>
      </c>
      <c r="C72" s="429">
        <f>IF('GW History'!T111="","",'GW History'!U111)</f>
        <v>106.47799999999999</v>
      </c>
      <c r="D72" s="429">
        <f>IF('GW History'!F151="","",'GW History'!G151)</f>
        <v>8.18</v>
      </c>
      <c r="E72" s="281">
        <f>IF('GW History'!F151="","",'GW History'!H151)</f>
        <v>6390</v>
      </c>
    </row>
    <row r="73" spans="2:5" ht="15.6" hidden="1">
      <c r="B73" s="428">
        <f>IF('GW History'!T112="","",'GW History'!T112)</f>
        <v>44263</v>
      </c>
      <c r="C73" s="429">
        <f>IF('GW History'!T112="","",'GW History'!U112)</f>
        <v>105.788</v>
      </c>
      <c r="D73" s="429">
        <f>IF('GW History'!F152="","",'GW History'!G152)</f>
        <v>6.93</v>
      </c>
      <c r="E73" s="281">
        <f>IF('GW History'!F152="","",'GW History'!H152)</f>
        <v>6480</v>
      </c>
    </row>
    <row r="74" spans="2:5" ht="15.6" hidden="1">
      <c r="B74" s="428">
        <f>IF('GW History'!T113="","",'GW History'!T113)</f>
        <v>44299</v>
      </c>
      <c r="C74" s="429">
        <f>IF('GW History'!T113="","",'GW History'!U113)</f>
        <v>106.488</v>
      </c>
      <c r="D74" s="429">
        <f>IF('GW History'!F153="","",'GW History'!G153)</f>
        <v>6.94</v>
      </c>
      <c r="E74" s="281">
        <f>IF('GW History'!F153="","",'GW History'!H153)</f>
        <v>6370</v>
      </c>
    </row>
    <row r="75" spans="2:5" ht="15.6" hidden="1">
      <c r="B75" s="428">
        <f>IF('GW History'!T114="","",'GW History'!T114)</f>
        <v>44328</v>
      </c>
      <c r="C75" s="429">
        <f>IF('GW History'!T114="","",'GW History'!U114)</f>
        <v>106.488</v>
      </c>
      <c r="D75" s="429">
        <f>IF('GW History'!F154="","",'GW History'!G154)</f>
        <v>6.97</v>
      </c>
      <c r="E75" s="281">
        <f>IF('GW History'!F154="","",'GW History'!H154)</f>
        <v>6320</v>
      </c>
    </row>
    <row r="76" spans="2:5" ht="15.6" hidden="1">
      <c r="B76" s="428">
        <f>IF('GW History'!T115="","",'GW History'!T115)</f>
        <v>44368</v>
      </c>
      <c r="C76" s="429">
        <f>IF('GW History'!T115="","",'GW History'!U115)</f>
        <v>106.54799999999999</v>
      </c>
      <c r="D76" s="429">
        <f>IF('GW History'!F155="","",'GW History'!G155)</f>
        <v>6.81</v>
      </c>
      <c r="E76" s="281">
        <f>IF('GW History'!F155="","",'GW History'!H155)</f>
        <v>5660</v>
      </c>
    </row>
    <row r="77" spans="2:5" ht="15.6" hidden="1">
      <c r="B77" s="428">
        <f>IF('GW History'!T116="","",'GW History'!T116)</f>
        <v>44396</v>
      </c>
      <c r="C77" s="429">
        <f>IF('GW History'!T116="","",'GW History'!U116)</f>
        <v>106.66799999999999</v>
      </c>
      <c r="D77" s="429">
        <f>IF('GW History'!F156="","",'GW History'!G156)</f>
        <v>6.93</v>
      </c>
      <c r="E77" s="281">
        <f>IF('GW History'!F156="","",'GW History'!H156)</f>
        <v>6240</v>
      </c>
    </row>
    <row r="78" spans="2:5" ht="15.6" hidden="1">
      <c r="B78" s="428">
        <f>IF('GW History'!T117="","",'GW History'!T117)</f>
        <v>44431</v>
      </c>
      <c r="C78" s="429">
        <f>IF('GW History'!T117="","",'GW History'!U117)</f>
        <v>106.628</v>
      </c>
      <c r="D78" s="429">
        <f>IF('GW History'!F157="","",'GW History'!G157)</f>
        <v>6.9</v>
      </c>
      <c r="E78" s="281">
        <f>IF('GW History'!F157="","",'GW History'!H157)</f>
        <v>6330</v>
      </c>
    </row>
    <row r="79" spans="2:5" ht="15.6" hidden="1">
      <c r="B79" s="428">
        <f>IF('GW History'!T118="","",'GW History'!T118)</f>
        <v>44452</v>
      </c>
      <c r="C79" s="429">
        <f>IF('GW History'!T118="","",'GW History'!U118)</f>
        <v>106.47799999999999</v>
      </c>
      <c r="D79" s="429">
        <f>IF('GW History'!F158="","",'GW History'!G158)</f>
        <v>6.95</v>
      </c>
      <c r="E79" s="281">
        <f>IF('GW History'!F158="","",'GW History'!H158)</f>
        <v>6360</v>
      </c>
    </row>
    <row r="80" spans="2:5" ht="15.6" hidden="1">
      <c r="B80" s="428">
        <f>IF('GW History'!T119="","",'GW History'!T119)</f>
        <v>44487</v>
      </c>
      <c r="C80" s="429">
        <f>IF('GW History'!T119="","",'GW History'!U119)</f>
        <v>106.178</v>
      </c>
      <c r="D80" s="429">
        <f>IF('GW History'!F159="","",'GW History'!G159)</f>
        <v>6.93</v>
      </c>
      <c r="E80" s="281">
        <f>IF('GW History'!F159="","",'GW History'!H159)</f>
        <v>6380</v>
      </c>
    </row>
    <row r="81" spans="2:5" ht="15.6" hidden="1">
      <c r="B81" s="428">
        <f>IF('GW History'!T120="","",'GW History'!T120)</f>
        <v>44529</v>
      </c>
      <c r="C81" s="429">
        <f>IF('GW History'!T120="","",'GW History'!U120)</f>
        <v>106.208</v>
      </c>
      <c r="D81" s="429">
        <f>IF('GW History'!F160="","",'GW History'!G160)</f>
        <v>6.85</v>
      </c>
      <c r="E81" s="281">
        <f>IF('GW History'!F160="","",'GW History'!H160)</f>
        <v>6640</v>
      </c>
    </row>
    <row r="82" spans="2:5" ht="15.6" hidden="1">
      <c r="B82" s="428">
        <f>IF('GW History'!T121="","",'GW History'!T121)</f>
        <v>44550</v>
      </c>
      <c r="C82" s="429">
        <f>IF('GW History'!T121="","",'GW History'!U121)</f>
        <v>107.238</v>
      </c>
      <c r="D82" s="429">
        <f>IF('GW History'!F161="","",'GW History'!G161)</f>
        <v>7</v>
      </c>
      <c r="E82" s="281">
        <f>IF('GW History'!F161="","",'GW History'!H161)</f>
        <v>6530</v>
      </c>
    </row>
    <row r="83" spans="2:5" ht="15.6">
      <c r="B83" s="428">
        <f>IF('GW History'!T122="","",'GW History'!T122)</f>
        <v>44585</v>
      </c>
      <c r="C83" s="429">
        <f>IF('GW History'!T122="","",'GW History'!U122)</f>
        <v>102.93799999999999</v>
      </c>
      <c r="D83" s="429">
        <f>IF('GW History'!F162="","",'GW History'!G162)</f>
        <v>6.9</v>
      </c>
      <c r="E83" s="281">
        <f>IF('GW History'!F162="","",'GW History'!H162)</f>
        <v>6450</v>
      </c>
    </row>
    <row r="84" spans="2:5" ht="15.6">
      <c r="B84" s="428">
        <f>IF('GW History'!T123="","",'GW History'!T123)</f>
        <v>44606</v>
      </c>
      <c r="C84" s="429">
        <f>IF('GW History'!T123="","",'GW History'!U123)</f>
        <v>106.72799999999999</v>
      </c>
      <c r="D84" s="429">
        <f>IF('GW History'!F163="","",'GW History'!G163)</f>
        <v>7</v>
      </c>
      <c r="E84" s="281">
        <f>IF('GW History'!F163="","",'GW History'!H163)</f>
        <v>6390</v>
      </c>
    </row>
    <row r="85" spans="2:5" ht="15.6">
      <c r="B85" s="428">
        <f>IF('GW History'!T124="","",'GW History'!T124)</f>
        <v>44634</v>
      </c>
      <c r="C85" s="429">
        <f>IF('GW History'!T124="","",'GW History'!U124)</f>
        <v>106.52799999999999</v>
      </c>
      <c r="D85" s="429">
        <f>IF('GW History'!F164="","",'GW History'!G164)</f>
        <v>6.95</v>
      </c>
      <c r="E85" s="281">
        <f>IF('GW History'!F164="","",'GW History'!H164)</f>
        <v>6600</v>
      </c>
    </row>
    <row r="86" spans="2:5" ht="15.6">
      <c r="B86" s="428">
        <f>IF('GW History'!T125="","",'GW History'!T125)</f>
        <v>44677</v>
      </c>
      <c r="C86" s="429">
        <f>IF('GW History'!T125="","",'GW History'!U125)</f>
        <v>106.928</v>
      </c>
      <c r="D86" s="429">
        <f>IF('GW History'!F165="","",'GW History'!G165)</f>
        <v>6.88</v>
      </c>
      <c r="E86" s="281">
        <f>IF('GW History'!F165="","",'GW History'!H165)</f>
        <v>6190</v>
      </c>
    </row>
    <row r="87" spans="2:5" ht="15.6">
      <c r="B87" s="428">
        <f>IF('GW History'!T126="","",'GW History'!T126)</f>
        <v>44697</v>
      </c>
      <c r="C87" s="429">
        <f>IF('GW History'!T126="","",'GW History'!U126)</f>
        <v>106.91799999999999</v>
      </c>
      <c r="D87" s="429">
        <f>IF('GW History'!F166="","",'GW History'!G166)</f>
        <v>7.43</v>
      </c>
      <c r="E87" s="281">
        <f>IF('GW History'!F166="","",'GW History'!H166)</f>
        <v>6410</v>
      </c>
    </row>
    <row r="88" spans="2:5" ht="15.6">
      <c r="B88" s="428">
        <f>IF('GW History'!T127="","",'GW History'!T127)</f>
        <v>44726</v>
      </c>
      <c r="C88" s="429">
        <f>IF('GW History'!T127="","",'GW History'!U127)</f>
        <v>106.93799999999999</v>
      </c>
      <c r="D88" s="429">
        <f>IF('GW History'!F167="","",'GW History'!G167)</f>
        <v>6.89</v>
      </c>
      <c r="E88" s="281">
        <f>IF('GW History'!F167="","",'GW History'!H167)</f>
        <v>6500</v>
      </c>
    </row>
    <row r="89" spans="2:5" ht="15.6">
      <c r="B89" s="428">
        <f>IF('GW History'!T128="","",'GW History'!T128)</f>
        <v>44754</v>
      </c>
      <c r="C89" s="429">
        <f>IF('GW History'!T128="","",'GW History'!U128)</f>
        <v>106.97799999999999</v>
      </c>
      <c r="D89" s="429">
        <f>IF('GW History'!F168="","",'GW History'!G168)</f>
        <v>7.04</v>
      </c>
      <c r="E89" s="281">
        <f>IF('GW History'!F168="","",'GW History'!H168)</f>
        <v>6380</v>
      </c>
    </row>
    <row r="90" spans="2:5" ht="15.6">
      <c r="B90" s="428">
        <f>IF('GW History'!T129="","",'GW History'!T129)</f>
        <v>44790</v>
      </c>
      <c r="C90" s="429">
        <f>IF('GW History'!T129="","",'GW History'!U129)</f>
        <v>107.008</v>
      </c>
      <c r="D90" s="429">
        <f>IF('GW History'!F169="","",'GW History'!G169)</f>
        <v>7.05</v>
      </c>
      <c r="E90" s="281">
        <f>IF('GW History'!F169="","",'GW History'!H169)</f>
        <v>6450</v>
      </c>
    </row>
    <row r="91" spans="2:5" ht="15.6">
      <c r="B91" s="428">
        <f>IF('GW History'!T130="","",'GW History'!T130)</f>
        <v>44823</v>
      </c>
      <c r="C91" s="429">
        <f>IF('GW History'!T130="","",'GW History'!U130)</f>
        <v>107.18799999999999</v>
      </c>
      <c r="D91" s="429">
        <f>IF('GW History'!F170="","",'GW History'!G170)</f>
        <v>6.98</v>
      </c>
      <c r="E91" s="281">
        <f>IF('GW History'!F170="","",'GW History'!H170)</f>
        <v>6300</v>
      </c>
    </row>
    <row r="92" spans="2:5" ht="15.6">
      <c r="B92" s="428">
        <f>IF('GW History'!T131="","",'GW History'!T131)</f>
        <v>44851</v>
      </c>
      <c r="C92" s="429">
        <f>IF('GW History'!T131="","",'GW History'!U131)</f>
        <v>107.22799999999999</v>
      </c>
      <c r="D92" s="429">
        <f>IF('GW History'!F171="","",'GW History'!G171)</f>
        <v>6.94</v>
      </c>
      <c r="E92" s="281">
        <f>IF('GW History'!F171="","",'GW History'!H171)</f>
        <v>6310</v>
      </c>
    </row>
    <row r="93" spans="2:5" ht="15.6">
      <c r="B93" s="428">
        <f>IF('GW History'!T132="","",'GW History'!T132)</f>
        <v>44887</v>
      </c>
      <c r="C93" s="429">
        <f>IF('GW History'!T132="","",'GW History'!U132)</f>
        <v>107.428</v>
      </c>
      <c r="D93" s="429">
        <f>IF('GW History'!F172="","",'GW History'!G172)</f>
        <v>6.85</v>
      </c>
      <c r="E93" s="281">
        <f>IF('GW History'!F172="","",'GW History'!H172)</f>
        <v>6160</v>
      </c>
    </row>
    <row r="94" spans="2:5" ht="15.6">
      <c r="B94" s="428">
        <f>IF('GW History'!T133="","",'GW History'!T133)</f>
        <v>44915</v>
      </c>
      <c r="C94" s="429">
        <f>IF('GW History'!T133="","",'GW History'!U133)</f>
        <v>107.428</v>
      </c>
      <c r="D94" s="429">
        <f>IF('GW History'!F173="","",'GW History'!G173)</f>
        <v>6.82</v>
      </c>
      <c r="E94" s="281">
        <f>IF('GW History'!F173="","",'GW History'!H173)</f>
        <v>5920</v>
      </c>
    </row>
    <row r="95" spans="2:5" ht="15.6">
      <c r="B95" s="428">
        <f>IF('GW History'!T134="","",'GW History'!T134)</f>
        <v>44949</v>
      </c>
      <c r="C95" s="429">
        <f>IF('GW History'!T134="","",'GW History'!U134)</f>
        <v>107.398</v>
      </c>
      <c r="D95" s="1218"/>
      <c r="E95" s="1105"/>
    </row>
    <row r="96" spans="2:5" ht="15.6">
      <c r="B96" s="428">
        <f>IF('GW History'!T135="","",'GW History'!T135)</f>
        <v>44977</v>
      </c>
      <c r="C96" s="429">
        <f>IF('GW - DATA (from 2023)'!D101="","",'GW - DATA (from 2023)'!DI101)</f>
        <v>107.30799999999999</v>
      </c>
      <c r="D96" s="429">
        <f>IF('GW - DATA (from 2023)'!O5="","",'GW - DATA (from 2023)'!O5)</f>
        <v>7.04</v>
      </c>
      <c r="E96" s="1161">
        <f>IF('GW - DATA (from 2023)'!P5="","",'GW - DATA (from 2023)'!P5)</f>
        <v>6160</v>
      </c>
    </row>
    <row r="97" spans="2:5" ht="15.6">
      <c r="B97" s="428">
        <f>IF('GW - DATA (from 2023)'!C102="","",'GW - DATA (from 2023)'!B102)</f>
        <v>45017</v>
      </c>
      <c r="C97" s="429">
        <f>IF('GW - DATA (from 2023)'!D102="","",'GW - DATA (from 2023)'!DI102)</f>
        <v>107.40799999999999</v>
      </c>
      <c r="D97" s="429">
        <f>IF('GW - DATA (from 2023)'!O6="","",'GW - DATA (from 2023)'!O6)</f>
        <v>7.39</v>
      </c>
      <c r="E97" s="1161">
        <f>IF('GW - DATA (from 2023)'!P6="","",'GW - DATA (from 2023)'!P6)</f>
        <v>6250</v>
      </c>
    </row>
    <row r="98" spans="2:5" ht="15.6">
      <c r="B98" s="428">
        <f>IF('GW - DATA (from 2023)'!C103="","",'GW - DATA (from 2023)'!B103)</f>
        <v>45078</v>
      </c>
      <c r="C98" s="429">
        <f>IF('GW - DATA (from 2023)'!D103="","",'GW - DATA (from 2023)'!DI103)</f>
        <v>107.428</v>
      </c>
      <c r="D98" s="429">
        <f>IF('GW - DATA (from 2023)'!O7="","",'GW - DATA (from 2023)'!O7)</f>
        <v>7.39</v>
      </c>
      <c r="E98" s="1161">
        <f>IF('GW - DATA (from 2023)'!P7="","",'GW - DATA (from 2023)'!P7)</f>
        <v>5930</v>
      </c>
    </row>
    <row r="99" spans="2:5" ht="15.6">
      <c r="B99" s="428">
        <f>IF('GW - DATA (from 2023)'!C104="","",'GW - DATA (from 2023)'!B104)</f>
        <v>45139</v>
      </c>
      <c r="C99" s="429">
        <f>IF('GW - DATA (from 2023)'!D104="","",'GW - DATA (from 2023)'!DI104)</f>
        <v>107.428</v>
      </c>
      <c r="D99" s="429">
        <f>IF('GW - DATA (from 2023)'!O8="","",'GW - DATA (from 2023)'!O8)</f>
        <v>7.31</v>
      </c>
      <c r="E99" s="1161">
        <f>IF('GW - DATA (from 2023)'!P8="","",'GW - DATA (from 2023)'!P8)</f>
        <v>5860</v>
      </c>
    </row>
    <row r="100" spans="2:5" ht="15.6">
      <c r="B100" s="428">
        <f>IF('GW - DATA (from 2023)'!C9="","",'GW - DATA (from 2023)'!B9)</f>
        <v>45200</v>
      </c>
      <c r="C100" s="1218"/>
      <c r="D100" s="429">
        <f>IF('GW - DATA (from 2023)'!O9="","",'GW - DATA (from 2023)'!O9)</f>
        <v>7.23</v>
      </c>
      <c r="E100" s="1161">
        <f>IF('GW - DATA (from 2023)'!P9="","",'GW - DATA (from 2023)'!P9)</f>
        <v>6160</v>
      </c>
    </row>
    <row r="101" spans="2:5" ht="15.6">
      <c r="B101" s="428">
        <f>IF('GW - DATA (from 2023)'!C10="","",'GW - DATA (from 2023)'!B10)</f>
        <v>45261</v>
      </c>
      <c r="C101" s="1218"/>
      <c r="D101" s="429">
        <f>IF('GW - DATA (from 2023)'!O10="","",'GW - DATA (from 2023)'!O10)</f>
        <v>7.01</v>
      </c>
      <c r="E101" s="1161">
        <f>IF('GW - DATA (from 2023)'!P10="","",'GW - DATA (from 2023)'!P10)</f>
        <v>6590</v>
      </c>
    </row>
    <row r="102" spans="2:5" ht="15.6">
      <c r="B102" s="428">
        <f>IF('GW - DATA (from 2023)'!C11="","",'GW - DATA (from 2023)'!B11)</f>
        <v>45323</v>
      </c>
      <c r="C102" s="1218"/>
      <c r="D102" s="429">
        <f>IF('GW - DATA (from 2023)'!O11="","",'GW - DATA (from 2023)'!O11)</f>
        <v>7.06</v>
      </c>
      <c r="E102" s="1161">
        <f>IF('GW - DATA (from 2023)'!P11="","",'GW - DATA (from 2023)'!P11)</f>
        <v>6650</v>
      </c>
    </row>
    <row r="103" spans="2:5" ht="15.6">
      <c r="B103" s="428">
        <f>IF('GW - DATA (from 2023)'!C12="","",'GW - DATA (from 2023)'!B12)</f>
        <v>45383</v>
      </c>
      <c r="C103" s="1218"/>
      <c r="D103" s="429">
        <f>IF('GW - DATA (from 2023)'!O12="","",'GW - DATA (from 2023)'!O12)</f>
        <v>7.1</v>
      </c>
      <c r="E103" s="1161">
        <f>IF('GW - DATA (from 2023)'!P12="","",'GW - DATA (from 2023)'!P12)</f>
        <v>6590</v>
      </c>
    </row>
    <row r="104" spans="2:5" ht="15.6">
      <c r="B104" s="428">
        <f>IF('GW - DATA (from 2023)'!C13="","",'GW - DATA (from 2023)'!B13)</f>
        <v>45444</v>
      </c>
      <c r="C104" s="1218"/>
      <c r="D104" s="429">
        <f>IF('GW - DATA (from 2023)'!O13="","",'GW - DATA (from 2023)'!O13)</f>
        <v>7.04</v>
      </c>
      <c r="E104" s="1161">
        <f>IF('GW - DATA (from 2023)'!P13="","",'GW - DATA (from 2023)'!P13)</f>
        <v>7190</v>
      </c>
    </row>
    <row r="105" spans="2:5" ht="15.6">
      <c r="B105" s="428">
        <f>IF('GW - DATA (from 2023)'!C14="","",'GW - DATA (from 2023)'!B14)</f>
        <v>45505</v>
      </c>
      <c r="C105" s="1218"/>
      <c r="D105" s="429">
        <f>IF('GW - DATA (from 2023)'!O14="","",'GW - DATA (from 2023)'!O14)</f>
        <v>6.99</v>
      </c>
      <c r="E105" s="1161">
        <f>IF('GW - DATA (from 2023)'!P14="","",'GW - DATA (from 2023)'!P14)</f>
        <v>6960</v>
      </c>
    </row>
    <row r="106" spans="2:5" ht="15.6">
      <c r="B106" s="428">
        <f>IF('GW - DATA (from 2023)'!C15="","",'GW - DATA (from 2023)'!B15)</f>
        <v>45566</v>
      </c>
      <c r="C106" s="1218"/>
      <c r="D106" s="429">
        <f>IF('GW - DATA (from 2023)'!O15="","",'GW - DATA (from 2023)'!O15)</f>
        <v>7.06</v>
      </c>
      <c r="E106" s="1161">
        <f>IF('GW - DATA (from 2023)'!P15="","",'GW - DATA (from 2023)'!P15)</f>
        <v>6370</v>
      </c>
    </row>
    <row r="107" spans="2:5" ht="15.6">
      <c r="B107" s="428">
        <f>IF('GW - DATA (from 2023)'!C16="","",'GW - DATA (from 2023)'!B16)</f>
        <v>45627</v>
      </c>
      <c r="C107" s="1218"/>
      <c r="D107" s="429">
        <f>IF('GW - DATA (from 2023)'!O16="","",'GW - DATA (from 2023)'!O16)</f>
        <v>6.99</v>
      </c>
      <c r="E107" s="1161">
        <f>IF('GW - DATA (from 2023)'!P16="","",'GW - DATA (from 2023)'!P16)</f>
        <v>6910</v>
      </c>
    </row>
    <row r="108" spans="2:5" ht="15.6">
      <c r="B108" s="428">
        <f>IF('GW - DATA (from 2023)'!C17="","",'GW - DATA (from 2023)'!B17)</f>
        <v>45689</v>
      </c>
      <c r="C108" s="1218"/>
      <c r="D108" s="429">
        <f>IF('GW - DATA (from 2023)'!O17="","",'GW - DATA (from 2023)'!O17)</f>
        <v>6.89</v>
      </c>
      <c r="E108" s="1161">
        <f>IF('GW - DATA (from 2023)'!P17="","",'GW - DATA (from 2023)'!P17)</f>
        <v>6080</v>
      </c>
    </row>
    <row r="109" spans="2:5" ht="15.6">
      <c r="B109" s="428">
        <f>IF('GW - DATA (from 2023)'!C18="","",'GW - DATA (from 2023)'!B18)</f>
        <v>45748</v>
      </c>
      <c r="C109" s="1218"/>
      <c r="D109" s="429">
        <f>IF('GW - DATA (from 2023)'!O18="","",'GW - DATA (from 2023)'!O18)</f>
        <v>6.92</v>
      </c>
      <c r="E109" s="1161">
        <f>IF('GW - DATA (from 2023)'!P18="","",'GW - DATA (from 2023)'!P18)</f>
        <v>6500</v>
      </c>
    </row>
    <row r="110" spans="2:5" ht="15.6">
      <c r="B110" s="428">
        <f>IF('GW - DATA (from 2023)'!C19="","",'GW - DATA (from 2023)'!B19)</f>
        <v>45809</v>
      </c>
      <c r="C110" s="1218"/>
      <c r="D110" s="429">
        <f>IF('GW - DATA (from 2023)'!O19="","",'GW - DATA (from 2023)'!O19)</f>
        <v>7.18</v>
      </c>
      <c r="E110" s="1161">
        <f>IF('GW - DATA (from 2023)'!P19="","",'GW - DATA (from 2023)'!P19)</f>
        <v>6650</v>
      </c>
    </row>
    <row r="111" spans="2:5" ht="15.6">
      <c r="B111" s="428">
        <f>IF('GW - DATA (from 2023)'!C20="","",'GW - DATA (from 2023)'!B20)</f>
        <v>45839</v>
      </c>
      <c r="C111" s="1218"/>
      <c r="D111" s="429">
        <f>IF('GW - DATA (from 2023)'!O20="","",'GW - DATA (from 2023)'!O20)</f>
        <v>7.15</v>
      </c>
      <c r="E111" s="1161">
        <f>IF('GW - DATA (from 2023)'!P20="","",'GW - DATA (from 2023)'!P20)</f>
        <v>6220</v>
      </c>
    </row>
    <row r="112" spans="2:5" ht="15.6">
      <c r="B112" s="428" t="str">
        <f>IF('GW - DATA (from 2023)'!C24="","",'GW - DATA (from 2023)'!B24)</f>
        <v/>
      </c>
      <c r="C112" s="1218"/>
      <c r="D112" s="429" t="str">
        <f>IF('GW - DATA (from 2023)'!O24="","",'GW - DATA (from 2023)'!O24)</f>
        <v/>
      </c>
      <c r="E112" s="1161" t="str">
        <f>IF('GW - DATA (from 2023)'!P24="","",'GW - DATA (from 2023)'!P24)</f>
        <v/>
      </c>
    </row>
    <row r="113" spans="2:5" ht="15.6">
      <c r="B113" s="428" t="str">
        <f>IF('GW - DATA (from 2023)'!C25="","",'GW - DATA (from 2023)'!B25)</f>
        <v/>
      </c>
      <c r="C113" s="1218"/>
      <c r="D113" s="429" t="str">
        <f>IF('GW - DATA (from 2023)'!O25="","",'GW - DATA (from 2023)'!O25)</f>
        <v/>
      </c>
      <c r="E113" s="1161" t="str">
        <f>IF('GW - DATA (from 2023)'!P25="","",'GW - DATA (from 2023)'!P25)</f>
        <v/>
      </c>
    </row>
    <row r="114" spans="2:5" ht="15.6">
      <c r="B114" s="428" t="str">
        <f>IF('GW - DATA (from 2023)'!C26="","",'GW - DATA (from 2023)'!B26)</f>
        <v/>
      </c>
      <c r="C114" s="1218"/>
      <c r="D114" s="429" t="str">
        <f>IF('GW - DATA (from 2023)'!O26="","",'GW - DATA (from 2023)'!O26)</f>
        <v/>
      </c>
      <c r="E114" s="1161" t="str">
        <f>IF('GW - DATA (from 2023)'!P26="","",'GW - DATA (from 2023)'!P26)</f>
        <v/>
      </c>
    </row>
    <row r="115" spans="2:5" ht="15.6">
      <c r="B115" s="428" t="str">
        <f>IF('GW - DATA (from 2023)'!C27="","",'GW - DATA (from 2023)'!B27)</f>
        <v/>
      </c>
      <c r="C115" s="1218"/>
      <c r="D115" s="429" t="str">
        <f>IF('GW - DATA (from 2023)'!O27="","",'GW - DATA (from 2023)'!O27)</f>
        <v/>
      </c>
      <c r="E115" s="1161" t="str">
        <f>IF('GW - DATA (from 2023)'!P27="","",'GW - DATA (from 2023)'!P27)</f>
        <v/>
      </c>
    </row>
    <row r="116" spans="2:5" ht="15.6">
      <c r="B116" s="428"/>
      <c r="C116" s="1218"/>
      <c r="D116" s="429" t="str">
        <f>IF('GW - DATA (from 2023)'!O28="","",'GW - DATA (from 2023)'!O28)</f>
        <v/>
      </c>
      <c r="E116" s="1161" t="str">
        <f>IF('GW - DATA (from 2023)'!P28="","",'GW - DATA (from 2023)'!P28)</f>
        <v/>
      </c>
    </row>
    <row r="117" spans="2:5" ht="15.6">
      <c r="B117" s="428"/>
      <c r="C117" s="1218"/>
      <c r="D117" s="429"/>
      <c r="E117" s="1161"/>
    </row>
    <row r="118" spans="2:5" ht="15.6">
      <c r="B118" s="282" t="s">
        <v>138</v>
      </c>
      <c r="C118" s="283">
        <f>AVERAGE(C5:C58)</f>
        <v>110.16562962962961</v>
      </c>
      <c r="D118" s="283">
        <f>AVERAGE(D5:D58)</f>
        <v>7.3185000000000002</v>
      </c>
      <c r="E118" s="284">
        <f>AVERAGE(E5:E58)</f>
        <v>6264.5</v>
      </c>
    </row>
    <row r="120" spans="2:5" ht="28.8">
      <c r="C120" s="1162" t="s">
        <v>726</v>
      </c>
      <c r="D120" s="1162" t="s">
        <v>728</v>
      </c>
      <c r="E120" s="1162" t="s">
        <v>727</v>
      </c>
    </row>
  </sheetData>
  <mergeCells count="1">
    <mergeCell ref="B3:E3"/>
  </mergeCells>
  <pageMargins left="0.7" right="0.7" top="0.75" bottom="0.75" header="0.3" footer="0.3"/>
  <ignoredErrors>
    <ignoredError sqref="C75:E78 D85:E85 D87:E87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8D109-E119-49A3-A5A1-BF10D8384639}">
  <sheetPr>
    <tabColor rgb="FFCC66FF"/>
  </sheetPr>
  <dimension ref="A1:DE16"/>
  <sheetViews>
    <sheetView workbookViewId="0">
      <selection activeCell="J33" sqref="J33"/>
    </sheetView>
  </sheetViews>
  <sheetFormatPr defaultRowHeight="14.4"/>
  <cols>
    <col min="1" max="1" width="11.88671875" customWidth="1"/>
    <col min="2" max="2" width="12.5546875" customWidth="1"/>
    <col min="3" max="3" width="9.6640625" bestFit="1" customWidth="1"/>
    <col min="4" max="4" width="10" customWidth="1"/>
    <col min="5" max="5" width="11.33203125" customWidth="1"/>
    <col min="6" max="6" width="13.109375" customWidth="1"/>
    <col min="7" max="7" width="15.88671875" customWidth="1"/>
    <col min="8" max="8" width="10.5546875" customWidth="1"/>
    <col min="9" max="9" width="15.6640625" customWidth="1"/>
    <col min="10" max="10" width="12.33203125" customWidth="1"/>
    <col min="11" max="11" width="14.88671875" customWidth="1"/>
    <col min="12" max="12" width="14" customWidth="1"/>
    <col min="13" max="13" width="18.5546875" customWidth="1"/>
    <col min="14" max="14" width="13.5546875" bestFit="1" customWidth="1"/>
    <col min="15" max="15" width="32.33203125" bestFit="1" customWidth="1"/>
    <col min="16" max="17" width="32.5546875" bestFit="1" customWidth="1"/>
    <col min="18" max="18" width="34" bestFit="1" customWidth="1"/>
    <col min="19" max="19" width="27.6640625" bestFit="1" customWidth="1"/>
    <col min="20" max="20" width="32.109375" bestFit="1" customWidth="1"/>
    <col min="21" max="21" width="13.109375" bestFit="1" customWidth="1"/>
    <col min="22" max="22" width="12.5546875" bestFit="1" customWidth="1"/>
    <col min="23" max="23" width="16" bestFit="1" customWidth="1"/>
    <col min="24" max="24" width="12.33203125" bestFit="1" customWidth="1"/>
    <col min="25" max="25" width="14.6640625" bestFit="1" customWidth="1"/>
    <col min="26" max="26" width="14.6640625" customWidth="1"/>
    <col min="27" max="27" width="15.44140625" bestFit="1" customWidth="1"/>
    <col min="28" max="28" width="14.33203125" bestFit="1" customWidth="1"/>
    <col min="29" max="29" width="12.109375" bestFit="1" customWidth="1"/>
    <col min="30" max="30" width="11.88671875" bestFit="1" customWidth="1"/>
    <col min="31" max="31" width="11.88671875" customWidth="1"/>
    <col min="32" max="32" width="14.88671875" bestFit="1" customWidth="1"/>
    <col min="33" max="35" width="14.88671875" customWidth="1"/>
    <col min="36" max="36" width="17.6640625" bestFit="1" customWidth="1"/>
    <col min="37" max="37" width="17.6640625" customWidth="1"/>
    <col min="38" max="38" width="14" bestFit="1" customWidth="1"/>
    <col min="39" max="39" width="10.6640625" bestFit="1" customWidth="1"/>
    <col min="40" max="40" width="10.88671875" bestFit="1" customWidth="1"/>
    <col min="41" max="41" width="10.6640625" bestFit="1" customWidth="1"/>
    <col min="42" max="42" width="16.44140625" bestFit="1" customWidth="1"/>
    <col min="43" max="43" width="15.33203125" bestFit="1" customWidth="1"/>
    <col min="44" max="44" width="13.109375" bestFit="1" customWidth="1"/>
    <col min="45" max="45" width="12.88671875" bestFit="1" customWidth="1"/>
    <col min="46" max="46" width="12.88671875" customWidth="1"/>
    <col min="47" max="47" width="15.88671875" bestFit="1" customWidth="1"/>
    <col min="48" max="50" width="15.88671875" customWidth="1"/>
    <col min="51" max="51" width="18.6640625" bestFit="1" customWidth="1"/>
    <col min="52" max="52" width="18.6640625" customWidth="1"/>
    <col min="53" max="53" width="15" bestFit="1" customWidth="1"/>
    <col min="54" max="54" width="10.109375" bestFit="1" customWidth="1"/>
    <col min="55" max="55" width="12.88671875" bestFit="1" customWidth="1"/>
    <col min="56" max="56" width="11.109375" bestFit="1" customWidth="1"/>
    <col min="57" max="59" width="11.109375" customWidth="1"/>
    <col min="60" max="60" width="18.44140625" bestFit="1" customWidth="1"/>
    <col min="61" max="61" width="15.5546875" bestFit="1" customWidth="1"/>
    <col min="62" max="62" width="16" bestFit="1" customWidth="1"/>
    <col min="63" max="63" width="24" bestFit="1" customWidth="1"/>
    <col min="64" max="64" width="30.6640625" bestFit="1" customWidth="1"/>
    <col min="65" max="65" width="22.6640625" bestFit="1" customWidth="1"/>
    <col min="66" max="66" width="25" bestFit="1" customWidth="1"/>
    <col min="67" max="67" width="28.33203125" bestFit="1" customWidth="1"/>
    <col min="68" max="68" width="16.5546875" bestFit="1" customWidth="1"/>
    <col min="69" max="69" width="17" bestFit="1" customWidth="1"/>
    <col min="70" max="70" width="17.109375" bestFit="1" customWidth="1"/>
    <col min="71" max="101" width="17.109375" customWidth="1"/>
    <col min="102" max="102" width="13.33203125" bestFit="1" customWidth="1"/>
    <col min="103" max="103" width="12.88671875" bestFit="1" customWidth="1"/>
    <col min="104" max="104" width="17.88671875" bestFit="1" customWidth="1"/>
    <col min="105" max="105" width="24.33203125" bestFit="1" customWidth="1"/>
    <col min="106" max="106" width="17.33203125" bestFit="1" customWidth="1"/>
    <col min="107" max="107" width="17.44140625" bestFit="1" customWidth="1"/>
    <col min="108" max="108" width="16.44140625" bestFit="1" customWidth="1"/>
    <col min="109" max="109" width="17.109375" bestFit="1" customWidth="1"/>
  </cols>
  <sheetData>
    <row r="1" spans="1:109" s="8" customFormat="1">
      <c r="A1" s="8" t="s">
        <v>438</v>
      </c>
      <c r="B1" s="941" t="s">
        <v>481</v>
      </c>
      <c r="C1" s="975" t="s">
        <v>482</v>
      </c>
      <c r="D1" s="975" t="s">
        <v>483</v>
      </c>
      <c r="E1" s="975" t="s">
        <v>148</v>
      </c>
      <c r="F1" s="975" t="s">
        <v>527</v>
      </c>
      <c r="G1" s="975" t="s">
        <v>528</v>
      </c>
      <c r="H1" s="975" t="s">
        <v>484</v>
      </c>
      <c r="I1" s="975" t="s">
        <v>556</v>
      </c>
      <c r="J1" s="975" t="s">
        <v>526</v>
      </c>
      <c r="K1" s="975" t="s">
        <v>486</v>
      </c>
      <c r="L1" s="975" t="s">
        <v>485</v>
      </c>
      <c r="M1" s="975" t="s">
        <v>487</v>
      </c>
      <c r="N1" s="941" t="s">
        <v>529</v>
      </c>
      <c r="O1" s="941" t="s">
        <v>530</v>
      </c>
      <c r="P1" s="941" t="s">
        <v>494</v>
      </c>
      <c r="Q1" s="941" t="s">
        <v>495</v>
      </c>
      <c r="R1" s="941" t="s">
        <v>496</v>
      </c>
      <c r="S1" s="941" t="s">
        <v>497</v>
      </c>
      <c r="T1" s="941" t="s">
        <v>498</v>
      </c>
      <c r="U1" s="941" t="s">
        <v>499</v>
      </c>
      <c r="V1" s="941" t="s">
        <v>500</v>
      </c>
      <c r="W1" s="941" t="s">
        <v>501</v>
      </c>
      <c r="X1" s="941" t="s">
        <v>502</v>
      </c>
      <c r="Y1" s="941" t="s">
        <v>503</v>
      </c>
      <c r="Z1" s="941" t="s">
        <v>573</v>
      </c>
      <c r="AA1" s="976" t="s">
        <v>504</v>
      </c>
      <c r="AB1" s="976" t="s">
        <v>513</v>
      </c>
      <c r="AC1" s="976" t="s">
        <v>505</v>
      </c>
      <c r="AD1" s="976" t="s">
        <v>506</v>
      </c>
      <c r="AE1" s="976" t="s">
        <v>574</v>
      </c>
      <c r="AF1" s="976" t="s">
        <v>514</v>
      </c>
      <c r="AG1" s="976" t="s">
        <v>575</v>
      </c>
      <c r="AH1" s="976" t="s">
        <v>576</v>
      </c>
      <c r="AI1" s="976" t="s">
        <v>577</v>
      </c>
      <c r="AJ1" s="976" t="s">
        <v>515</v>
      </c>
      <c r="AK1" s="976" t="s">
        <v>578</v>
      </c>
      <c r="AL1" s="976" t="s">
        <v>507</v>
      </c>
      <c r="AM1" s="976" t="s">
        <v>508</v>
      </c>
      <c r="AN1" s="976" t="s">
        <v>509</v>
      </c>
      <c r="AO1" s="976" t="s">
        <v>512</v>
      </c>
      <c r="AP1" s="977" t="s">
        <v>546</v>
      </c>
      <c r="AQ1" s="977" t="s">
        <v>545</v>
      </c>
      <c r="AR1" s="977" t="s">
        <v>547</v>
      </c>
      <c r="AS1" s="977" t="s">
        <v>548</v>
      </c>
      <c r="AT1" s="977" t="s">
        <v>579</v>
      </c>
      <c r="AU1" s="977" t="s">
        <v>549</v>
      </c>
      <c r="AV1" s="977" t="s">
        <v>580</v>
      </c>
      <c r="AW1" s="977" t="s">
        <v>581</v>
      </c>
      <c r="AX1" s="977" t="s">
        <v>582</v>
      </c>
      <c r="AY1" s="977" t="s">
        <v>550</v>
      </c>
      <c r="AZ1" s="977" t="s">
        <v>583</v>
      </c>
      <c r="BA1" s="977" t="s">
        <v>551</v>
      </c>
      <c r="BB1" s="977" t="s">
        <v>552</v>
      </c>
      <c r="BC1" s="977" t="s">
        <v>553</v>
      </c>
      <c r="BD1" s="977" t="s">
        <v>554</v>
      </c>
      <c r="BE1" s="976" t="s">
        <v>584</v>
      </c>
      <c r="BF1" s="977" t="s">
        <v>585</v>
      </c>
      <c r="BG1" s="977" t="s">
        <v>586</v>
      </c>
      <c r="BH1" s="941" t="s">
        <v>516</v>
      </c>
      <c r="BI1" s="941" t="s">
        <v>517</v>
      </c>
      <c r="BJ1" s="941" t="s">
        <v>518</v>
      </c>
      <c r="BK1" s="941" t="s">
        <v>519</v>
      </c>
      <c r="BL1" s="941" t="s">
        <v>520</v>
      </c>
      <c r="BM1" s="941" t="s">
        <v>521</v>
      </c>
      <c r="BN1" s="941" t="s">
        <v>510</v>
      </c>
      <c r="BO1" s="941" t="s">
        <v>522</v>
      </c>
      <c r="BP1" s="941" t="s">
        <v>531</v>
      </c>
      <c r="BQ1" s="941" t="s">
        <v>532</v>
      </c>
      <c r="BR1" s="941" t="s">
        <v>533</v>
      </c>
      <c r="BS1" s="1122" t="s">
        <v>587</v>
      </c>
      <c r="BT1" s="1123" t="s">
        <v>291</v>
      </c>
      <c r="BU1" s="1123" t="s">
        <v>292</v>
      </c>
      <c r="BV1" s="1123" t="s">
        <v>293</v>
      </c>
      <c r="BW1" s="1123" t="s">
        <v>294</v>
      </c>
      <c r="BX1" s="1123" t="s">
        <v>295</v>
      </c>
      <c r="BY1" s="1123" t="s">
        <v>296</v>
      </c>
      <c r="BZ1" s="1123" t="s">
        <v>297</v>
      </c>
      <c r="CA1" s="1123" t="s">
        <v>298</v>
      </c>
      <c r="CB1" s="1123" t="s">
        <v>299</v>
      </c>
      <c r="CC1" s="1123" t="s">
        <v>300</v>
      </c>
      <c r="CD1" s="1123" t="s">
        <v>301</v>
      </c>
      <c r="CE1" s="1123" t="s">
        <v>302</v>
      </c>
      <c r="CF1" s="1123" t="s">
        <v>303</v>
      </c>
      <c r="CG1" s="1123" t="s">
        <v>304</v>
      </c>
      <c r="CH1" s="1123" t="s">
        <v>305</v>
      </c>
      <c r="CI1" s="1123" t="s">
        <v>306</v>
      </c>
      <c r="CJ1" s="1123" t="s">
        <v>307</v>
      </c>
      <c r="CK1" s="1123" t="s">
        <v>308</v>
      </c>
      <c r="CL1" s="1124" t="s">
        <v>310</v>
      </c>
      <c r="CM1" s="1124" t="s">
        <v>311</v>
      </c>
      <c r="CN1" s="1124" t="s">
        <v>312</v>
      </c>
      <c r="CO1" s="1124" t="s">
        <v>313</v>
      </c>
      <c r="CP1" s="1124" t="s">
        <v>314</v>
      </c>
      <c r="CQ1" s="1125" t="s">
        <v>317</v>
      </c>
      <c r="CR1" s="1125" t="s">
        <v>318</v>
      </c>
      <c r="CS1" s="1125" t="s">
        <v>319</v>
      </c>
      <c r="CT1" s="1125" t="s">
        <v>320</v>
      </c>
      <c r="CU1" s="1125" t="s">
        <v>321</v>
      </c>
      <c r="CV1" s="1125" t="s">
        <v>322</v>
      </c>
      <c r="CW1" s="1125" t="s">
        <v>323</v>
      </c>
      <c r="CX1" s="978" t="s">
        <v>534</v>
      </c>
      <c r="CY1" s="978" t="s">
        <v>535</v>
      </c>
      <c r="CZ1" s="978" t="s">
        <v>536</v>
      </c>
      <c r="DA1" s="978" t="s">
        <v>537</v>
      </c>
      <c r="DB1" s="978" t="s">
        <v>538</v>
      </c>
      <c r="DC1" s="978" t="s">
        <v>539</v>
      </c>
      <c r="DD1" s="978" t="s">
        <v>540</v>
      </c>
      <c r="DE1" s="978" t="s">
        <v>589</v>
      </c>
    </row>
    <row r="2" spans="1:109">
      <c r="A2" t="s">
        <v>454</v>
      </c>
      <c r="B2" s="385">
        <v>44835</v>
      </c>
      <c r="C2" s="950">
        <v>44852</v>
      </c>
      <c r="D2" s="951">
        <v>0.36805555555555558</v>
      </c>
      <c r="E2" s="8">
        <v>5.38</v>
      </c>
      <c r="F2" s="8">
        <v>6.61</v>
      </c>
      <c r="G2" s="8">
        <v>2.09</v>
      </c>
      <c r="H2" s="8">
        <v>19.600000000000001</v>
      </c>
      <c r="I2" s="8">
        <v>63</v>
      </c>
      <c r="J2" s="8" t="s">
        <v>245</v>
      </c>
      <c r="K2" s="8" t="s">
        <v>246</v>
      </c>
      <c r="L2" s="8" t="s">
        <v>433</v>
      </c>
      <c r="M2" s="8"/>
      <c r="N2" s="8">
        <v>6.88</v>
      </c>
      <c r="O2" s="8">
        <v>2050</v>
      </c>
      <c r="P2" s="8" t="s">
        <v>51</v>
      </c>
      <c r="Q2" s="8" t="s">
        <v>51</v>
      </c>
      <c r="R2" s="8">
        <v>482</v>
      </c>
      <c r="S2" s="8">
        <v>482</v>
      </c>
      <c r="T2" s="8">
        <v>694</v>
      </c>
      <c r="U2" s="8">
        <v>105</v>
      </c>
      <c r="V2" s="8">
        <v>353</v>
      </c>
      <c r="W2" s="8">
        <v>73</v>
      </c>
      <c r="X2" s="8">
        <v>103</v>
      </c>
      <c r="Y2" s="8">
        <v>10</v>
      </c>
      <c r="Z2" s="8"/>
      <c r="AA2" s="8" t="s">
        <v>30</v>
      </c>
      <c r="AB2" s="8" t="s">
        <v>17</v>
      </c>
      <c r="AC2" s="8" t="s">
        <v>17</v>
      </c>
      <c r="AD2" s="8">
        <v>2.5999999999999999E-2</v>
      </c>
      <c r="AE2" s="8"/>
      <c r="AF2" s="8" t="s">
        <v>17</v>
      </c>
      <c r="AG2" s="8"/>
      <c r="AH2" s="8"/>
      <c r="AI2" s="8"/>
      <c r="AJ2" s="8">
        <v>1.0999999999999999E-2</v>
      </c>
      <c r="AK2" s="8"/>
      <c r="AL2" s="8" t="s">
        <v>30</v>
      </c>
      <c r="AM2" s="8">
        <v>0.04</v>
      </c>
      <c r="AN2" s="8">
        <v>0.77</v>
      </c>
      <c r="AO2" s="8" t="s">
        <v>52</v>
      </c>
      <c r="AP2" s="8">
        <v>0.52</v>
      </c>
      <c r="AQ2" s="8" t="s">
        <v>17</v>
      </c>
      <c r="AR2" s="8">
        <v>1E-3</v>
      </c>
      <c r="AS2" s="8">
        <v>5.8000000000000003E-2</v>
      </c>
      <c r="AT2" s="8"/>
      <c r="AU2" s="8">
        <v>8.0000000000000002E-3</v>
      </c>
      <c r="AV2" s="8"/>
      <c r="AW2" s="8"/>
      <c r="AX2" s="8"/>
      <c r="AY2" s="8">
        <v>1.6E-2</v>
      </c>
      <c r="AZ2" s="8"/>
      <c r="BA2" s="8" t="s">
        <v>30</v>
      </c>
      <c r="BB2" s="8">
        <v>6.3E-2</v>
      </c>
      <c r="BC2" s="8">
        <v>1.01</v>
      </c>
      <c r="BD2" s="8">
        <v>2.2799999999999998</v>
      </c>
      <c r="BE2" s="8"/>
      <c r="BF2" s="8"/>
      <c r="BG2" s="8"/>
      <c r="BH2" s="8">
        <v>0.05</v>
      </c>
      <c r="BI2" s="8" t="s">
        <v>30</v>
      </c>
      <c r="BJ2" s="8">
        <v>0.78</v>
      </c>
      <c r="BK2" s="8">
        <v>0.78</v>
      </c>
      <c r="BL2" s="8">
        <v>0.7</v>
      </c>
      <c r="BM2" s="8">
        <v>1.5</v>
      </c>
      <c r="BN2" s="8">
        <v>0.09</v>
      </c>
      <c r="BO2" s="8" t="s">
        <v>30</v>
      </c>
      <c r="BP2" s="8">
        <v>27</v>
      </c>
      <c r="BQ2" s="8">
        <v>28.4</v>
      </c>
      <c r="BR2" s="8">
        <v>2.38</v>
      </c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 t="s">
        <v>51</v>
      </c>
      <c r="CY2" s="8" t="s">
        <v>15</v>
      </c>
      <c r="CZ2" s="8" t="s">
        <v>15</v>
      </c>
      <c r="DA2" s="8" t="s">
        <v>15</v>
      </c>
      <c r="DB2" s="8" t="s">
        <v>15</v>
      </c>
      <c r="DC2" s="8" t="s">
        <v>15</v>
      </c>
      <c r="DD2" s="8" t="s">
        <v>51</v>
      </c>
      <c r="DE2" s="8" t="s">
        <v>53</v>
      </c>
    </row>
    <row r="3" spans="1:109">
      <c r="A3" t="s">
        <v>455</v>
      </c>
      <c r="B3" s="385">
        <v>44835</v>
      </c>
      <c r="C3" s="950">
        <v>44852</v>
      </c>
      <c r="D3" s="951">
        <v>0.33333333333333331</v>
      </c>
      <c r="E3" s="8">
        <v>3.96</v>
      </c>
      <c r="F3" s="8">
        <v>6.51</v>
      </c>
      <c r="G3" s="8">
        <v>2.82</v>
      </c>
      <c r="H3" s="8">
        <v>18.399999999999999</v>
      </c>
      <c r="I3" s="8">
        <v>190</v>
      </c>
      <c r="J3" s="8" t="s">
        <v>245</v>
      </c>
      <c r="K3" s="8" t="s">
        <v>489</v>
      </c>
      <c r="L3" s="8" t="s">
        <v>488</v>
      </c>
      <c r="M3" s="8"/>
      <c r="N3" s="8">
        <v>6.59</v>
      </c>
      <c r="O3" s="8">
        <v>2910</v>
      </c>
      <c r="P3" s="8" t="s">
        <v>51</v>
      </c>
      <c r="Q3" s="8" t="s">
        <v>51</v>
      </c>
      <c r="R3" s="8">
        <v>399</v>
      </c>
      <c r="S3" s="8">
        <v>399</v>
      </c>
      <c r="T3" s="8">
        <v>1110</v>
      </c>
      <c r="U3" s="8">
        <v>278</v>
      </c>
      <c r="V3" s="8">
        <v>352</v>
      </c>
      <c r="W3" s="8">
        <v>118</v>
      </c>
      <c r="X3" s="8">
        <v>193</v>
      </c>
      <c r="Y3" s="8">
        <v>13</v>
      </c>
      <c r="Z3" s="8"/>
      <c r="AA3" s="8" t="s">
        <v>30</v>
      </c>
      <c r="AB3" s="8" t="s">
        <v>17</v>
      </c>
      <c r="AC3" s="8" t="s">
        <v>17</v>
      </c>
      <c r="AD3" s="8">
        <v>1.7000000000000001E-2</v>
      </c>
      <c r="AE3" s="8"/>
      <c r="AF3" s="8" t="s">
        <v>17</v>
      </c>
      <c r="AG3" s="8"/>
      <c r="AH3" s="8"/>
      <c r="AI3" s="8"/>
      <c r="AJ3" s="8" t="s">
        <v>17</v>
      </c>
      <c r="AK3" s="8"/>
      <c r="AL3" s="8" t="s">
        <v>30</v>
      </c>
      <c r="AM3" s="8">
        <v>0.115</v>
      </c>
      <c r="AN3" s="8">
        <v>0.53</v>
      </c>
      <c r="AO3" s="8">
        <v>2.94</v>
      </c>
      <c r="AP3" s="8">
        <v>0.88</v>
      </c>
      <c r="AQ3" s="8" t="s">
        <v>17</v>
      </c>
      <c r="AR3" s="8">
        <v>1E-3</v>
      </c>
      <c r="AS3" s="8">
        <v>3.9E-2</v>
      </c>
      <c r="AT3" s="8"/>
      <c r="AU3" s="8">
        <v>5.0000000000000001E-3</v>
      </c>
      <c r="AV3" s="8"/>
      <c r="AW3" s="8"/>
      <c r="AX3" s="8"/>
      <c r="AY3" s="8" t="s">
        <v>17</v>
      </c>
      <c r="AZ3" s="8"/>
      <c r="BA3" s="8" t="s">
        <v>30</v>
      </c>
      <c r="BB3" s="8">
        <v>0.19700000000000001</v>
      </c>
      <c r="BC3" s="8">
        <v>0.61</v>
      </c>
      <c r="BD3" s="8">
        <v>18.3</v>
      </c>
      <c r="BE3" s="8"/>
      <c r="BF3" s="8"/>
      <c r="BG3" s="8"/>
      <c r="BH3" s="8">
        <v>0.28999999999999998</v>
      </c>
      <c r="BI3" s="8">
        <v>0.01</v>
      </c>
      <c r="BJ3" s="8" t="s">
        <v>30</v>
      </c>
      <c r="BK3" s="8" t="s">
        <v>30</v>
      </c>
      <c r="BL3" s="8">
        <v>0.5</v>
      </c>
      <c r="BM3" s="8">
        <v>0.5</v>
      </c>
      <c r="BN3" s="8">
        <v>0.27</v>
      </c>
      <c r="BO3" s="8" t="s">
        <v>30</v>
      </c>
      <c r="BP3" s="8">
        <v>38.9</v>
      </c>
      <c r="BQ3" s="8">
        <v>36</v>
      </c>
      <c r="BR3" s="8">
        <v>3.9</v>
      </c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 t="s">
        <v>51</v>
      </c>
      <c r="CY3" s="8" t="s">
        <v>15</v>
      </c>
      <c r="CZ3" s="8" t="s">
        <v>15</v>
      </c>
      <c r="DA3" s="8" t="s">
        <v>15</v>
      </c>
      <c r="DB3" s="8" t="s">
        <v>15</v>
      </c>
      <c r="DC3" s="8" t="s">
        <v>15</v>
      </c>
      <c r="DD3" s="8" t="s">
        <v>51</v>
      </c>
      <c r="DE3" s="8" t="s">
        <v>53</v>
      </c>
    </row>
    <row r="4" spans="1:109">
      <c r="A4" t="s">
        <v>457</v>
      </c>
      <c r="B4" s="385">
        <v>44835</v>
      </c>
      <c r="C4" s="950">
        <v>44852</v>
      </c>
      <c r="D4" s="951">
        <v>0.34861111111111115</v>
      </c>
      <c r="E4" s="8">
        <v>9.23</v>
      </c>
      <c r="F4" s="8">
        <v>6.44</v>
      </c>
      <c r="G4" s="8">
        <v>3.87</v>
      </c>
      <c r="H4" s="8">
        <v>19.2</v>
      </c>
      <c r="I4" s="8">
        <v>193</v>
      </c>
      <c r="J4" s="8" t="s">
        <v>245</v>
      </c>
      <c r="K4" s="8" t="s">
        <v>489</v>
      </c>
      <c r="L4" s="8" t="s">
        <v>488</v>
      </c>
      <c r="M4" s="8"/>
      <c r="N4" s="8">
        <v>6.68</v>
      </c>
      <c r="O4" s="8">
        <v>4090</v>
      </c>
      <c r="P4" s="8" t="s">
        <v>51</v>
      </c>
      <c r="Q4" s="8" t="s">
        <v>51</v>
      </c>
      <c r="R4" s="8">
        <v>449</v>
      </c>
      <c r="S4" s="8">
        <v>449</v>
      </c>
      <c r="T4" s="8">
        <v>1660</v>
      </c>
      <c r="U4" s="8">
        <v>454</v>
      </c>
      <c r="V4" s="8">
        <v>505</v>
      </c>
      <c r="W4" s="8">
        <v>175</v>
      </c>
      <c r="X4" s="8">
        <v>299</v>
      </c>
      <c r="Y4" s="8">
        <v>17</v>
      </c>
      <c r="Z4" s="8"/>
      <c r="AA4" s="8" t="s">
        <v>30</v>
      </c>
      <c r="AB4" s="8" t="s">
        <v>17</v>
      </c>
      <c r="AC4" s="8" t="s">
        <v>17</v>
      </c>
      <c r="AD4" s="8">
        <v>1.7999999999999999E-2</v>
      </c>
      <c r="AE4" s="8"/>
      <c r="AF4" s="8" t="s">
        <v>17</v>
      </c>
      <c r="AG4" s="8"/>
      <c r="AH4" s="8"/>
      <c r="AI4" s="8"/>
      <c r="AJ4" s="8" t="s">
        <v>17</v>
      </c>
      <c r="AK4" s="8"/>
      <c r="AL4" s="8" t="s">
        <v>30</v>
      </c>
      <c r="AM4" s="8">
        <v>5.0000000000000001E-3</v>
      </c>
      <c r="AN4" s="8">
        <v>0.52</v>
      </c>
      <c r="AO4" s="8" t="s">
        <v>52</v>
      </c>
      <c r="AP4" s="8">
        <v>9.02</v>
      </c>
      <c r="AQ4" s="8" t="s">
        <v>17</v>
      </c>
      <c r="AR4" s="8">
        <v>6.0000000000000001E-3</v>
      </c>
      <c r="AS4" s="8">
        <v>0.127</v>
      </c>
      <c r="AT4" s="8"/>
      <c r="AU4" s="8">
        <v>2.5999999999999999E-2</v>
      </c>
      <c r="AV4" s="8"/>
      <c r="AW4" s="8"/>
      <c r="AX4" s="8"/>
      <c r="AY4" s="8" t="s">
        <v>17</v>
      </c>
      <c r="AZ4" s="8"/>
      <c r="BA4" s="8" t="s">
        <v>30</v>
      </c>
      <c r="BB4" s="8">
        <v>0.05</v>
      </c>
      <c r="BC4" s="8">
        <v>0.56000000000000005</v>
      </c>
      <c r="BD4" s="8">
        <v>16</v>
      </c>
      <c r="BE4" s="8"/>
      <c r="BF4" s="8"/>
      <c r="BG4" s="8"/>
      <c r="BH4" s="8">
        <v>0.09</v>
      </c>
      <c r="BI4" s="8">
        <v>0.02</v>
      </c>
      <c r="BJ4" s="8">
        <v>0.02</v>
      </c>
      <c r="BK4" s="8">
        <v>0.04</v>
      </c>
      <c r="BL4" s="8">
        <v>1.7</v>
      </c>
      <c r="BM4" s="8">
        <v>1.7</v>
      </c>
      <c r="BN4" s="8">
        <v>0.97</v>
      </c>
      <c r="BO4" s="8" t="s">
        <v>30</v>
      </c>
      <c r="BP4" s="8">
        <v>56.3</v>
      </c>
      <c r="BQ4" s="8">
        <v>53</v>
      </c>
      <c r="BR4" s="8">
        <v>3.01</v>
      </c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 t="s">
        <v>51</v>
      </c>
      <c r="CY4" s="8" t="s">
        <v>15</v>
      </c>
      <c r="CZ4" s="8" t="s">
        <v>15</v>
      </c>
      <c r="DA4" s="8" t="s">
        <v>15</v>
      </c>
      <c r="DB4" s="8" t="s">
        <v>15</v>
      </c>
      <c r="DC4" s="8" t="s">
        <v>15</v>
      </c>
      <c r="DD4" s="8" t="s">
        <v>51</v>
      </c>
      <c r="DE4" s="8" t="s">
        <v>53</v>
      </c>
    </row>
    <row r="5" spans="1:109">
      <c r="A5" t="s">
        <v>458</v>
      </c>
      <c r="B5" s="385">
        <v>44835</v>
      </c>
      <c r="C5" s="950">
        <v>44852</v>
      </c>
      <c r="D5" s="951">
        <v>0.35486111111111113</v>
      </c>
      <c r="E5" s="8">
        <v>2.5099999999999998</v>
      </c>
      <c r="F5" s="8">
        <v>6.21</v>
      </c>
      <c r="G5" s="8">
        <v>4.99</v>
      </c>
      <c r="H5" s="8">
        <v>18.8</v>
      </c>
      <c r="I5" s="8">
        <v>65</v>
      </c>
      <c r="J5" s="8" t="s">
        <v>245</v>
      </c>
      <c r="K5" s="8" t="s">
        <v>489</v>
      </c>
      <c r="L5" s="8" t="s">
        <v>488</v>
      </c>
      <c r="M5" s="8"/>
      <c r="N5" s="8">
        <v>6.39</v>
      </c>
      <c r="O5" s="8">
        <v>5540</v>
      </c>
      <c r="P5" s="8" t="s">
        <v>51</v>
      </c>
      <c r="Q5" s="8" t="s">
        <v>51</v>
      </c>
      <c r="R5" s="8">
        <v>293</v>
      </c>
      <c r="S5" s="8">
        <v>293</v>
      </c>
      <c r="T5" s="8">
        <v>2290</v>
      </c>
      <c r="U5" s="8">
        <v>834</v>
      </c>
      <c r="V5" s="8">
        <v>665</v>
      </c>
      <c r="W5" s="8">
        <v>243</v>
      </c>
      <c r="X5" s="8">
        <v>449</v>
      </c>
      <c r="Y5" s="8">
        <v>18</v>
      </c>
      <c r="Z5" s="8"/>
      <c r="AA5" s="8" t="s">
        <v>30</v>
      </c>
      <c r="AB5" s="8" t="s">
        <v>17</v>
      </c>
      <c r="AC5" s="8" t="s">
        <v>17</v>
      </c>
      <c r="AD5" s="8">
        <v>0.02</v>
      </c>
      <c r="AE5" s="8"/>
      <c r="AF5" s="8" t="s">
        <v>17</v>
      </c>
      <c r="AG5" s="8"/>
      <c r="AH5" s="8"/>
      <c r="AI5" s="8"/>
      <c r="AJ5" s="8" t="s">
        <v>17</v>
      </c>
      <c r="AK5" s="8"/>
      <c r="AL5" s="8" t="s">
        <v>30</v>
      </c>
      <c r="AM5" s="8">
        <v>1.9E-2</v>
      </c>
      <c r="AN5" s="8">
        <v>0.44</v>
      </c>
      <c r="AO5" s="8">
        <v>25.9</v>
      </c>
      <c r="AP5" s="8">
        <v>0.26</v>
      </c>
      <c r="AQ5" s="8" t="s">
        <v>17</v>
      </c>
      <c r="AR5" s="8">
        <v>1.2999999999999999E-2</v>
      </c>
      <c r="AS5" s="8">
        <v>8.5999999999999993E-2</v>
      </c>
      <c r="AT5" s="8"/>
      <c r="AU5" s="8">
        <v>7.0000000000000001E-3</v>
      </c>
      <c r="AV5" s="8"/>
      <c r="AW5" s="8"/>
      <c r="AX5" s="8"/>
      <c r="AY5" s="8">
        <v>1E-3</v>
      </c>
      <c r="AZ5" s="8"/>
      <c r="BA5" s="8" t="s">
        <v>30</v>
      </c>
      <c r="BB5" s="8">
        <v>0.04</v>
      </c>
      <c r="BC5" s="8">
        <v>0.45</v>
      </c>
      <c r="BD5" s="8">
        <v>72.099999999999994</v>
      </c>
      <c r="BE5" s="8"/>
      <c r="BF5" s="8"/>
      <c r="BG5" s="8"/>
      <c r="BH5" s="8">
        <v>0.7</v>
      </c>
      <c r="BI5" s="8" t="s">
        <v>30</v>
      </c>
      <c r="BJ5" s="8" t="s">
        <v>30</v>
      </c>
      <c r="BK5" s="8" t="s">
        <v>30</v>
      </c>
      <c r="BL5" s="8">
        <v>1.9</v>
      </c>
      <c r="BM5" s="8">
        <v>1.9</v>
      </c>
      <c r="BN5" s="8">
        <v>0.22</v>
      </c>
      <c r="BO5" s="8" t="s">
        <v>30</v>
      </c>
      <c r="BP5" s="8">
        <v>77</v>
      </c>
      <c r="BQ5" s="8">
        <v>73.2</v>
      </c>
      <c r="BR5" s="8">
        <v>2.58</v>
      </c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 t="s">
        <v>51</v>
      </c>
      <c r="CY5" s="8" t="s">
        <v>15</v>
      </c>
      <c r="CZ5" s="8" t="s">
        <v>15</v>
      </c>
      <c r="DA5" s="8" t="s">
        <v>15</v>
      </c>
      <c r="DB5" s="8" t="s">
        <v>15</v>
      </c>
      <c r="DC5" s="8" t="s">
        <v>15</v>
      </c>
      <c r="DD5" s="8" t="s">
        <v>51</v>
      </c>
      <c r="DE5" s="8" t="s">
        <v>53</v>
      </c>
    </row>
    <row r="6" spans="1:109">
      <c r="A6" t="s">
        <v>459</v>
      </c>
      <c r="B6" s="385">
        <v>44835</v>
      </c>
      <c r="C6" s="950">
        <v>44852</v>
      </c>
      <c r="D6" s="951">
        <v>0.375</v>
      </c>
      <c r="E6" s="8">
        <v>5.25</v>
      </c>
      <c r="F6" s="8">
        <v>4.59</v>
      </c>
      <c r="G6" s="8">
        <v>1.091</v>
      </c>
      <c r="H6" s="8">
        <v>18.3</v>
      </c>
      <c r="I6" s="8">
        <v>170</v>
      </c>
      <c r="J6" s="8" t="s">
        <v>245</v>
      </c>
      <c r="K6" s="8" t="s">
        <v>490</v>
      </c>
      <c r="L6" s="8" t="s">
        <v>433</v>
      </c>
      <c r="M6" s="8"/>
      <c r="N6" s="8">
        <v>4.92</v>
      </c>
      <c r="O6" s="8">
        <v>1140</v>
      </c>
      <c r="P6" s="8" t="s">
        <v>51</v>
      </c>
      <c r="Q6" s="8" t="s">
        <v>51</v>
      </c>
      <c r="R6" s="8">
        <v>31</v>
      </c>
      <c r="S6" s="8">
        <v>31</v>
      </c>
      <c r="T6" s="8">
        <v>439</v>
      </c>
      <c r="U6" s="8">
        <v>66</v>
      </c>
      <c r="V6" s="8">
        <v>83</v>
      </c>
      <c r="W6" s="8">
        <v>21</v>
      </c>
      <c r="X6" s="8">
        <v>92</v>
      </c>
      <c r="Y6" s="8">
        <v>5</v>
      </c>
      <c r="Z6" s="8"/>
      <c r="AA6" s="8">
        <v>2.94</v>
      </c>
      <c r="AB6" s="8" t="s">
        <v>17</v>
      </c>
      <c r="AC6" s="8" t="s">
        <v>17</v>
      </c>
      <c r="AD6" s="8">
        <v>1.7999999999999999E-2</v>
      </c>
      <c r="AE6" s="8"/>
      <c r="AF6" s="8" t="s">
        <v>17</v>
      </c>
      <c r="AG6" s="8"/>
      <c r="AH6" s="8"/>
      <c r="AI6" s="8"/>
      <c r="AJ6" s="8" t="s">
        <v>17</v>
      </c>
      <c r="AK6" s="8"/>
      <c r="AL6" s="8" t="s">
        <v>30</v>
      </c>
      <c r="AM6" s="8">
        <v>1.1000000000000001</v>
      </c>
      <c r="AN6" s="8">
        <v>0.61</v>
      </c>
      <c r="AO6" s="8" t="s">
        <v>52</v>
      </c>
      <c r="AP6" s="8">
        <v>21.7</v>
      </c>
      <c r="AQ6" s="8">
        <v>2E-3</v>
      </c>
      <c r="AR6" s="8">
        <v>1E-3</v>
      </c>
      <c r="AS6" s="8">
        <v>4.8000000000000001E-2</v>
      </c>
      <c r="AT6" s="8"/>
      <c r="AU6" s="8">
        <v>1.6E-2</v>
      </c>
      <c r="AV6" s="8"/>
      <c r="AW6" s="8"/>
      <c r="AX6" s="8"/>
      <c r="AY6" s="8">
        <v>2E-3</v>
      </c>
      <c r="AZ6" s="8"/>
      <c r="BA6" s="8" t="s">
        <v>30</v>
      </c>
      <c r="BB6" s="8">
        <v>1.23</v>
      </c>
      <c r="BC6" s="8">
        <v>0.67</v>
      </c>
      <c r="BD6" s="8">
        <v>2.73</v>
      </c>
      <c r="BE6" s="8"/>
      <c r="BF6" s="8"/>
      <c r="BG6" s="8"/>
      <c r="BH6" s="8">
        <v>0.05</v>
      </c>
      <c r="BI6" s="8">
        <v>0.01</v>
      </c>
      <c r="BJ6" s="8">
        <v>1.1299999999999999</v>
      </c>
      <c r="BK6" s="8">
        <v>1.1399999999999999</v>
      </c>
      <c r="BL6" s="8">
        <v>0.4</v>
      </c>
      <c r="BM6" s="8">
        <v>1.5</v>
      </c>
      <c r="BN6" s="8">
        <v>0.08</v>
      </c>
      <c r="BO6" s="8">
        <v>0.01</v>
      </c>
      <c r="BP6" s="8">
        <v>11.6</v>
      </c>
      <c r="BQ6" s="8">
        <v>10</v>
      </c>
      <c r="BR6" s="8">
        <v>7.5</v>
      </c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 t="s">
        <v>51</v>
      </c>
      <c r="CY6" s="8" t="s">
        <v>15</v>
      </c>
      <c r="CZ6" s="8" t="s">
        <v>15</v>
      </c>
      <c r="DA6" s="8" t="s">
        <v>15</v>
      </c>
      <c r="DB6" s="8" t="s">
        <v>15</v>
      </c>
      <c r="DC6" s="8" t="s">
        <v>15</v>
      </c>
      <c r="DD6" s="8" t="s">
        <v>51</v>
      </c>
      <c r="DE6" s="8" t="s">
        <v>53</v>
      </c>
    </row>
    <row r="7" spans="1:109">
      <c r="A7" t="s">
        <v>454</v>
      </c>
      <c r="B7" s="385">
        <v>44896</v>
      </c>
      <c r="C7" s="950">
        <v>44916</v>
      </c>
      <c r="D7" s="951">
        <v>0.40625</v>
      </c>
      <c r="E7" s="8">
        <v>6.38</v>
      </c>
      <c r="F7" s="8">
        <v>8.01</v>
      </c>
      <c r="G7" s="8">
        <v>2.61</v>
      </c>
      <c r="H7" s="8">
        <v>22.7</v>
      </c>
      <c r="I7" s="8">
        <v>128</v>
      </c>
      <c r="J7" s="8" t="s">
        <v>245</v>
      </c>
      <c r="K7" s="8" t="s">
        <v>490</v>
      </c>
      <c r="L7" s="8" t="s">
        <v>542</v>
      </c>
      <c r="M7" s="8"/>
      <c r="N7" s="8">
        <v>6.84</v>
      </c>
      <c r="O7" s="8">
        <v>3450</v>
      </c>
      <c r="P7" s="8" t="s">
        <v>51</v>
      </c>
      <c r="Q7" s="8" t="s">
        <v>51</v>
      </c>
      <c r="R7" s="8">
        <v>541</v>
      </c>
      <c r="S7" s="8">
        <v>541</v>
      </c>
      <c r="T7" s="8">
        <v>1390</v>
      </c>
      <c r="U7" s="8">
        <v>321</v>
      </c>
      <c r="V7" s="8">
        <v>299</v>
      </c>
      <c r="W7" s="8">
        <v>102</v>
      </c>
      <c r="X7" s="8">
        <v>161</v>
      </c>
      <c r="Y7" s="8">
        <v>12</v>
      </c>
      <c r="Z7" s="8"/>
      <c r="AA7" s="8" t="s">
        <v>30</v>
      </c>
      <c r="AB7" s="8" t="s">
        <v>17</v>
      </c>
      <c r="AC7" s="8" t="s">
        <v>17</v>
      </c>
      <c r="AD7" s="8">
        <v>0.02</v>
      </c>
      <c r="AE7" s="8"/>
      <c r="AF7" s="8" t="s">
        <v>17</v>
      </c>
      <c r="AG7" s="8"/>
      <c r="AH7" s="8"/>
      <c r="AI7" s="8"/>
      <c r="AJ7" s="8">
        <v>8.9999999999999993E-3</v>
      </c>
      <c r="AK7" s="8"/>
      <c r="AL7" s="8">
        <v>0.01</v>
      </c>
      <c r="AM7" s="8" t="s">
        <v>50</v>
      </c>
      <c r="AN7" s="8">
        <v>0.74</v>
      </c>
      <c r="AO7" s="8" t="s">
        <v>52</v>
      </c>
      <c r="AP7" s="8">
        <v>0.33</v>
      </c>
      <c r="AQ7" s="8" t="s">
        <v>17</v>
      </c>
      <c r="AR7" s="8">
        <v>3.0000000000000001E-3</v>
      </c>
      <c r="AS7" s="8">
        <v>3.9E-2</v>
      </c>
      <c r="AT7" s="8"/>
      <c r="AU7" s="8">
        <v>4.0000000000000001E-3</v>
      </c>
      <c r="AV7" s="8"/>
      <c r="AW7" s="8"/>
      <c r="AX7" s="8"/>
      <c r="AY7" s="8">
        <v>1E-3</v>
      </c>
      <c r="AZ7" s="8"/>
      <c r="BA7" s="8" t="s">
        <v>30</v>
      </c>
      <c r="BB7" s="8">
        <v>4.2999999999999997E-2</v>
      </c>
      <c r="BC7" s="8">
        <v>0.76</v>
      </c>
      <c r="BD7" s="8">
        <v>2.2400000000000002</v>
      </c>
      <c r="BE7" s="8"/>
      <c r="BF7" s="8"/>
      <c r="BG7" s="8"/>
      <c r="BH7" s="8">
        <v>1.58</v>
      </c>
      <c r="BI7" s="8">
        <v>0.01</v>
      </c>
      <c r="BJ7" s="8">
        <v>0.1</v>
      </c>
      <c r="BK7" s="8">
        <v>0.11</v>
      </c>
      <c r="BL7" s="8">
        <v>1.9</v>
      </c>
      <c r="BM7" s="8">
        <v>2</v>
      </c>
      <c r="BN7" s="8">
        <v>0.25</v>
      </c>
      <c r="BO7" s="8" t="s">
        <v>30</v>
      </c>
      <c r="BP7" s="8">
        <v>48.8</v>
      </c>
      <c r="BQ7" s="8">
        <v>30.6</v>
      </c>
      <c r="BR7" s="8">
        <v>22.9</v>
      </c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 t="s">
        <v>51</v>
      </c>
      <c r="CY7" s="8" t="s">
        <v>15</v>
      </c>
      <c r="CZ7" s="8" t="s">
        <v>15</v>
      </c>
      <c r="DA7" s="8" t="s">
        <v>15</v>
      </c>
      <c r="DB7" s="8" t="s">
        <v>15</v>
      </c>
      <c r="DC7" s="8" t="s">
        <v>15</v>
      </c>
      <c r="DD7" s="8" t="s">
        <v>51</v>
      </c>
      <c r="DE7" s="8" t="s">
        <v>53</v>
      </c>
    </row>
    <row r="8" spans="1:109">
      <c r="A8" t="s">
        <v>455</v>
      </c>
      <c r="B8" s="385">
        <v>44896</v>
      </c>
      <c r="C8" s="950">
        <v>44916</v>
      </c>
      <c r="D8" s="951">
        <v>0.3888888888888889</v>
      </c>
      <c r="E8" s="8">
        <v>4.5</v>
      </c>
      <c r="F8" s="8">
        <v>7.55</v>
      </c>
      <c r="G8" s="8">
        <v>3.65</v>
      </c>
      <c r="H8" s="8">
        <v>20.7</v>
      </c>
      <c r="I8" s="8">
        <v>95</v>
      </c>
      <c r="J8" s="8" t="s">
        <v>245</v>
      </c>
      <c r="K8" s="8" t="s">
        <v>489</v>
      </c>
      <c r="L8" s="8" t="s">
        <v>543</v>
      </c>
      <c r="M8" s="8"/>
      <c r="N8" s="8">
        <v>6.54</v>
      </c>
      <c r="O8" s="8">
        <v>4420</v>
      </c>
      <c r="P8" s="8" t="s">
        <v>51</v>
      </c>
      <c r="Q8" s="8" t="s">
        <v>51</v>
      </c>
      <c r="R8" s="8">
        <v>358</v>
      </c>
      <c r="S8" s="8">
        <v>358</v>
      </c>
      <c r="T8" s="8">
        <v>1860</v>
      </c>
      <c r="U8" s="8">
        <v>580</v>
      </c>
      <c r="V8" s="8">
        <v>356</v>
      </c>
      <c r="W8" s="8">
        <v>131</v>
      </c>
      <c r="X8" s="8">
        <v>203</v>
      </c>
      <c r="Y8" s="8">
        <v>11</v>
      </c>
      <c r="Z8" s="8"/>
      <c r="AA8" s="8" t="s">
        <v>30</v>
      </c>
      <c r="AB8" s="8" t="s">
        <v>17</v>
      </c>
      <c r="AC8" s="8" t="s">
        <v>17</v>
      </c>
      <c r="AD8" s="8">
        <v>1.7000000000000001E-2</v>
      </c>
      <c r="AE8" s="8"/>
      <c r="AF8" s="8" t="s">
        <v>17</v>
      </c>
      <c r="AG8" s="8"/>
      <c r="AH8" s="8"/>
      <c r="AI8" s="8"/>
      <c r="AJ8" s="8">
        <v>6.0000000000000001E-3</v>
      </c>
      <c r="AK8" s="8"/>
      <c r="AL8" s="8" t="s">
        <v>30</v>
      </c>
      <c r="AM8" s="8">
        <v>8.4000000000000005E-2</v>
      </c>
      <c r="AN8" s="8">
        <v>0.51</v>
      </c>
      <c r="AO8" s="8">
        <v>1.88</v>
      </c>
      <c r="AP8" s="8">
        <v>0.3</v>
      </c>
      <c r="AQ8" s="8" t="s">
        <v>17</v>
      </c>
      <c r="AR8" s="8" t="s">
        <v>17</v>
      </c>
      <c r="AS8" s="8">
        <v>0.03</v>
      </c>
      <c r="AT8" s="8"/>
      <c r="AU8" s="8">
        <v>2E-3</v>
      </c>
      <c r="AV8" s="8"/>
      <c r="AW8" s="8"/>
      <c r="AX8" s="8"/>
      <c r="AY8" s="8">
        <v>1E-3</v>
      </c>
      <c r="AZ8" s="8"/>
      <c r="BA8" s="8" t="s">
        <v>30</v>
      </c>
      <c r="BB8" s="8">
        <v>0.23799999999999999</v>
      </c>
      <c r="BC8" s="8">
        <v>0.6</v>
      </c>
      <c r="BD8" s="8">
        <v>11.6</v>
      </c>
      <c r="BE8" s="8"/>
      <c r="BF8" s="8"/>
      <c r="BG8" s="8"/>
      <c r="BH8" s="8">
        <v>0.24</v>
      </c>
      <c r="BI8" s="8" t="s">
        <v>30</v>
      </c>
      <c r="BJ8" s="8">
        <v>0.02</v>
      </c>
      <c r="BK8" s="8">
        <v>0.02</v>
      </c>
      <c r="BL8" s="8">
        <v>0.5</v>
      </c>
      <c r="BM8" s="8">
        <v>0.5</v>
      </c>
      <c r="BN8" s="8">
        <v>0.25</v>
      </c>
      <c r="BO8" s="8" t="s">
        <v>30</v>
      </c>
      <c r="BP8" s="8">
        <v>62.2</v>
      </c>
      <c r="BQ8" s="8">
        <v>37.6</v>
      </c>
      <c r="BR8" s="8">
        <v>24.6</v>
      </c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 t="s">
        <v>51</v>
      </c>
      <c r="CY8" s="8" t="s">
        <v>15</v>
      </c>
      <c r="CZ8" s="8" t="s">
        <v>15</v>
      </c>
      <c r="DA8" s="8" t="s">
        <v>15</v>
      </c>
      <c r="DB8" s="8" t="s">
        <v>15</v>
      </c>
      <c r="DC8" s="8" t="s">
        <v>15</v>
      </c>
      <c r="DD8" s="8" t="s">
        <v>51</v>
      </c>
      <c r="DE8" s="8" t="s">
        <v>53</v>
      </c>
    </row>
    <row r="9" spans="1:109">
      <c r="A9" t="s">
        <v>457</v>
      </c>
      <c r="B9" s="385">
        <v>44896</v>
      </c>
      <c r="C9" s="950">
        <v>44916</v>
      </c>
      <c r="D9" s="951">
        <v>0.375</v>
      </c>
      <c r="E9" s="8">
        <v>9.8800000000000008</v>
      </c>
      <c r="F9" s="8">
        <v>7.28</v>
      </c>
      <c r="G9" s="8">
        <v>3.16</v>
      </c>
      <c r="H9" s="8">
        <v>19.2</v>
      </c>
      <c r="I9" s="8">
        <v>167</v>
      </c>
      <c r="J9" s="8" t="s">
        <v>245</v>
      </c>
      <c r="K9" s="8" t="s">
        <v>489</v>
      </c>
      <c r="L9" s="8" t="s">
        <v>543</v>
      </c>
      <c r="M9" s="8"/>
      <c r="N9" s="8">
        <v>6.68</v>
      </c>
      <c r="O9" s="8">
        <v>3620</v>
      </c>
      <c r="P9" s="8" t="s">
        <v>51</v>
      </c>
      <c r="Q9" s="8" t="s">
        <v>51</v>
      </c>
      <c r="R9" s="8">
        <v>529</v>
      </c>
      <c r="S9" s="8">
        <v>529</v>
      </c>
      <c r="T9" s="8">
        <v>1580</v>
      </c>
      <c r="U9" s="8">
        <v>318</v>
      </c>
      <c r="V9" s="8">
        <v>398</v>
      </c>
      <c r="W9" s="8">
        <v>154</v>
      </c>
      <c r="X9" s="8">
        <v>236</v>
      </c>
      <c r="Y9" s="8">
        <v>13</v>
      </c>
      <c r="Z9" s="8"/>
      <c r="AA9" s="8" t="s">
        <v>30</v>
      </c>
      <c r="AB9" s="8" t="s">
        <v>17</v>
      </c>
      <c r="AC9" s="8" t="s">
        <v>17</v>
      </c>
      <c r="AD9" s="8">
        <v>1.4E-2</v>
      </c>
      <c r="AE9" s="8"/>
      <c r="AF9" s="8" t="s">
        <v>17</v>
      </c>
      <c r="AG9" s="8"/>
      <c r="AH9" s="8"/>
      <c r="AI9" s="8"/>
      <c r="AJ9" s="8" t="s">
        <v>17</v>
      </c>
      <c r="AK9" s="8"/>
      <c r="AL9" s="8" t="s">
        <v>30</v>
      </c>
      <c r="AM9" s="8">
        <v>7.0000000000000001E-3</v>
      </c>
      <c r="AN9" s="8">
        <v>0.45</v>
      </c>
      <c r="AO9" s="8" t="s">
        <v>52</v>
      </c>
      <c r="AP9" s="8">
        <v>12.8</v>
      </c>
      <c r="AQ9" s="8" t="s">
        <v>17</v>
      </c>
      <c r="AR9" s="8">
        <v>7.0000000000000001E-3</v>
      </c>
      <c r="AS9" s="8">
        <v>0.114</v>
      </c>
      <c r="AT9" s="8"/>
      <c r="AU9" s="8">
        <v>3.4000000000000002E-2</v>
      </c>
      <c r="AV9" s="8"/>
      <c r="AW9" s="8"/>
      <c r="AX9" s="8"/>
      <c r="AY9" s="8" t="s">
        <v>17</v>
      </c>
      <c r="AZ9" s="8"/>
      <c r="BA9" s="8" t="s">
        <v>30</v>
      </c>
      <c r="BB9" s="8">
        <v>7.1999999999999995E-2</v>
      </c>
      <c r="BC9" s="8">
        <v>0.52</v>
      </c>
      <c r="BD9" s="8">
        <v>18.100000000000001</v>
      </c>
      <c r="BE9" s="8"/>
      <c r="BF9" s="8"/>
      <c r="BG9" s="8"/>
      <c r="BH9" s="8">
        <v>0.32</v>
      </c>
      <c r="BI9" s="8" t="s">
        <v>30</v>
      </c>
      <c r="BJ9" s="8" t="s">
        <v>30</v>
      </c>
      <c r="BK9" s="8" t="s">
        <v>30</v>
      </c>
      <c r="BL9" s="8">
        <v>3.4</v>
      </c>
      <c r="BM9" s="8">
        <v>3.4</v>
      </c>
      <c r="BN9" s="8">
        <v>3.38</v>
      </c>
      <c r="BO9" s="8" t="s">
        <v>30</v>
      </c>
      <c r="BP9" s="8">
        <v>52.4</v>
      </c>
      <c r="BQ9" s="8">
        <v>43.1</v>
      </c>
      <c r="BR9" s="8">
        <v>9.73</v>
      </c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 t="s">
        <v>51</v>
      </c>
      <c r="CY9" s="8" t="s">
        <v>15</v>
      </c>
      <c r="CZ9" s="8" t="s">
        <v>15</v>
      </c>
      <c r="DA9" s="8" t="s">
        <v>15</v>
      </c>
      <c r="DB9" s="8" t="s">
        <v>15</v>
      </c>
      <c r="DC9" s="8" t="s">
        <v>15</v>
      </c>
      <c r="DD9" s="8" t="s">
        <v>51</v>
      </c>
      <c r="DE9" s="8" t="s">
        <v>53</v>
      </c>
    </row>
    <row r="10" spans="1:109">
      <c r="A10" t="s">
        <v>458</v>
      </c>
      <c r="B10" s="385">
        <v>44896</v>
      </c>
      <c r="C10" s="950">
        <v>44916</v>
      </c>
      <c r="D10" s="951">
        <v>0.43055555555555558</v>
      </c>
      <c r="E10" s="8">
        <v>2.74</v>
      </c>
      <c r="F10" s="8">
        <v>7.71</v>
      </c>
      <c r="G10" s="8">
        <v>4.54</v>
      </c>
      <c r="H10" s="8">
        <v>21.3</v>
      </c>
      <c r="I10" s="8">
        <v>101</v>
      </c>
      <c r="J10" s="8" t="s">
        <v>245</v>
      </c>
      <c r="K10" s="8" t="s">
        <v>490</v>
      </c>
      <c r="L10" s="8" t="s">
        <v>544</v>
      </c>
      <c r="M10" s="8"/>
      <c r="N10" s="8">
        <v>6.37</v>
      </c>
      <c r="O10" s="8">
        <v>5460</v>
      </c>
      <c r="P10" s="8" t="s">
        <v>51</v>
      </c>
      <c r="Q10" s="8" t="s">
        <v>51</v>
      </c>
      <c r="R10" s="8">
        <v>354</v>
      </c>
      <c r="S10" s="8">
        <v>354</v>
      </c>
      <c r="T10" s="8">
        <v>2340</v>
      </c>
      <c r="U10" s="8">
        <v>805</v>
      </c>
      <c r="V10" s="8">
        <v>527</v>
      </c>
      <c r="W10" s="8">
        <v>207</v>
      </c>
      <c r="X10" s="8">
        <v>357</v>
      </c>
      <c r="Y10" s="8">
        <v>16</v>
      </c>
      <c r="Z10" s="8"/>
      <c r="AA10" s="8" t="s">
        <v>30</v>
      </c>
      <c r="AB10" s="8" t="s">
        <v>17</v>
      </c>
      <c r="AC10" s="8" t="s">
        <v>17</v>
      </c>
      <c r="AD10" s="8">
        <v>1.6E-2</v>
      </c>
      <c r="AE10" s="8"/>
      <c r="AF10" s="8" t="s">
        <v>17</v>
      </c>
      <c r="AG10" s="8"/>
      <c r="AH10" s="8"/>
      <c r="AI10" s="8"/>
      <c r="AJ10" s="8" t="s">
        <v>17</v>
      </c>
      <c r="AK10" s="8"/>
      <c r="AL10" s="8" t="s">
        <v>30</v>
      </c>
      <c r="AM10" s="8">
        <v>8.9999999999999993E-3</v>
      </c>
      <c r="AN10" s="8">
        <v>0.33</v>
      </c>
      <c r="AO10" s="8">
        <v>26.2</v>
      </c>
      <c r="AP10" s="8">
        <v>0.04</v>
      </c>
      <c r="AQ10" s="8" t="s">
        <v>17</v>
      </c>
      <c r="AR10" s="8">
        <v>0.01</v>
      </c>
      <c r="AS10" s="8">
        <v>2.5000000000000001E-2</v>
      </c>
      <c r="AT10" s="8"/>
      <c r="AU10" s="8">
        <v>3.0000000000000001E-3</v>
      </c>
      <c r="AV10" s="8"/>
      <c r="AW10" s="8"/>
      <c r="AX10" s="8"/>
      <c r="AY10" s="8" t="s">
        <v>17</v>
      </c>
      <c r="AZ10" s="8"/>
      <c r="BA10" s="8" t="s">
        <v>30</v>
      </c>
      <c r="BB10" s="8">
        <v>8.9999999999999993E-3</v>
      </c>
      <c r="BC10" s="8">
        <v>0.39</v>
      </c>
      <c r="BD10" s="8">
        <v>42.1</v>
      </c>
      <c r="BE10" s="8"/>
      <c r="BF10" s="8"/>
      <c r="BG10" s="8"/>
      <c r="BH10" s="8">
        <v>0.97</v>
      </c>
      <c r="BI10" s="8" t="s">
        <v>30</v>
      </c>
      <c r="BJ10" s="8">
        <v>7.0000000000000007E-2</v>
      </c>
      <c r="BK10" s="8">
        <v>7.0000000000000007E-2</v>
      </c>
      <c r="BL10" s="8">
        <v>1.1000000000000001</v>
      </c>
      <c r="BM10" s="8">
        <v>1.2</v>
      </c>
      <c r="BN10" s="8">
        <v>0.14000000000000001</v>
      </c>
      <c r="BO10" s="8" t="s">
        <v>555</v>
      </c>
      <c r="BP10" s="8">
        <v>78.5</v>
      </c>
      <c r="BQ10" s="8">
        <v>59.3</v>
      </c>
      <c r="BR10" s="8">
        <v>14</v>
      </c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 t="s">
        <v>51</v>
      </c>
      <c r="CY10" s="8" t="s">
        <v>15</v>
      </c>
      <c r="CZ10" s="8" t="s">
        <v>15</v>
      </c>
      <c r="DA10" s="8" t="s">
        <v>15</v>
      </c>
      <c r="DB10" s="8" t="s">
        <v>15</v>
      </c>
      <c r="DC10" s="8" t="s">
        <v>15</v>
      </c>
      <c r="DD10" s="8" t="s">
        <v>51</v>
      </c>
      <c r="DE10" s="8" t="s">
        <v>53</v>
      </c>
    </row>
    <row r="11" spans="1:109">
      <c r="A11" t="s">
        <v>459</v>
      </c>
      <c r="B11" s="385">
        <v>44896</v>
      </c>
      <c r="C11" s="950">
        <v>44916</v>
      </c>
      <c r="D11" s="951">
        <v>0.41666666666666669</v>
      </c>
      <c r="E11" s="8">
        <v>5.81</v>
      </c>
      <c r="F11" s="8">
        <v>7.36</v>
      </c>
      <c r="G11" s="8">
        <v>0.81</v>
      </c>
      <c r="H11" s="8">
        <v>19.899999999999999</v>
      </c>
      <c r="I11" s="8">
        <v>132</v>
      </c>
      <c r="J11" s="8" t="s">
        <v>245</v>
      </c>
      <c r="K11" s="8" t="s">
        <v>490</v>
      </c>
      <c r="L11" s="8" t="s">
        <v>542</v>
      </c>
      <c r="M11" s="8"/>
      <c r="N11" s="8">
        <v>5.7</v>
      </c>
      <c r="O11" s="8">
        <v>974</v>
      </c>
      <c r="P11" s="8" t="s">
        <v>51</v>
      </c>
      <c r="Q11" s="8" t="s">
        <v>51</v>
      </c>
      <c r="R11" s="8">
        <v>144</v>
      </c>
      <c r="S11" s="8">
        <v>144</v>
      </c>
      <c r="T11" s="8">
        <v>321</v>
      </c>
      <c r="U11" s="8">
        <v>58</v>
      </c>
      <c r="V11" s="8">
        <v>67</v>
      </c>
      <c r="W11" s="8">
        <v>24</v>
      </c>
      <c r="X11" s="8">
        <v>108</v>
      </c>
      <c r="Y11" s="8">
        <v>5</v>
      </c>
      <c r="Z11" s="8"/>
      <c r="AA11" s="8">
        <v>0.03</v>
      </c>
      <c r="AB11" s="8" t="s">
        <v>17</v>
      </c>
      <c r="AC11" s="8" t="s">
        <v>17</v>
      </c>
      <c r="AD11" s="8">
        <v>1.7999999999999999E-2</v>
      </c>
      <c r="AE11" s="8"/>
      <c r="AF11" s="8" t="s">
        <v>17</v>
      </c>
      <c r="AG11" s="8"/>
      <c r="AH11" s="8"/>
      <c r="AI11" s="8"/>
      <c r="AJ11" s="8" t="s">
        <v>17</v>
      </c>
      <c r="AK11" s="8"/>
      <c r="AL11" s="8" t="s">
        <v>30</v>
      </c>
      <c r="AM11" s="8">
        <v>0.115</v>
      </c>
      <c r="AN11" s="8">
        <v>0.46</v>
      </c>
      <c r="AO11" s="8" t="s">
        <v>52</v>
      </c>
      <c r="AP11" s="8">
        <v>12</v>
      </c>
      <c r="AQ11" s="8" t="s">
        <v>17</v>
      </c>
      <c r="AR11" s="8">
        <v>3.0000000000000001E-3</v>
      </c>
      <c r="AS11" s="8">
        <v>4.7E-2</v>
      </c>
      <c r="AT11" s="8"/>
      <c r="AU11" s="8">
        <v>1.4999999999999999E-2</v>
      </c>
      <c r="AV11" s="8"/>
      <c r="AW11" s="8"/>
      <c r="AX11" s="8"/>
      <c r="AY11" s="8" t="s">
        <v>17</v>
      </c>
      <c r="AZ11" s="8"/>
      <c r="BA11" s="8" t="s">
        <v>30</v>
      </c>
      <c r="BB11" s="8">
        <v>8.4000000000000005E-2</v>
      </c>
      <c r="BC11" s="8">
        <v>0.56000000000000005</v>
      </c>
      <c r="BD11" s="8">
        <v>4.7300000000000004</v>
      </c>
      <c r="BE11" s="8"/>
      <c r="BF11" s="8"/>
      <c r="BG11" s="8"/>
      <c r="BH11" s="8">
        <v>0.13</v>
      </c>
      <c r="BI11" s="8" t="s">
        <v>30</v>
      </c>
      <c r="BJ11" s="8">
        <v>0.02</v>
      </c>
      <c r="BK11" s="8">
        <v>0.02</v>
      </c>
      <c r="BL11" s="8">
        <v>0.4</v>
      </c>
      <c r="BM11" s="8">
        <v>0.4</v>
      </c>
      <c r="BN11" s="8">
        <v>0.12</v>
      </c>
      <c r="BO11" s="8" t="s">
        <v>30</v>
      </c>
      <c r="BP11" s="8">
        <v>11.2</v>
      </c>
      <c r="BQ11" s="8">
        <v>10.1</v>
      </c>
      <c r="BR11" s="8">
        <v>4.93</v>
      </c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 t="s">
        <v>51</v>
      </c>
      <c r="CY11" s="8" t="s">
        <v>15</v>
      </c>
      <c r="CZ11" s="8" t="s">
        <v>15</v>
      </c>
      <c r="DA11" s="8" t="s">
        <v>15</v>
      </c>
      <c r="DB11" s="8" t="s">
        <v>15</v>
      </c>
      <c r="DC11" s="8" t="s">
        <v>15</v>
      </c>
      <c r="DD11" s="8" t="s">
        <v>51</v>
      </c>
      <c r="DE11" s="8" t="s">
        <v>53</v>
      </c>
    </row>
    <row r="12" spans="1:109">
      <c r="A12" t="s">
        <v>454</v>
      </c>
      <c r="B12" s="385">
        <v>44958</v>
      </c>
      <c r="C12" s="950">
        <v>44978</v>
      </c>
      <c r="D12" s="951">
        <v>0.63541666666666663</v>
      </c>
      <c r="E12" s="8">
        <v>6.54</v>
      </c>
      <c r="F12" s="8">
        <v>6.6</v>
      </c>
      <c r="G12" s="8">
        <v>4.54</v>
      </c>
      <c r="H12" s="8">
        <v>24</v>
      </c>
      <c r="I12" s="8">
        <v>17</v>
      </c>
      <c r="J12" s="8" t="s">
        <v>245</v>
      </c>
      <c r="K12" s="8" t="s">
        <v>565</v>
      </c>
      <c r="L12" s="8" t="s">
        <v>543</v>
      </c>
      <c r="M12" s="8"/>
      <c r="N12" s="8">
        <v>6.63</v>
      </c>
      <c r="O12" s="8">
        <v>4910</v>
      </c>
      <c r="P12" s="8" t="s">
        <v>51</v>
      </c>
      <c r="Q12" s="8" t="s">
        <v>51</v>
      </c>
      <c r="R12" s="8">
        <v>519</v>
      </c>
      <c r="S12" s="8">
        <v>519</v>
      </c>
      <c r="T12" s="8">
        <v>2060</v>
      </c>
      <c r="U12" s="8">
        <v>547</v>
      </c>
      <c r="V12" s="8">
        <v>577</v>
      </c>
      <c r="W12" s="8">
        <v>210</v>
      </c>
      <c r="X12" s="8">
        <v>360</v>
      </c>
      <c r="Y12" s="8">
        <v>15</v>
      </c>
      <c r="Z12" s="8">
        <v>2300</v>
      </c>
      <c r="AA12" s="8" t="s">
        <v>30</v>
      </c>
      <c r="AB12" s="8" t="s">
        <v>17</v>
      </c>
      <c r="AC12" s="8" t="s">
        <v>17</v>
      </c>
      <c r="AD12" s="8">
        <v>3.6999999999999998E-2</v>
      </c>
      <c r="AE12" s="8" t="s">
        <v>37</v>
      </c>
      <c r="AF12" s="8" t="s">
        <v>17</v>
      </c>
      <c r="AG12" s="8">
        <v>3.0000000000000001E-3</v>
      </c>
      <c r="AH12" s="8" t="s">
        <v>17</v>
      </c>
      <c r="AI12" s="8">
        <v>5.38</v>
      </c>
      <c r="AJ12" s="8">
        <v>1E-3</v>
      </c>
      <c r="AK12" s="8">
        <v>3.6999999999999998E-2</v>
      </c>
      <c r="AL12" s="8" t="s">
        <v>30</v>
      </c>
      <c r="AM12" s="8">
        <v>3.5999999999999997E-2</v>
      </c>
      <c r="AN12" s="8">
        <v>0.69</v>
      </c>
      <c r="AO12" s="8">
        <v>0.12</v>
      </c>
      <c r="AP12" s="8">
        <v>1.58</v>
      </c>
      <c r="AQ12" s="8" t="s">
        <v>17</v>
      </c>
      <c r="AR12" s="8">
        <v>6.0000000000000001E-3</v>
      </c>
      <c r="AS12" s="8">
        <v>7.5999999999999998E-2</v>
      </c>
      <c r="AT12" s="8">
        <v>1E-4</v>
      </c>
      <c r="AU12" s="8">
        <v>8.0000000000000002E-3</v>
      </c>
      <c r="AV12" s="8">
        <v>3.4000000000000002E-2</v>
      </c>
      <c r="AW12" s="8">
        <v>1.4E-2</v>
      </c>
      <c r="AX12" s="8">
        <v>6.54</v>
      </c>
      <c r="AY12" s="8">
        <v>1E-3</v>
      </c>
      <c r="AZ12" s="8">
        <v>4.9000000000000002E-2</v>
      </c>
      <c r="BA12" s="8" t="s">
        <v>30</v>
      </c>
      <c r="BB12" s="8">
        <v>0.09</v>
      </c>
      <c r="BC12" s="8">
        <v>0.74</v>
      </c>
      <c r="BD12" s="8">
        <v>8.15</v>
      </c>
      <c r="BE12" s="8" t="s">
        <v>37</v>
      </c>
      <c r="BF12" s="8" t="s">
        <v>37</v>
      </c>
      <c r="BG12" s="8">
        <v>0.6</v>
      </c>
      <c r="BH12" s="8">
        <v>1.58</v>
      </c>
      <c r="BI12" s="8">
        <v>0.02</v>
      </c>
      <c r="BJ12" s="8">
        <v>0.02</v>
      </c>
      <c r="BK12" s="8">
        <v>0.04</v>
      </c>
      <c r="BL12" s="8"/>
      <c r="BM12" s="8"/>
      <c r="BN12" s="8"/>
      <c r="BO12" s="8"/>
      <c r="BP12" s="8">
        <v>68.7</v>
      </c>
      <c r="BQ12" s="8">
        <v>62.1</v>
      </c>
      <c r="BR12" s="8">
        <v>5.0199999999999996</v>
      </c>
      <c r="BS12" s="8" t="s">
        <v>53</v>
      </c>
      <c r="BT12" s="8" t="s">
        <v>85</v>
      </c>
      <c r="BU12" s="8" t="s">
        <v>85</v>
      </c>
      <c r="BV12" s="8" t="s">
        <v>85</v>
      </c>
      <c r="BW12" s="8" t="s">
        <v>85</v>
      </c>
      <c r="BX12" s="8" t="s">
        <v>85</v>
      </c>
      <c r="BY12" s="8" t="s">
        <v>85</v>
      </c>
      <c r="BZ12" s="8" t="s">
        <v>85</v>
      </c>
      <c r="CA12" s="8" t="s">
        <v>85</v>
      </c>
      <c r="CB12" s="8" t="s">
        <v>85</v>
      </c>
      <c r="CC12" s="8" t="s">
        <v>85</v>
      </c>
      <c r="CD12" s="8" t="s">
        <v>85</v>
      </c>
      <c r="CE12" s="8" t="s">
        <v>85</v>
      </c>
      <c r="CF12" s="8" t="s">
        <v>102</v>
      </c>
      <c r="CG12" s="8" t="s">
        <v>85</v>
      </c>
      <c r="CH12" s="8" t="s">
        <v>85</v>
      </c>
      <c r="CI12" s="8" t="s">
        <v>85</v>
      </c>
      <c r="CJ12" s="8" t="s">
        <v>102</v>
      </c>
      <c r="CK12" s="8" t="s">
        <v>102</v>
      </c>
      <c r="CL12" s="8" t="s">
        <v>332</v>
      </c>
      <c r="CM12" s="8" t="s">
        <v>0</v>
      </c>
      <c r="CN12" s="8" t="s">
        <v>333</v>
      </c>
      <c r="CO12" s="8" t="s">
        <v>0</v>
      </c>
      <c r="CP12" s="8" t="s">
        <v>0</v>
      </c>
      <c r="CQ12" s="8" t="s">
        <v>332</v>
      </c>
      <c r="CR12" s="8" t="s">
        <v>332</v>
      </c>
      <c r="CS12" s="8" t="s">
        <v>333</v>
      </c>
      <c r="CT12" s="8" t="s">
        <v>333</v>
      </c>
      <c r="CU12" s="8" t="s">
        <v>333</v>
      </c>
      <c r="CV12" s="8" t="s">
        <v>333</v>
      </c>
      <c r="CW12" s="8" t="s">
        <v>333</v>
      </c>
      <c r="CX12" s="8" t="s">
        <v>51</v>
      </c>
      <c r="CY12" s="8" t="s">
        <v>15</v>
      </c>
      <c r="CZ12" s="8" t="s">
        <v>15</v>
      </c>
      <c r="DA12" s="8" t="s">
        <v>15</v>
      </c>
      <c r="DB12" s="8" t="s">
        <v>15</v>
      </c>
      <c r="DC12" s="8" t="s">
        <v>15</v>
      </c>
      <c r="DD12" s="8" t="s">
        <v>51</v>
      </c>
      <c r="DE12" s="8" t="s">
        <v>53</v>
      </c>
    </row>
    <row r="13" spans="1:109">
      <c r="A13" t="s">
        <v>455</v>
      </c>
      <c r="B13" s="385">
        <v>44958</v>
      </c>
      <c r="C13" s="950">
        <v>44978</v>
      </c>
      <c r="D13" s="951">
        <v>0.60416666666666663</v>
      </c>
      <c r="E13" s="8">
        <v>4.47</v>
      </c>
      <c r="F13" s="8">
        <v>6.36</v>
      </c>
      <c r="G13" s="8">
        <v>5.15</v>
      </c>
      <c r="H13" s="8">
        <v>25.3</v>
      </c>
      <c r="I13" s="8">
        <v>-48</v>
      </c>
      <c r="J13" s="8" t="s">
        <v>245</v>
      </c>
      <c r="K13" s="8" t="s">
        <v>490</v>
      </c>
      <c r="L13" s="8" t="s">
        <v>566</v>
      </c>
      <c r="M13" s="8"/>
      <c r="N13" s="8">
        <v>6.47</v>
      </c>
      <c r="O13" s="8">
        <v>5330</v>
      </c>
      <c r="P13" s="8" t="s">
        <v>51</v>
      </c>
      <c r="Q13" s="8" t="s">
        <v>51</v>
      </c>
      <c r="R13" s="8">
        <v>307</v>
      </c>
      <c r="S13" s="8">
        <v>307</v>
      </c>
      <c r="T13" s="8">
        <v>2220</v>
      </c>
      <c r="U13" s="8">
        <v>685</v>
      </c>
      <c r="V13" s="8">
        <v>697</v>
      </c>
      <c r="W13" s="8">
        <v>255</v>
      </c>
      <c r="X13" s="8">
        <v>461</v>
      </c>
      <c r="Y13" s="8">
        <v>19</v>
      </c>
      <c r="Z13" s="8">
        <v>2790</v>
      </c>
      <c r="AA13" s="8" t="s">
        <v>30</v>
      </c>
      <c r="AB13" s="8" t="s">
        <v>17</v>
      </c>
      <c r="AC13" s="8" t="s">
        <v>17</v>
      </c>
      <c r="AD13" s="8">
        <v>0.03</v>
      </c>
      <c r="AE13" s="8">
        <v>4.0000000000000002E-4</v>
      </c>
      <c r="AF13" s="8" t="s">
        <v>17</v>
      </c>
      <c r="AG13" s="8" t="s">
        <v>17</v>
      </c>
      <c r="AH13" s="8" t="s">
        <v>17</v>
      </c>
      <c r="AI13" s="8">
        <v>1.9</v>
      </c>
      <c r="AJ13" s="8" t="s">
        <v>17</v>
      </c>
      <c r="AK13" s="8">
        <v>6.7000000000000004E-2</v>
      </c>
      <c r="AL13" s="8" t="s">
        <v>30</v>
      </c>
      <c r="AM13" s="8">
        <v>0.32500000000000001</v>
      </c>
      <c r="AN13" s="8">
        <v>0.55000000000000004</v>
      </c>
      <c r="AO13" s="8">
        <v>12</v>
      </c>
      <c r="AP13" s="8">
        <v>4.7300000000000004</v>
      </c>
      <c r="AQ13" s="8" t="s">
        <v>17</v>
      </c>
      <c r="AR13" s="8">
        <v>4.0000000000000001E-3</v>
      </c>
      <c r="AS13" s="8">
        <v>0.13700000000000001</v>
      </c>
      <c r="AT13" s="8">
        <v>2E-3</v>
      </c>
      <c r="AU13" s="8">
        <v>1.4E-2</v>
      </c>
      <c r="AV13" s="8">
        <v>8.2000000000000003E-2</v>
      </c>
      <c r="AW13" s="8">
        <v>8.9999999999999993E-3</v>
      </c>
      <c r="AX13" s="8">
        <v>2.02</v>
      </c>
      <c r="AY13" s="8">
        <v>3.0000000000000001E-3</v>
      </c>
      <c r="AZ13" s="8">
        <v>7.1999999999999995E-2</v>
      </c>
      <c r="BA13" s="8" t="s">
        <v>30</v>
      </c>
      <c r="BB13" s="8">
        <v>0.59399999999999997</v>
      </c>
      <c r="BC13" s="8">
        <v>0.5</v>
      </c>
      <c r="BD13" s="8">
        <v>55.6</v>
      </c>
      <c r="BE13" s="8" t="s">
        <v>37</v>
      </c>
      <c r="BF13" s="8" t="s">
        <v>37</v>
      </c>
      <c r="BG13" s="8">
        <v>0.3</v>
      </c>
      <c r="BH13" s="8">
        <v>0.4</v>
      </c>
      <c r="BI13" s="8" t="s">
        <v>30</v>
      </c>
      <c r="BJ13" s="8">
        <v>0.02</v>
      </c>
      <c r="BK13" s="8">
        <v>0.02</v>
      </c>
      <c r="BL13" s="8"/>
      <c r="BM13" s="8"/>
      <c r="BN13" s="8"/>
      <c r="BO13" s="8"/>
      <c r="BP13" s="8">
        <v>71.7</v>
      </c>
      <c r="BQ13" s="8">
        <v>76.3</v>
      </c>
      <c r="BR13" s="8">
        <v>3.13</v>
      </c>
      <c r="BS13" s="8" t="s">
        <v>53</v>
      </c>
      <c r="BT13" s="8" t="s">
        <v>85</v>
      </c>
      <c r="BU13" s="8" t="s">
        <v>85</v>
      </c>
      <c r="BV13" s="8" t="s">
        <v>85</v>
      </c>
      <c r="BW13" s="8" t="s">
        <v>85</v>
      </c>
      <c r="BX13" s="8" t="s">
        <v>85</v>
      </c>
      <c r="BY13" s="8" t="s">
        <v>85</v>
      </c>
      <c r="BZ13" s="8" t="s">
        <v>85</v>
      </c>
      <c r="CA13" s="8" t="s">
        <v>85</v>
      </c>
      <c r="CB13" s="8" t="s">
        <v>85</v>
      </c>
      <c r="CC13" s="8" t="s">
        <v>85</v>
      </c>
      <c r="CD13" s="8" t="s">
        <v>85</v>
      </c>
      <c r="CE13" s="8" t="s">
        <v>85</v>
      </c>
      <c r="CF13" s="8" t="s">
        <v>102</v>
      </c>
      <c r="CG13" s="8" t="s">
        <v>85</v>
      </c>
      <c r="CH13" s="8" t="s">
        <v>85</v>
      </c>
      <c r="CI13" s="8" t="s">
        <v>85</v>
      </c>
      <c r="CJ13" s="8" t="s">
        <v>102</v>
      </c>
      <c r="CK13" s="8" t="s">
        <v>102</v>
      </c>
      <c r="CL13" s="8" t="s">
        <v>332</v>
      </c>
      <c r="CM13" s="8" t="s">
        <v>0</v>
      </c>
      <c r="CN13" s="8" t="s">
        <v>333</v>
      </c>
      <c r="CO13" s="8" t="s">
        <v>0</v>
      </c>
      <c r="CP13" s="8" t="s">
        <v>0</v>
      </c>
      <c r="CQ13" s="8" t="s">
        <v>332</v>
      </c>
      <c r="CR13" s="8" t="s">
        <v>332</v>
      </c>
      <c r="CS13" s="8" t="s">
        <v>333</v>
      </c>
      <c r="CT13" s="8" t="s">
        <v>333</v>
      </c>
      <c r="CU13" s="8" t="s">
        <v>333</v>
      </c>
      <c r="CV13" s="8" t="s">
        <v>333</v>
      </c>
      <c r="CW13" s="8" t="s">
        <v>333</v>
      </c>
      <c r="CX13" s="8" t="s">
        <v>51</v>
      </c>
      <c r="CY13" s="8" t="s">
        <v>15</v>
      </c>
      <c r="CZ13" s="8" t="s">
        <v>15</v>
      </c>
      <c r="DA13" s="8" t="s">
        <v>15</v>
      </c>
      <c r="DB13" s="8" t="s">
        <v>15</v>
      </c>
      <c r="DC13" s="8" t="s">
        <v>15</v>
      </c>
      <c r="DD13" s="8" t="s">
        <v>51</v>
      </c>
      <c r="DE13" s="8" t="s">
        <v>53</v>
      </c>
    </row>
    <row r="14" spans="1:109">
      <c r="A14" t="s">
        <v>457</v>
      </c>
      <c r="B14" s="385">
        <v>44958</v>
      </c>
      <c r="C14" s="950">
        <v>44978</v>
      </c>
      <c r="D14" s="951">
        <v>0.62152777777777779</v>
      </c>
      <c r="E14" s="8">
        <v>10</v>
      </c>
      <c r="F14" s="8">
        <v>6.66</v>
      </c>
      <c r="G14" s="8">
        <v>4.0199999999999996</v>
      </c>
      <c r="H14" s="8">
        <v>24.2</v>
      </c>
      <c r="I14" s="8">
        <v>20</v>
      </c>
      <c r="J14" s="8" t="s">
        <v>245</v>
      </c>
      <c r="K14" s="8" t="s">
        <v>489</v>
      </c>
      <c r="L14" s="8" t="s">
        <v>566</v>
      </c>
      <c r="M14" s="8"/>
      <c r="N14" s="8">
        <v>6.72</v>
      </c>
      <c r="O14" s="8">
        <v>3910</v>
      </c>
      <c r="P14" s="8" t="s">
        <v>51</v>
      </c>
      <c r="Q14" s="8" t="s">
        <v>51</v>
      </c>
      <c r="R14" s="8">
        <v>464</v>
      </c>
      <c r="S14" s="8">
        <v>464</v>
      </c>
      <c r="T14" s="8">
        <v>1690</v>
      </c>
      <c r="U14" s="8">
        <v>424</v>
      </c>
      <c r="V14" s="8">
        <v>543</v>
      </c>
      <c r="W14" s="8">
        <v>194</v>
      </c>
      <c r="X14" s="8">
        <v>318</v>
      </c>
      <c r="Y14" s="8">
        <v>16</v>
      </c>
      <c r="Z14" s="8">
        <v>2150</v>
      </c>
      <c r="AA14" s="8" t="s">
        <v>30</v>
      </c>
      <c r="AB14" s="8" t="s">
        <v>17</v>
      </c>
      <c r="AC14" s="8" t="s">
        <v>17</v>
      </c>
      <c r="AD14" s="8">
        <v>1.7000000000000001E-2</v>
      </c>
      <c r="AE14" s="8" t="s">
        <v>37</v>
      </c>
      <c r="AF14" s="8" t="s">
        <v>17</v>
      </c>
      <c r="AG14" s="8" t="s">
        <v>17</v>
      </c>
      <c r="AH14" s="8" t="s">
        <v>17</v>
      </c>
      <c r="AI14" s="8">
        <v>3.11</v>
      </c>
      <c r="AJ14" s="8" t="s">
        <v>17</v>
      </c>
      <c r="AK14" s="8">
        <v>1.0999999999999999E-2</v>
      </c>
      <c r="AL14" s="8" t="s">
        <v>30</v>
      </c>
      <c r="AM14" s="8" t="s">
        <v>50</v>
      </c>
      <c r="AN14" s="8">
        <v>0.5</v>
      </c>
      <c r="AO14" s="8" t="s">
        <v>52</v>
      </c>
      <c r="AP14" s="8">
        <v>38.5</v>
      </c>
      <c r="AQ14" s="8" t="s">
        <v>17</v>
      </c>
      <c r="AR14" s="8">
        <v>2.5999999999999999E-2</v>
      </c>
      <c r="AS14" s="8">
        <v>0.68700000000000006</v>
      </c>
      <c r="AT14" s="8">
        <v>4.0000000000000002E-4</v>
      </c>
      <c r="AU14" s="8">
        <v>0.122</v>
      </c>
      <c r="AV14" s="8">
        <v>0.32700000000000001</v>
      </c>
      <c r="AW14" s="8">
        <v>5.1999999999999998E-2</v>
      </c>
      <c r="AX14" s="8">
        <v>9.8800000000000008</v>
      </c>
      <c r="AY14" s="8">
        <v>1E-3</v>
      </c>
      <c r="AZ14" s="8">
        <v>0.109</v>
      </c>
      <c r="BA14" s="8" t="s">
        <v>30</v>
      </c>
      <c r="BB14" s="8">
        <v>0.161</v>
      </c>
      <c r="BC14" s="8">
        <v>0.49</v>
      </c>
      <c r="BD14" s="8">
        <v>87.1</v>
      </c>
      <c r="BE14" s="8" t="s">
        <v>37</v>
      </c>
      <c r="BF14" s="8" t="s">
        <v>37</v>
      </c>
      <c r="BG14" s="8">
        <v>0.5</v>
      </c>
      <c r="BH14" s="8">
        <v>0.47</v>
      </c>
      <c r="BI14" s="8" t="s">
        <v>30</v>
      </c>
      <c r="BJ14" s="8" t="s">
        <v>30</v>
      </c>
      <c r="BK14" s="8" t="s">
        <v>30</v>
      </c>
      <c r="BL14" s="8"/>
      <c r="BM14" s="8"/>
      <c r="BN14" s="8"/>
      <c r="BO14" s="8"/>
      <c r="BP14" s="8">
        <v>56.4</v>
      </c>
      <c r="BQ14" s="8">
        <v>57.3</v>
      </c>
      <c r="BR14" s="8">
        <v>0.78</v>
      </c>
      <c r="BS14" s="8" t="s">
        <v>53</v>
      </c>
      <c r="BT14" s="8" t="s">
        <v>85</v>
      </c>
      <c r="BU14" s="8" t="s">
        <v>85</v>
      </c>
      <c r="BV14" s="8" t="s">
        <v>85</v>
      </c>
      <c r="BW14" s="8" t="s">
        <v>85</v>
      </c>
      <c r="BX14" s="8" t="s">
        <v>85</v>
      </c>
      <c r="BY14" s="8" t="s">
        <v>85</v>
      </c>
      <c r="BZ14" s="8" t="s">
        <v>85</v>
      </c>
      <c r="CA14" s="8" t="s">
        <v>85</v>
      </c>
      <c r="CB14" s="8" t="s">
        <v>85</v>
      </c>
      <c r="CC14" s="8" t="s">
        <v>85</v>
      </c>
      <c r="CD14" s="8" t="s">
        <v>85</v>
      </c>
      <c r="CE14" s="8" t="s">
        <v>85</v>
      </c>
      <c r="CF14" s="8" t="s">
        <v>102</v>
      </c>
      <c r="CG14" s="8" t="s">
        <v>85</v>
      </c>
      <c r="CH14" s="8" t="s">
        <v>85</v>
      </c>
      <c r="CI14" s="8" t="s">
        <v>85</v>
      </c>
      <c r="CJ14" s="8" t="s">
        <v>102</v>
      </c>
      <c r="CK14" s="8" t="s">
        <v>102</v>
      </c>
      <c r="CL14" s="8" t="s">
        <v>332</v>
      </c>
      <c r="CM14" s="8" t="s">
        <v>0</v>
      </c>
      <c r="CN14" s="8" t="s">
        <v>333</v>
      </c>
      <c r="CO14" s="8" t="s">
        <v>0</v>
      </c>
      <c r="CP14" s="8" t="s">
        <v>0</v>
      </c>
      <c r="CQ14" s="8" t="s">
        <v>332</v>
      </c>
      <c r="CR14" s="8" t="s">
        <v>332</v>
      </c>
      <c r="CS14" s="8" t="s">
        <v>333</v>
      </c>
      <c r="CT14" s="8" t="s">
        <v>333</v>
      </c>
      <c r="CU14" s="8" t="s">
        <v>333</v>
      </c>
      <c r="CV14" s="8" t="s">
        <v>333</v>
      </c>
      <c r="CW14" s="8" t="s">
        <v>333</v>
      </c>
      <c r="CX14" s="8" t="s">
        <v>51</v>
      </c>
      <c r="CY14" s="8" t="s">
        <v>15</v>
      </c>
      <c r="CZ14" s="8" t="s">
        <v>15</v>
      </c>
      <c r="DA14" s="8" t="s">
        <v>15</v>
      </c>
      <c r="DB14" s="8" t="s">
        <v>15</v>
      </c>
      <c r="DC14" s="8" t="s">
        <v>15</v>
      </c>
      <c r="DD14" s="8" t="s">
        <v>51</v>
      </c>
      <c r="DE14" s="8" t="s">
        <v>53</v>
      </c>
    </row>
    <row r="15" spans="1:109">
      <c r="A15" t="s">
        <v>458</v>
      </c>
      <c r="B15" s="385">
        <v>44958</v>
      </c>
      <c r="C15" s="950">
        <v>44978</v>
      </c>
      <c r="D15" s="951">
        <v>0.62847222222222221</v>
      </c>
      <c r="E15" s="8">
        <v>2.86</v>
      </c>
      <c r="F15" s="8">
        <v>6.39</v>
      </c>
      <c r="G15" s="8">
        <v>5.66</v>
      </c>
      <c r="H15" s="8">
        <v>22.5</v>
      </c>
      <c r="I15" s="8">
        <v>-30</v>
      </c>
      <c r="J15" s="8" t="s">
        <v>245</v>
      </c>
      <c r="K15" s="8" t="s">
        <v>246</v>
      </c>
      <c r="L15" s="8" t="s">
        <v>566</v>
      </c>
      <c r="M15" s="8"/>
      <c r="N15" s="8">
        <v>6.44</v>
      </c>
      <c r="O15" s="8">
        <v>5720</v>
      </c>
      <c r="P15" s="8" t="s">
        <v>51</v>
      </c>
      <c r="Q15" s="8" t="s">
        <v>51</v>
      </c>
      <c r="R15" s="8">
        <v>324</v>
      </c>
      <c r="S15" s="8">
        <v>324</v>
      </c>
      <c r="T15" s="8">
        <v>2250</v>
      </c>
      <c r="U15" s="8">
        <v>819</v>
      </c>
      <c r="V15" s="8">
        <v>665</v>
      </c>
      <c r="W15" s="8">
        <v>266</v>
      </c>
      <c r="X15" s="8">
        <v>500</v>
      </c>
      <c r="Y15" s="8">
        <v>20</v>
      </c>
      <c r="Z15" s="8">
        <v>2760</v>
      </c>
      <c r="AA15" s="8" t="s">
        <v>30</v>
      </c>
      <c r="AB15" s="8" t="s">
        <v>17</v>
      </c>
      <c r="AC15" s="8">
        <v>1E-3</v>
      </c>
      <c r="AD15" s="8">
        <v>1.7999999999999999E-2</v>
      </c>
      <c r="AE15" s="8" t="s">
        <v>37</v>
      </c>
      <c r="AF15" s="8" t="s">
        <v>17</v>
      </c>
      <c r="AG15" s="8" t="s">
        <v>17</v>
      </c>
      <c r="AH15" s="8" t="s">
        <v>17</v>
      </c>
      <c r="AI15" s="8">
        <v>0.81799999999999995</v>
      </c>
      <c r="AJ15" s="8" t="s">
        <v>17</v>
      </c>
      <c r="AK15" s="8">
        <v>0.22600000000000001</v>
      </c>
      <c r="AL15" s="8" t="s">
        <v>30</v>
      </c>
      <c r="AM15" s="8" t="s">
        <v>50</v>
      </c>
      <c r="AN15" s="8">
        <v>0.38</v>
      </c>
      <c r="AO15" s="8">
        <v>25</v>
      </c>
      <c r="AP15" s="8">
        <v>0.08</v>
      </c>
      <c r="AQ15" s="8" t="s">
        <v>17</v>
      </c>
      <c r="AR15" s="8">
        <v>2E-3</v>
      </c>
      <c r="AS15" s="8">
        <v>2.1999999999999999E-2</v>
      </c>
      <c r="AT15" s="8" t="s">
        <v>37</v>
      </c>
      <c r="AU15" s="8" t="s">
        <v>17</v>
      </c>
      <c r="AV15" s="8" t="s">
        <v>17</v>
      </c>
      <c r="AW15" s="8" t="s">
        <v>17</v>
      </c>
      <c r="AX15" s="8">
        <v>0.88</v>
      </c>
      <c r="AY15" s="8" t="s">
        <v>17</v>
      </c>
      <c r="AZ15" s="8">
        <v>0.218</v>
      </c>
      <c r="BA15" s="8" t="s">
        <v>30</v>
      </c>
      <c r="BB15" s="8" t="s">
        <v>50</v>
      </c>
      <c r="BC15" s="8">
        <v>0.44</v>
      </c>
      <c r="BD15" s="8">
        <v>42.3</v>
      </c>
      <c r="BE15" s="8" t="s">
        <v>37</v>
      </c>
      <c r="BF15" s="8" t="s">
        <v>37</v>
      </c>
      <c r="BG15" s="8">
        <v>0.4</v>
      </c>
      <c r="BH15" s="8">
        <v>0.75</v>
      </c>
      <c r="BI15" s="8" t="s">
        <v>30</v>
      </c>
      <c r="BJ15" s="8">
        <v>0.01</v>
      </c>
      <c r="BK15" s="8">
        <v>0.01</v>
      </c>
      <c r="BL15" s="8"/>
      <c r="BM15" s="8"/>
      <c r="BN15" s="8"/>
      <c r="BO15" s="8"/>
      <c r="BP15" s="8">
        <v>76.400000000000006</v>
      </c>
      <c r="BQ15" s="8">
        <v>77.3</v>
      </c>
      <c r="BR15" s="8">
        <v>0.59</v>
      </c>
      <c r="BS15" s="8" t="s">
        <v>53</v>
      </c>
      <c r="BT15" s="8" t="s">
        <v>85</v>
      </c>
      <c r="BU15" s="8" t="s">
        <v>85</v>
      </c>
      <c r="BV15" s="8" t="s">
        <v>85</v>
      </c>
      <c r="BW15" s="8" t="s">
        <v>85</v>
      </c>
      <c r="BX15" s="8" t="s">
        <v>85</v>
      </c>
      <c r="BY15" s="8" t="s">
        <v>85</v>
      </c>
      <c r="BZ15" s="8" t="s">
        <v>85</v>
      </c>
      <c r="CA15" s="8" t="s">
        <v>85</v>
      </c>
      <c r="CB15" s="8" t="s">
        <v>85</v>
      </c>
      <c r="CC15" s="8" t="s">
        <v>85</v>
      </c>
      <c r="CD15" s="8" t="s">
        <v>85</v>
      </c>
      <c r="CE15" s="8" t="s">
        <v>85</v>
      </c>
      <c r="CF15" s="8" t="s">
        <v>102</v>
      </c>
      <c r="CG15" s="8" t="s">
        <v>85</v>
      </c>
      <c r="CH15" s="8" t="s">
        <v>85</v>
      </c>
      <c r="CI15" s="8" t="s">
        <v>85</v>
      </c>
      <c r="CJ15" s="8" t="s">
        <v>102</v>
      </c>
      <c r="CK15" s="8" t="s">
        <v>102</v>
      </c>
      <c r="CL15" s="8" t="s">
        <v>332</v>
      </c>
      <c r="CM15" s="8" t="s">
        <v>0</v>
      </c>
      <c r="CN15" s="8" t="s">
        <v>333</v>
      </c>
      <c r="CO15" s="8" t="s">
        <v>0</v>
      </c>
      <c r="CP15" s="8" t="s">
        <v>0</v>
      </c>
      <c r="CQ15" s="8" t="s">
        <v>332</v>
      </c>
      <c r="CR15" s="8" t="s">
        <v>332</v>
      </c>
      <c r="CS15" s="8" t="s">
        <v>333</v>
      </c>
      <c r="CT15" s="8" t="s">
        <v>333</v>
      </c>
      <c r="CU15" s="8" t="s">
        <v>333</v>
      </c>
      <c r="CV15" s="8" t="s">
        <v>333</v>
      </c>
      <c r="CW15" s="8" t="s">
        <v>333</v>
      </c>
      <c r="CX15" s="8" t="s">
        <v>51</v>
      </c>
      <c r="CY15" s="8" t="s">
        <v>15</v>
      </c>
      <c r="CZ15" s="8" t="s">
        <v>15</v>
      </c>
      <c r="DA15" s="8" t="s">
        <v>15</v>
      </c>
      <c r="DB15" s="8" t="s">
        <v>15</v>
      </c>
      <c r="DC15" s="8" t="s">
        <v>15</v>
      </c>
      <c r="DD15" s="8" t="s">
        <v>51</v>
      </c>
      <c r="DE15" s="8" t="s">
        <v>53</v>
      </c>
    </row>
    <row r="16" spans="1:109">
      <c r="A16" t="s">
        <v>459</v>
      </c>
      <c r="B16" s="385">
        <v>44958</v>
      </c>
      <c r="C16" s="950">
        <v>44978</v>
      </c>
      <c r="D16" s="951">
        <v>0.64236111111111105</v>
      </c>
      <c r="E16" s="8">
        <v>6.39</v>
      </c>
      <c r="F16" s="8">
        <v>6.3</v>
      </c>
      <c r="G16" s="8">
        <v>1.151</v>
      </c>
      <c r="H16" s="8">
        <v>29.2</v>
      </c>
      <c r="I16" s="8">
        <v>63</v>
      </c>
      <c r="J16" s="8" t="s">
        <v>245</v>
      </c>
      <c r="K16" s="8" t="s">
        <v>246</v>
      </c>
      <c r="L16" s="8" t="s">
        <v>542</v>
      </c>
      <c r="M16" s="324" t="s">
        <v>567</v>
      </c>
      <c r="N16" s="8">
        <v>6.1</v>
      </c>
      <c r="O16" s="8">
        <v>1220</v>
      </c>
      <c r="P16" s="8" t="s">
        <v>51</v>
      </c>
      <c r="Q16" s="8" t="s">
        <v>51</v>
      </c>
      <c r="R16" s="8">
        <v>178</v>
      </c>
      <c r="S16" s="8">
        <v>178</v>
      </c>
      <c r="T16" s="8">
        <v>384</v>
      </c>
      <c r="U16" s="8">
        <v>68</v>
      </c>
      <c r="V16" s="8">
        <v>113</v>
      </c>
      <c r="W16" s="8">
        <v>35</v>
      </c>
      <c r="X16" s="8">
        <v>158</v>
      </c>
      <c r="Y16" s="8">
        <v>7</v>
      </c>
      <c r="Z16" s="8">
        <v>426</v>
      </c>
      <c r="AA16" s="8" t="s">
        <v>30</v>
      </c>
      <c r="AB16" s="8" t="s">
        <v>17</v>
      </c>
      <c r="AC16" s="8" t="s">
        <v>17</v>
      </c>
      <c r="AD16" s="8">
        <v>2.4E-2</v>
      </c>
      <c r="AE16" s="8" t="s">
        <v>37</v>
      </c>
      <c r="AF16" s="8" t="s">
        <v>17</v>
      </c>
      <c r="AG16" s="8">
        <v>3.0000000000000001E-3</v>
      </c>
      <c r="AH16" s="8" t="s">
        <v>17</v>
      </c>
      <c r="AI16" s="8">
        <v>0.35599999999999998</v>
      </c>
      <c r="AJ16" s="8" t="s">
        <v>17</v>
      </c>
      <c r="AK16" s="8">
        <v>6.8000000000000005E-2</v>
      </c>
      <c r="AL16" s="8" t="s">
        <v>30</v>
      </c>
      <c r="AM16" s="8">
        <v>2.4E-2</v>
      </c>
      <c r="AN16" s="8">
        <v>0.6</v>
      </c>
      <c r="AO16" s="8">
        <v>1.02</v>
      </c>
      <c r="AP16" s="8">
        <v>8.35</v>
      </c>
      <c r="AQ16" s="8" t="s">
        <v>17</v>
      </c>
      <c r="AR16" s="8">
        <v>3.0000000000000001E-3</v>
      </c>
      <c r="AS16" s="8">
        <v>0.11</v>
      </c>
      <c r="AT16" s="8" t="s">
        <v>37</v>
      </c>
      <c r="AU16" s="8">
        <v>0.03</v>
      </c>
      <c r="AV16" s="8">
        <v>0.40899999999999997</v>
      </c>
      <c r="AW16" s="8">
        <v>8.0000000000000002E-3</v>
      </c>
      <c r="AX16" s="8">
        <v>0.372</v>
      </c>
      <c r="AY16" s="8">
        <v>2E-3</v>
      </c>
      <c r="AZ16" s="8">
        <v>0.09</v>
      </c>
      <c r="BA16" s="8" t="s">
        <v>30</v>
      </c>
      <c r="BB16" s="8">
        <v>4.7E-2</v>
      </c>
      <c r="BC16" s="8">
        <v>0.6</v>
      </c>
      <c r="BD16" s="8">
        <v>6.79</v>
      </c>
      <c r="BE16" s="8" t="s">
        <v>37</v>
      </c>
      <c r="BF16" s="8" t="s">
        <v>37</v>
      </c>
      <c r="BG16" s="8" t="s">
        <v>220</v>
      </c>
      <c r="BH16" s="8">
        <v>0.36</v>
      </c>
      <c r="BI16" s="8" t="s">
        <v>30</v>
      </c>
      <c r="BJ16" s="8" t="s">
        <v>30</v>
      </c>
      <c r="BK16" s="8" t="s">
        <v>30</v>
      </c>
      <c r="BL16" s="8"/>
      <c r="BM16" s="8"/>
      <c r="BN16" s="8"/>
      <c r="BO16" s="8"/>
      <c r="BP16" s="8">
        <v>13.5</v>
      </c>
      <c r="BQ16" s="8">
        <v>15.6</v>
      </c>
      <c r="BR16" s="8">
        <v>7.24</v>
      </c>
      <c r="BS16" s="8" t="s">
        <v>53</v>
      </c>
      <c r="BT16" s="8" t="s">
        <v>85</v>
      </c>
      <c r="BU16" s="8" t="s">
        <v>85</v>
      </c>
      <c r="BV16" s="8" t="s">
        <v>85</v>
      </c>
      <c r="BW16" s="8" t="s">
        <v>85</v>
      </c>
      <c r="BX16" s="8" t="s">
        <v>85</v>
      </c>
      <c r="BY16" s="8" t="s">
        <v>85</v>
      </c>
      <c r="BZ16" s="8" t="s">
        <v>85</v>
      </c>
      <c r="CA16" s="8" t="s">
        <v>85</v>
      </c>
      <c r="CB16" s="8" t="s">
        <v>85</v>
      </c>
      <c r="CC16" s="8" t="s">
        <v>85</v>
      </c>
      <c r="CD16" s="8" t="s">
        <v>85</v>
      </c>
      <c r="CE16" s="8" t="s">
        <v>85</v>
      </c>
      <c r="CF16" s="8" t="s">
        <v>102</v>
      </c>
      <c r="CG16" s="8" t="s">
        <v>85</v>
      </c>
      <c r="CH16" s="8" t="s">
        <v>85</v>
      </c>
      <c r="CI16" s="8" t="s">
        <v>85</v>
      </c>
      <c r="CJ16" s="8" t="s">
        <v>102</v>
      </c>
      <c r="CK16" s="8" t="s">
        <v>102</v>
      </c>
      <c r="CL16" s="8" t="s">
        <v>332</v>
      </c>
      <c r="CM16" s="8" t="s">
        <v>0</v>
      </c>
      <c r="CN16" s="8" t="s">
        <v>333</v>
      </c>
      <c r="CO16" s="8" t="s">
        <v>0</v>
      </c>
      <c r="CP16" s="8" t="s">
        <v>0</v>
      </c>
      <c r="CQ16" s="8" t="s">
        <v>332</v>
      </c>
      <c r="CR16" s="8" t="s">
        <v>332</v>
      </c>
      <c r="CS16" s="8" t="s">
        <v>333</v>
      </c>
      <c r="CT16" s="8" t="s">
        <v>333</v>
      </c>
      <c r="CU16" s="8" t="s">
        <v>333</v>
      </c>
      <c r="CV16" s="8" t="s">
        <v>333</v>
      </c>
      <c r="CW16" s="8" t="s">
        <v>333</v>
      </c>
      <c r="CX16" s="8" t="s">
        <v>51</v>
      </c>
      <c r="CY16" s="8" t="s">
        <v>15</v>
      </c>
      <c r="CZ16" s="8" t="s">
        <v>15</v>
      </c>
      <c r="DA16" s="8" t="s">
        <v>15</v>
      </c>
      <c r="DB16" s="8" t="s">
        <v>15</v>
      </c>
      <c r="DC16" s="8" t="s">
        <v>15</v>
      </c>
      <c r="DD16" s="8" t="s">
        <v>51</v>
      </c>
      <c r="DE16" s="8" t="s">
        <v>53</v>
      </c>
    </row>
  </sheetData>
  <phoneticPr fontId="11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59999389629810485"/>
  </sheetPr>
  <dimension ref="A1:AN178"/>
  <sheetViews>
    <sheetView showGridLines="0" topLeftCell="E1" workbookViewId="0">
      <pane ySplit="13" topLeftCell="A47" activePane="bottomLeft" state="frozen"/>
      <selection activeCell="B167" sqref="B167"/>
      <selection pane="bottomLeft" activeCell="AI44" sqref="AI44"/>
    </sheetView>
  </sheetViews>
  <sheetFormatPr defaultRowHeight="14.4"/>
  <cols>
    <col min="1" max="1" width="15.6640625" hidden="1" customWidth="1"/>
    <col min="2" max="4" width="14" hidden="1" customWidth="1"/>
    <col min="5" max="5" width="2.33203125" customWidth="1"/>
    <col min="6" max="6" width="15.6640625" customWidth="1"/>
    <col min="7" max="7" width="13.33203125" customWidth="1"/>
    <col min="8" max="8" width="8.6640625"/>
    <col min="9" max="9" width="11.44140625" customWidth="1"/>
    <col min="10" max="11" width="11.44140625" hidden="1" customWidth="1"/>
    <col min="12" max="12" width="8.6640625"/>
    <col min="13" max="13" width="15.33203125" customWidth="1"/>
    <col min="14" max="14" width="8.6640625"/>
    <col min="15" max="15" width="2.33203125" customWidth="1"/>
    <col min="16" max="16" width="15.33203125" customWidth="1"/>
    <col min="17" max="18" width="8.6640625"/>
    <col min="19" max="19" width="4" customWidth="1"/>
    <col min="20" max="20" width="15.33203125" customWidth="1"/>
    <col min="21" max="21" width="13.6640625" customWidth="1"/>
    <col min="22" max="22" width="10.44140625" hidden="1" customWidth="1"/>
    <col min="23" max="23" width="10.6640625" hidden="1" customWidth="1"/>
    <col min="24" max="24" width="3.6640625" customWidth="1"/>
    <col min="25" max="25" width="9.6640625" hidden="1" customWidth="1"/>
    <col min="26" max="26" width="10.33203125" hidden="1" customWidth="1"/>
    <col min="27" max="27" width="4" hidden="1" customWidth="1"/>
    <col min="28" max="28" width="9.6640625" hidden="1" customWidth="1"/>
    <col min="29" max="29" width="10.6640625" hidden="1" customWidth="1"/>
    <col min="30" max="30" width="1.33203125" hidden="1" customWidth="1"/>
    <col min="31" max="31" width="10.6640625" hidden="1" customWidth="1"/>
    <col min="32" max="33" width="0" hidden="1" customWidth="1"/>
    <col min="34" max="34" width="10.33203125" bestFit="1" customWidth="1"/>
    <col min="35" max="36" width="8.6640625"/>
    <col min="37" max="37" width="23.6640625" bestFit="1" customWidth="1"/>
    <col min="38" max="256" width="8.6640625"/>
    <col min="257" max="260" width="0" hidden="1" customWidth="1"/>
    <col min="261" max="261" width="2.33203125" customWidth="1"/>
    <col min="262" max="262" width="15.6640625" customWidth="1"/>
    <col min="263" max="263" width="13.33203125" customWidth="1"/>
    <col min="264" max="264" width="8.6640625"/>
    <col min="265" max="265" width="11.44140625" customWidth="1"/>
    <col min="266" max="267" width="0" hidden="1" customWidth="1"/>
    <col min="268" max="268" width="8.6640625"/>
    <col min="269" max="269" width="15.33203125" customWidth="1"/>
    <col min="270" max="270" width="8.6640625"/>
    <col min="271" max="271" width="2.33203125" customWidth="1"/>
    <col min="272" max="272" width="15.33203125" customWidth="1"/>
    <col min="273" max="274" width="8.6640625"/>
    <col min="275" max="275" width="4" customWidth="1"/>
    <col min="276" max="276" width="15.33203125" customWidth="1"/>
    <col min="277" max="277" width="13.6640625" customWidth="1"/>
    <col min="278" max="279" width="0" hidden="1" customWidth="1"/>
    <col min="280" max="280" width="3.6640625" customWidth="1"/>
    <col min="281" max="289" width="0" hidden="1" customWidth="1"/>
    <col min="290" max="512" width="8.6640625"/>
    <col min="513" max="516" width="0" hidden="1" customWidth="1"/>
    <col min="517" max="517" width="2.33203125" customWidth="1"/>
    <col min="518" max="518" width="15.6640625" customWidth="1"/>
    <col min="519" max="519" width="13.33203125" customWidth="1"/>
    <col min="520" max="520" width="8.6640625"/>
    <col min="521" max="521" width="11.44140625" customWidth="1"/>
    <col min="522" max="523" width="0" hidden="1" customWidth="1"/>
    <col min="524" max="524" width="8.6640625"/>
    <col min="525" max="525" width="15.33203125" customWidth="1"/>
    <col min="526" max="526" width="8.6640625"/>
    <col min="527" max="527" width="2.33203125" customWidth="1"/>
    <col min="528" max="528" width="15.33203125" customWidth="1"/>
    <col min="529" max="530" width="8.6640625"/>
    <col min="531" max="531" width="4" customWidth="1"/>
    <col min="532" max="532" width="15.33203125" customWidth="1"/>
    <col min="533" max="533" width="13.6640625" customWidth="1"/>
    <col min="534" max="535" width="0" hidden="1" customWidth="1"/>
    <col min="536" max="536" width="3.6640625" customWidth="1"/>
    <col min="537" max="545" width="0" hidden="1" customWidth="1"/>
    <col min="546" max="768" width="8.6640625"/>
    <col min="769" max="772" width="0" hidden="1" customWidth="1"/>
    <col min="773" max="773" width="2.33203125" customWidth="1"/>
    <col min="774" max="774" width="15.6640625" customWidth="1"/>
    <col min="775" max="775" width="13.33203125" customWidth="1"/>
    <col min="776" max="776" width="8.6640625"/>
    <col min="777" max="777" width="11.44140625" customWidth="1"/>
    <col min="778" max="779" width="0" hidden="1" customWidth="1"/>
    <col min="780" max="780" width="8.6640625"/>
    <col min="781" max="781" width="15.33203125" customWidth="1"/>
    <col min="782" max="782" width="8.6640625"/>
    <col min="783" max="783" width="2.33203125" customWidth="1"/>
    <col min="784" max="784" width="15.33203125" customWidth="1"/>
    <col min="785" max="786" width="8.6640625"/>
    <col min="787" max="787" width="4" customWidth="1"/>
    <col min="788" max="788" width="15.33203125" customWidth="1"/>
    <col min="789" max="789" width="13.6640625" customWidth="1"/>
    <col min="790" max="791" width="0" hidden="1" customWidth="1"/>
    <col min="792" max="792" width="3.6640625" customWidth="1"/>
    <col min="793" max="801" width="0" hidden="1" customWidth="1"/>
    <col min="802" max="1024" width="8.6640625"/>
    <col min="1025" max="1028" width="0" hidden="1" customWidth="1"/>
    <col min="1029" max="1029" width="2.33203125" customWidth="1"/>
    <col min="1030" max="1030" width="15.6640625" customWidth="1"/>
    <col min="1031" max="1031" width="13.33203125" customWidth="1"/>
    <col min="1032" max="1032" width="8.6640625"/>
    <col min="1033" max="1033" width="11.44140625" customWidth="1"/>
    <col min="1034" max="1035" width="0" hidden="1" customWidth="1"/>
    <col min="1036" max="1036" width="8.6640625"/>
    <col min="1037" max="1037" width="15.33203125" customWidth="1"/>
    <col min="1038" max="1038" width="8.6640625"/>
    <col min="1039" max="1039" width="2.33203125" customWidth="1"/>
    <col min="1040" max="1040" width="15.33203125" customWidth="1"/>
    <col min="1041" max="1042" width="8.6640625"/>
    <col min="1043" max="1043" width="4" customWidth="1"/>
    <col min="1044" max="1044" width="15.33203125" customWidth="1"/>
    <col min="1045" max="1045" width="13.6640625" customWidth="1"/>
    <col min="1046" max="1047" width="0" hidden="1" customWidth="1"/>
    <col min="1048" max="1048" width="3.6640625" customWidth="1"/>
    <col min="1049" max="1057" width="0" hidden="1" customWidth="1"/>
    <col min="1058" max="1280" width="8.6640625"/>
    <col min="1281" max="1284" width="0" hidden="1" customWidth="1"/>
    <col min="1285" max="1285" width="2.33203125" customWidth="1"/>
    <col min="1286" max="1286" width="15.6640625" customWidth="1"/>
    <col min="1287" max="1287" width="13.33203125" customWidth="1"/>
    <col min="1288" max="1288" width="8.6640625"/>
    <col min="1289" max="1289" width="11.44140625" customWidth="1"/>
    <col min="1290" max="1291" width="0" hidden="1" customWidth="1"/>
    <col min="1292" max="1292" width="8.6640625"/>
    <col min="1293" max="1293" width="15.33203125" customWidth="1"/>
    <col min="1294" max="1294" width="8.6640625"/>
    <col min="1295" max="1295" width="2.33203125" customWidth="1"/>
    <col min="1296" max="1296" width="15.33203125" customWidth="1"/>
    <col min="1297" max="1298" width="8.6640625"/>
    <col min="1299" max="1299" width="4" customWidth="1"/>
    <col min="1300" max="1300" width="15.33203125" customWidth="1"/>
    <col min="1301" max="1301" width="13.6640625" customWidth="1"/>
    <col min="1302" max="1303" width="0" hidden="1" customWidth="1"/>
    <col min="1304" max="1304" width="3.6640625" customWidth="1"/>
    <col min="1305" max="1313" width="0" hidden="1" customWidth="1"/>
    <col min="1314" max="1536" width="8.6640625"/>
    <col min="1537" max="1540" width="0" hidden="1" customWidth="1"/>
    <col min="1541" max="1541" width="2.33203125" customWidth="1"/>
    <col min="1542" max="1542" width="15.6640625" customWidth="1"/>
    <col min="1543" max="1543" width="13.33203125" customWidth="1"/>
    <col min="1544" max="1544" width="8.6640625"/>
    <col min="1545" max="1545" width="11.44140625" customWidth="1"/>
    <col min="1546" max="1547" width="0" hidden="1" customWidth="1"/>
    <col min="1548" max="1548" width="8.6640625"/>
    <col min="1549" max="1549" width="15.33203125" customWidth="1"/>
    <col min="1550" max="1550" width="8.6640625"/>
    <col min="1551" max="1551" width="2.33203125" customWidth="1"/>
    <col min="1552" max="1552" width="15.33203125" customWidth="1"/>
    <col min="1553" max="1554" width="8.6640625"/>
    <col min="1555" max="1555" width="4" customWidth="1"/>
    <col min="1556" max="1556" width="15.33203125" customWidth="1"/>
    <col min="1557" max="1557" width="13.6640625" customWidth="1"/>
    <col min="1558" max="1559" width="0" hidden="1" customWidth="1"/>
    <col min="1560" max="1560" width="3.6640625" customWidth="1"/>
    <col min="1561" max="1569" width="0" hidden="1" customWidth="1"/>
    <col min="1570" max="1792" width="8.6640625"/>
    <col min="1793" max="1796" width="0" hidden="1" customWidth="1"/>
    <col min="1797" max="1797" width="2.33203125" customWidth="1"/>
    <col min="1798" max="1798" width="15.6640625" customWidth="1"/>
    <col min="1799" max="1799" width="13.33203125" customWidth="1"/>
    <col min="1800" max="1800" width="8.6640625"/>
    <col min="1801" max="1801" width="11.44140625" customWidth="1"/>
    <col min="1802" max="1803" width="0" hidden="1" customWidth="1"/>
    <col min="1804" max="1804" width="8.6640625"/>
    <col min="1805" max="1805" width="15.33203125" customWidth="1"/>
    <col min="1806" max="1806" width="8.6640625"/>
    <col min="1807" max="1807" width="2.33203125" customWidth="1"/>
    <col min="1808" max="1808" width="15.33203125" customWidth="1"/>
    <col min="1809" max="1810" width="8.6640625"/>
    <col min="1811" max="1811" width="4" customWidth="1"/>
    <col min="1812" max="1812" width="15.33203125" customWidth="1"/>
    <col min="1813" max="1813" width="13.6640625" customWidth="1"/>
    <col min="1814" max="1815" width="0" hidden="1" customWidth="1"/>
    <col min="1816" max="1816" width="3.6640625" customWidth="1"/>
    <col min="1817" max="1825" width="0" hidden="1" customWidth="1"/>
    <col min="1826" max="2048" width="8.6640625"/>
    <col min="2049" max="2052" width="0" hidden="1" customWidth="1"/>
    <col min="2053" max="2053" width="2.33203125" customWidth="1"/>
    <col min="2054" max="2054" width="15.6640625" customWidth="1"/>
    <col min="2055" max="2055" width="13.33203125" customWidth="1"/>
    <col min="2056" max="2056" width="8.6640625"/>
    <col min="2057" max="2057" width="11.44140625" customWidth="1"/>
    <col min="2058" max="2059" width="0" hidden="1" customWidth="1"/>
    <col min="2060" max="2060" width="8.6640625"/>
    <col min="2061" max="2061" width="15.33203125" customWidth="1"/>
    <col min="2062" max="2062" width="8.6640625"/>
    <col min="2063" max="2063" width="2.33203125" customWidth="1"/>
    <col min="2064" max="2064" width="15.33203125" customWidth="1"/>
    <col min="2065" max="2066" width="8.6640625"/>
    <col min="2067" max="2067" width="4" customWidth="1"/>
    <col min="2068" max="2068" width="15.33203125" customWidth="1"/>
    <col min="2069" max="2069" width="13.6640625" customWidth="1"/>
    <col min="2070" max="2071" width="0" hidden="1" customWidth="1"/>
    <col min="2072" max="2072" width="3.6640625" customWidth="1"/>
    <col min="2073" max="2081" width="0" hidden="1" customWidth="1"/>
    <col min="2082" max="2304" width="8.6640625"/>
    <col min="2305" max="2308" width="0" hidden="1" customWidth="1"/>
    <col min="2309" max="2309" width="2.33203125" customWidth="1"/>
    <col min="2310" max="2310" width="15.6640625" customWidth="1"/>
    <col min="2311" max="2311" width="13.33203125" customWidth="1"/>
    <col min="2312" max="2312" width="8.6640625"/>
    <col min="2313" max="2313" width="11.44140625" customWidth="1"/>
    <col min="2314" max="2315" width="0" hidden="1" customWidth="1"/>
    <col min="2316" max="2316" width="8.6640625"/>
    <col min="2317" max="2317" width="15.33203125" customWidth="1"/>
    <col min="2318" max="2318" width="8.6640625"/>
    <col min="2319" max="2319" width="2.33203125" customWidth="1"/>
    <col min="2320" max="2320" width="15.33203125" customWidth="1"/>
    <col min="2321" max="2322" width="8.6640625"/>
    <col min="2323" max="2323" width="4" customWidth="1"/>
    <col min="2324" max="2324" width="15.33203125" customWidth="1"/>
    <col min="2325" max="2325" width="13.6640625" customWidth="1"/>
    <col min="2326" max="2327" width="0" hidden="1" customWidth="1"/>
    <col min="2328" max="2328" width="3.6640625" customWidth="1"/>
    <col min="2329" max="2337" width="0" hidden="1" customWidth="1"/>
    <col min="2338" max="2560" width="8.6640625"/>
    <col min="2561" max="2564" width="0" hidden="1" customWidth="1"/>
    <col min="2565" max="2565" width="2.33203125" customWidth="1"/>
    <col min="2566" max="2566" width="15.6640625" customWidth="1"/>
    <col min="2567" max="2567" width="13.33203125" customWidth="1"/>
    <col min="2568" max="2568" width="8.6640625"/>
    <col min="2569" max="2569" width="11.44140625" customWidth="1"/>
    <col min="2570" max="2571" width="0" hidden="1" customWidth="1"/>
    <col min="2572" max="2572" width="8.6640625"/>
    <col min="2573" max="2573" width="15.33203125" customWidth="1"/>
    <col min="2574" max="2574" width="8.6640625"/>
    <col min="2575" max="2575" width="2.33203125" customWidth="1"/>
    <col min="2576" max="2576" width="15.33203125" customWidth="1"/>
    <col min="2577" max="2578" width="8.6640625"/>
    <col min="2579" max="2579" width="4" customWidth="1"/>
    <col min="2580" max="2580" width="15.33203125" customWidth="1"/>
    <col min="2581" max="2581" width="13.6640625" customWidth="1"/>
    <col min="2582" max="2583" width="0" hidden="1" customWidth="1"/>
    <col min="2584" max="2584" width="3.6640625" customWidth="1"/>
    <col min="2585" max="2593" width="0" hidden="1" customWidth="1"/>
    <col min="2594" max="2816" width="8.6640625"/>
    <col min="2817" max="2820" width="0" hidden="1" customWidth="1"/>
    <col min="2821" max="2821" width="2.33203125" customWidth="1"/>
    <col min="2822" max="2822" width="15.6640625" customWidth="1"/>
    <col min="2823" max="2823" width="13.33203125" customWidth="1"/>
    <col min="2824" max="2824" width="8.6640625"/>
    <col min="2825" max="2825" width="11.44140625" customWidth="1"/>
    <col min="2826" max="2827" width="0" hidden="1" customWidth="1"/>
    <col min="2828" max="2828" width="8.6640625"/>
    <col min="2829" max="2829" width="15.33203125" customWidth="1"/>
    <col min="2830" max="2830" width="8.6640625"/>
    <col min="2831" max="2831" width="2.33203125" customWidth="1"/>
    <col min="2832" max="2832" width="15.33203125" customWidth="1"/>
    <col min="2833" max="2834" width="8.6640625"/>
    <col min="2835" max="2835" width="4" customWidth="1"/>
    <col min="2836" max="2836" width="15.33203125" customWidth="1"/>
    <col min="2837" max="2837" width="13.6640625" customWidth="1"/>
    <col min="2838" max="2839" width="0" hidden="1" customWidth="1"/>
    <col min="2840" max="2840" width="3.6640625" customWidth="1"/>
    <col min="2841" max="2849" width="0" hidden="1" customWidth="1"/>
    <col min="2850" max="3072" width="8.6640625"/>
    <col min="3073" max="3076" width="0" hidden="1" customWidth="1"/>
    <col min="3077" max="3077" width="2.33203125" customWidth="1"/>
    <col min="3078" max="3078" width="15.6640625" customWidth="1"/>
    <col min="3079" max="3079" width="13.33203125" customWidth="1"/>
    <col min="3080" max="3080" width="8.6640625"/>
    <col min="3081" max="3081" width="11.44140625" customWidth="1"/>
    <col min="3082" max="3083" width="0" hidden="1" customWidth="1"/>
    <col min="3084" max="3084" width="8.6640625"/>
    <col min="3085" max="3085" width="15.33203125" customWidth="1"/>
    <col min="3086" max="3086" width="8.6640625"/>
    <col min="3087" max="3087" width="2.33203125" customWidth="1"/>
    <col min="3088" max="3088" width="15.33203125" customWidth="1"/>
    <col min="3089" max="3090" width="8.6640625"/>
    <col min="3091" max="3091" width="4" customWidth="1"/>
    <col min="3092" max="3092" width="15.33203125" customWidth="1"/>
    <col min="3093" max="3093" width="13.6640625" customWidth="1"/>
    <col min="3094" max="3095" width="0" hidden="1" customWidth="1"/>
    <col min="3096" max="3096" width="3.6640625" customWidth="1"/>
    <col min="3097" max="3105" width="0" hidden="1" customWidth="1"/>
    <col min="3106" max="3328" width="8.6640625"/>
    <col min="3329" max="3332" width="0" hidden="1" customWidth="1"/>
    <col min="3333" max="3333" width="2.33203125" customWidth="1"/>
    <col min="3334" max="3334" width="15.6640625" customWidth="1"/>
    <col min="3335" max="3335" width="13.33203125" customWidth="1"/>
    <col min="3336" max="3336" width="8.6640625"/>
    <col min="3337" max="3337" width="11.44140625" customWidth="1"/>
    <col min="3338" max="3339" width="0" hidden="1" customWidth="1"/>
    <col min="3340" max="3340" width="8.6640625"/>
    <col min="3341" max="3341" width="15.33203125" customWidth="1"/>
    <col min="3342" max="3342" width="8.6640625"/>
    <col min="3343" max="3343" width="2.33203125" customWidth="1"/>
    <col min="3344" max="3344" width="15.33203125" customWidth="1"/>
    <col min="3345" max="3346" width="8.6640625"/>
    <col min="3347" max="3347" width="4" customWidth="1"/>
    <col min="3348" max="3348" width="15.33203125" customWidth="1"/>
    <col min="3349" max="3349" width="13.6640625" customWidth="1"/>
    <col min="3350" max="3351" width="0" hidden="1" customWidth="1"/>
    <col min="3352" max="3352" width="3.6640625" customWidth="1"/>
    <col min="3353" max="3361" width="0" hidden="1" customWidth="1"/>
    <col min="3362" max="3584" width="8.6640625"/>
    <col min="3585" max="3588" width="0" hidden="1" customWidth="1"/>
    <col min="3589" max="3589" width="2.33203125" customWidth="1"/>
    <col min="3590" max="3590" width="15.6640625" customWidth="1"/>
    <col min="3591" max="3591" width="13.33203125" customWidth="1"/>
    <col min="3592" max="3592" width="8.6640625"/>
    <col min="3593" max="3593" width="11.44140625" customWidth="1"/>
    <col min="3594" max="3595" width="0" hidden="1" customWidth="1"/>
    <col min="3596" max="3596" width="8.6640625"/>
    <col min="3597" max="3597" width="15.33203125" customWidth="1"/>
    <col min="3598" max="3598" width="8.6640625"/>
    <col min="3599" max="3599" width="2.33203125" customWidth="1"/>
    <col min="3600" max="3600" width="15.33203125" customWidth="1"/>
    <col min="3601" max="3602" width="8.6640625"/>
    <col min="3603" max="3603" width="4" customWidth="1"/>
    <col min="3604" max="3604" width="15.33203125" customWidth="1"/>
    <col min="3605" max="3605" width="13.6640625" customWidth="1"/>
    <col min="3606" max="3607" width="0" hidden="1" customWidth="1"/>
    <col min="3608" max="3608" width="3.6640625" customWidth="1"/>
    <col min="3609" max="3617" width="0" hidden="1" customWidth="1"/>
    <col min="3618" max="3840" width="8.6640625"/>
    <col min="3841" max="3844" width="0" hidden="1" customWidth="1"/>
    <col min="3845" max="3845" width="2.33203125" customWidth="1"/>
    <col min="3846" max="3846" width="15.6640625" customWidth="1"/>
    <col min="3847" max="3847" width="13.33203125" customWidth="1"/>
    <col min="3848" max="3848" width="8.6640625"/>
    <col min="3849" max="3849" width="11.44140625" customWidth="1"/>
    <col min="3850" max="3851" width="0" hidden="1" customWidth="1"/>
    <col min="3852" max="3852" width="8.6640625"/>
    <col min="3853" max="3853" width="15.33203125" customWidth="1"/>
    <col min="3854" max="3854" width="8.6640625"/>
    <col min="3855" max="3855" width="2.33203125" customWidth="1"/>
    <col min="3856" max="3856" width="15.33203125" customWidth="1"/>
    <col min="3857" max="3858" width="8.6640625"/>
    <col min="3859" max="3859" width="4" customWidth="1"/>
    <col min="3860" max="3860" width="15.33203125" customWidth="1"/>
    <col min="3861" max="3861" width="13.6640625" customWidth="1"/>
    <col min="3862" max="3863" width="0" hidden="1" customWidth="1"/>
    <col min="3864" max="3864" width="3.6640625" customWidth="1"/>
    <col min="3865" max="3873" width="0" hidden="1" customWidth="1"/>
    <col min="3874" max="4096" width="8.6640625"/>
    <col min="4097" max="4100" width="0" hidden="1" customWidth="1"/>
    <col min="4101" max="4101" width="2.33203125" customWidth="1"/>
    <col min="4102" max="4102" width="15.6640625" customWidth="1"/>
    <col min="4103" max="4103" width="13.33203125" customWidth="1"/>
    <col min="4104" max="4104" width="8.6640625"/>
    <col min="4105" max="4105" width="11.44140625" customWidth="1"/>
    <col min="4106" max="4107" width="0" hidden="1" customWidth="1"/>
    <col min="4108" max="4108" width="8.6640625"/>
    <col min="4109" max="4109" width="15.33203125" customWidth="1"/>
    <col min="4110" max="4110" width="8.6640625"/>
    <col min="4111" max="4111" width="2.33203125" customWidth="1"/>
    <col min="4112" max="4112" width="15.33203125" customWidth="1"/>
    <col min="4113" max="4114" width="8.6640625"/>
    <col min="4115" max="4115" width="4" customWidth="1"/>
    <col min="4116" max="4116" width="15.33203125" customWidth="1"/>
    <col min="4117" max="4117" width="13.6640625" customWidth="1"/>
    <col min="4118" max="4119" width="0" hidden="1" customWidth="1"/>
    <col min="4120" max="4120" width="3.6640625" customWidth="1"/>
    <col min="4121" max="4129" width="0" hidden="1" customWidth="1"/>
    <col min="4130" max="4352" width="8.6640625"/>
    <col min="4353" max="4356" width="0" hidden="1" customWidth="1"/>
    <col min="4357" max="4357" width="2.33203125" customWidth="1"/>
    <col min="4358" max="4358" width="15.6640625" customWidth="1"/>
    <col min="4359" max="4359" width="13.33203125" customWidth="1"/>
    <col min="4360" max="4360" width="8.6640625"/>
    <col min="4361" max="4361" width="11.44140625" customWidth="1"/>
    <col min="4362" max="4363" width="0" hidden="1" customWidth="1"/>
    <col min="4364" max="4364" width="8.6640625"/>
    <col min="4365" max="4365" width="15.33203125" customWidth="1"/>
    <col min="4366" max="4366" width="8.6640625"/>
    <col min="4367" max="4367" width="2.33203125" customWidth="1"/>
    <col min="4368" max="4368" width="15.33203125" customWidth="1"/>
    <col min="4369" max="4370" width="8.6640625"/>
    <col min="4371" max="4371" width="4" customWidth="1"/>
    <col min="4372" max="4372" width="15.33203125" customWidth="1"/>
    <col min="4373" max="4373" width="13.6640625" customWidth="1"/>
    <col min="4374" max="4375" width="0" hidden="1" customWidth="1"/>
    <col min="4376" max="4376" width="3.6640625" customWidth="1"/>
    <col min="4377" max="4385" width="0" hidden="1" customWidth="1"/>
    <col min="4386" max="4608" width="8.6640625"/>
    <col min="4609" max="4612" width="0" hidden="1" customWidth="1"/>
    <col min="4613" max="4613" width="2.33203125" customWidth="1"/>
    <col min="4614" max="4614" width="15.6640625" customWidth="1"/>
    <col min="4615" max="4615" width="13.33203125" customWidth="1"/>
    <col min="4616" max="4616" width="8.6640625"/>
    <col min="4617" max="4617" width="11.44140625" customWidth="1"/>
    <col min="4618" max="4619" width="0" hidden="1" customWidth="1"/>
    <col min="4620" max="4620" width="8.6640625"/>
    <col min="4621" max="4621" width="15.33203125" customWidth="1"/>
    <col min="4622" max="4622" width="8.6640625"/>
    <col min="4623" max="4623" width="2.33203125" customWidth="1"/>
    <col min="4624" max="4624" width="15.33203125" customWidth="1"/>
    <col min="4625" max="4626" width="8.6640625"/>
    <col min="4627" max="4627" width="4" customWidth="1"/>
    <col min="4628" max="4628" width="15.33203125" customWidth="1"/>
    <col min="4629" max="4629" width="13.6640625" customWidth="1"/>
    <col min="4630" max="4631" width="0" hidden="1" customWidth="1"/>
    <col min="4632" max="4632" width="3.6640625" customWidth="1"/>
    <col min="4633" max="4641" width="0" hidden="1" customWidth="1"/>
    <col min="4642" max="4864" width="8.6640625"/>
    <col min="4865" max="4868" width="0" hidden="1" customWidth="1"/>
    <col min="4869" max="4869" width="2.33203125" customWidth="1"/>
    <col min="4870" max="4870" width="15.6640625" customWidth="1"/>
    <col min="4871" max="4871" width="13.33203125" customWidth="1"/>
    <col min="4872" max="4872" width="8.6640625"/>
    <col min="4873" max="4873" width="11.44140625" customWidth="1"/>
    <col min="4874" max="4875" width="0" hidden="1" customWidth="1"/>
    <col min="4876" max="4876" width="8.6640625"/>
    <col min="4877" max="4877" width="15.33203125" customWidth="1"/>
    <col min="4878" max="4878" width="8.6640625"/>
    <col min="4879" max="4879" width="2.33203125" customWidth="1"/>
    <col min="4880" max="4880" width="15.33203125" customWidth="1"/>
    <col min="4881" max="4882" width="8.6640625"/>
    <col min="4883" max="4883" width="4" customWidth="1"/>
    <col min="4884" max="4884" width="15.33203125" customWidth="1"/>
    <col min="4885" max="4885" width="13.6640625" customWidth="1"/>
    <col min="4886" max="4887" width="0" hidden="1" customWidth="1"/>
    <col min="4888" max="4888" width="3.6640625" customWidth="1"/>
    <col min="4889" max="4897" width="0" hidden="1" customWidth="1"/>
    <col min="4898" max="5120" width="8.6640625"/>
    <col min="5121" max="5124" width="0" hidden="1" customWidth="1"/>
    <col min="5125" max="5125" width="2.33203125" customWidth="1"/>
    <col min="5126" max="5126" width="15.6640625" customWidth="1"/>
    <col min="5127" max="5127" width="13.33203125" customWidth="1"/>
    <col min="5128" max="5128" width="8.6640625"/>
    <col min="5129" max="5129" width="11.44140625" customWidth="1"/>
    <col min="5130" max="5131" width="0" hidden="1" customWidth="1"/>
    <col min="5132" max="5132" width="8.6640625"/>
    <col min="5133" max="5133" width="15.33203125" customWidth="1"/>
    <col min="5134" max="5134" width="8.6640625"/>
    <col min="5135" max="5135" width="2.33203125" customWidth="1"/>
    <col min="5136" max="5136" width="15.33203125" customWidth="1"/>
    <col min="5137" max="5138" width="8.6640625"/>
    <col min="5139" max="5139" width="4" customWidth="1"/>
    <col min="5140" max="5140" width="15.33203125" customWidth="1"/>
    <col min="5141" max="5141" width="13.6640625" customWidth="1"/>
    <col min="5142" max="5143" width="0" hidden="1" customWidth="1"/>
    <col min="5144" max="5144" width="3.6640625" customWidth="1"/>
    <col min="5145" max="5153" width="0" hidden="1" customWidth="1"/>
    <col min="5154" max="5376" width="8.6640625"/>
    <col min="5377" max="5380" width="0" hidden="1" customWidth="1"/>
    <col min="5381" max="5381" width="2.33203125" customWidth="1"/>
    <col min="5382" max="5382" width="15.6640625" customWidth="1"/>
    <col min="5383" max="5383" width="13.33203125" customWidth="1"/>
    <col min="5384" max="5384" width="8.6640625"/>
    <col min="5385" max="5385" width="11.44140625" customWidth="1"/>
    <col min="5386" max="5387" width="0" hidden="1" customWidth="1"/>
    <col min="5388" max="5388" width="8.6640625"/>
    <col min="5389" max="5389" width="15.33203125" customWidth="1"/>
    <col min="5390" max="5390" width="8.6640625"/>
    <col min="5391" max="5391" width="2.33203125" customWidth="1"/>
    <col min="5392" max="5392" width="15.33203125" customWidth="1"/>
    <col min="5393" max="5394" width="8.6640625"/>
    <col min="5395" max="5395" width="4" customWidth="1"/>
    <col min="5396" max="5396" width="15.33203125" customWidth="1"/>
    <col min="5397" max="5397" width="13.6640625" customWidth="1"/>
    <col min="5398" max="5399" width="0" hidden="1" customWidth="1"/>
    <col min="5400" max="5400" width="3.6640625" customWidth="1"/>
    <col min="5401" max="5409" width="0" hidden="1" customWidth="1"/>
    <col min="5410" max="5632" width="8.6640625"/>
    <col min="5633" max="5636" width="0" hidden="1" customWidth="1"/>
    <col min="5637" max="5637" width="2.33203125" customWidth="1"/>
    <col min="5638" max="5638" width="15.6640625" customWidth="1"/>
    <col min="5639" max="5639" width="13.33203125" customWidth="1"/>
    <col min="5640" max="5640" width="8.6640625"/>
    <col min="5641" max="5641" width="11.44140625" customWidth="1"/>
    <col min="5642" max="5643" width="0" hidden="1" customWidth="1"/>
    <col min="5644" max="5644" width="8.6640625"/>
    <col min="5645" max="5645" width="15.33203125" customWidth="1"/>
    <col min="5646" max="5646" width="8.6640625"/>
    <col min="5647" max="5647" width="2.33203125" customWidth="1"/>
    <col min="5648" max="5648" width="15.33203125" customWidth="1"/>
    <col min="5649" max="5650" width="8.6640625"/>
    <col min="5651" max="5651" width="4" customWidth="1"/>
    <col min="5652" max="5652" width="15.33203125" customWidth="1"/>
    <col min="5653" max="5653" width="13.6640625" customWidth="1"/>
    <col min="5654" max="5655" width="0" hidden="1" customWidth="1"/>
    <col min="5656" max="5656" width="3.6640625" customWidth="1"/>
    <col min="5657" max="5665" width="0" hidden="1" customWidth="1"/>
    <col min="5666" max="5888" width="8.6640625"/>
    <col min="5889" max="5892" width="0" hidden="1" customWidth="1"/>
    <col min="5893" max="5893" width="2.33203125" customWidth="1"/>
    <col min="5894" max="5894" width="15.6640625" customWidth="1"/>
    <col min="5895" max="5895" width="13.33203125" customWidth="1"/>
    <col min="5896" max="5896" width="8.6640625"/>
    <col min="5897" max="5897" width="11.44140625" customWidth="1"/>
    <col min="5898" max="5899" width="0" hidden="1" customWidth="1"/>
    <col min="5900" max="5900" width="8.6640625"/>
    <col min="5901" max="5901" width="15.33203125" customWidth="1"/>
    <col min="5902" max="5902" width="8.6640625"/>
    <col min="5903" max="5903" width="2.33203125" customWidth="1"/>
    <col min="5904" max="5904" width="15.33203125" customWidth="1"/>
    <col min="5905" max="5906" width="8.6640625"/>
    <col min="5907" max="5907" width="4" customWidth="1"/>
    <col min="5908" max="5908" width="15.33203125" customWidth="1"/>
    <col min="5909" max="5909" width="13.6640625" customWidth="1"/>
    <col min="5910" max="5911" width="0" hidden="1" customWidth="1"/>
    <col min="5912" max="5912" width="3.6640625" customWidth="1"/>
    <col min="5913" max="5921" width="0" hidden="1" customWidth="1"/>
    <col min="5922" max="6144" width="8.6640625"/>
    <col min="6145" max="6148" width="0" hidden="1" customWidth="1"/>
    <col min="6149" max="6149" width="2.33203125" customWidth="1"/>
    <col min="6150" max="6150" width="15.6640625" customWidth="1"/>
    <col min="6151" max="6151" width="13.33203125" customWidth="1"/>
    <col min="6152" max="6152" width="8.6640625"/>
    <col min="6153" max="6153" width="11.44140625" customWidth="1"/>
    <col min="6154" max="6155" width="0" hidden="1" customWidth="1"/>
    <col min="6156" max="6156" width="8.6640625"/>
    <col min="6157" max="6157" width="15.33203125" customWidth="1"/>
    <col min="6158" max="6158" width="8.6640625"/>
    <col min="6159" max="6159" width="2.33203125" customWidth="1"/>
    <col min="6160" max="6160" width="15.33203125" customWidth="1"/>
    <col min="6161" max="6162" width="8.6640625"/>
    <col min="6163" max="6163" width="4" customWidth="1"/>
    <col min="6164" max="6164" width="15.33203125" customWidth="1"/>
    <col min="6165" max="6165" width="13.6640625" customWidth="1"/>
    <col min="6166" max="6167" width="0" hidden="1" customWidth="1"/>
    <col min="6168" max="6168" width="3.6640625" customWidth="1"/>
    <col min="6169" max="6177" width="0" hidden="1" customWidth="1"/>
    <col min="6178" max="6400" width="8.6640625"/>
    <col min="6401" max="6404" width="0" hidden="1" customWidth="1"/>
    <col min="6405" max="6405" width="2.33203125" customWidth="1"/>
    <col min="6406" max="6406" width="15.6640625" customWidth="1"/>
    <col min="6407" max="6407" width="13.33203125" customWidth="1"/>
    <col min="6408" max="6408" width="8.6640625"/>
    <col min="6409" max="6409" width="11.44140625" customWidth="1"/>
    <col min="6410" max="6411" width="0" hidden="1" customWidth="1"/>
    <col min="6412" max="6412" width="8.6640625"/>
    <col min="6413" max="6413" width="15.33203125" customWidth="1"/>
    <col min="6414" max="6414" width="8.6640625"/>
    <col min="6415" max="6415" width="2.33203125" customWidth="1"/>
    <col min="6416" max="6416" width="15.33203125" customWidth="1"/>
    <col min="6417" max="6418" width="8.6640625"/>
    <col min="6419" max="6419" width="4" customWidth="1"/>
    <col min="6420" max="6420" width="15.33203125" customWidth="1"/>
    <col min="6421" max="6421" width="13.6640625" customWidth="1"/>
    <col min="6422" max="6423" width="0" hidden="1" customWidth="1"/>
    <col min="6424" max="6424" width="3.6640625" customWidth="1"/>
    <col min="6425" max="6433" width="0" hidden="1" customWidth="1"/>
    <col min="6434" max="6656" width="8.6640625"/>
    <col min="6657" max="6660" width="0" hidden="1" customWidth="1"/>
    <col min="6661" max="6661" width="2.33203125" customWidth="1"/>
    <col min="6662" max="6662" width="15.6640625" customWidth="1"/>
    <col min="6663" max="6663" width="13.33203125" customWidth="1"/>
    <col min="6664" max="6664" width="8.6640625"/>
    <col min="6665" max="6665" width="11.44140625" customWidth="1"/>
    <col min="6666" max="6667" width="0" hidden="1" customWidth="1"/>
    <col min="6668" max="6668" width="8.6640625"/>
    <col min="6669" max="6669" width="15.33203125" customWidth="1"/>
    <col min="6670" max="6670" width="8.6640625"/>
    <col min="6671" max="6671" width="2.33203125" customWidth="1"/>
    <col min="6672" max="6672" width="15.33203125" customWidth="1"/>
    <col min="6673" max="6674" width="8.6640625"/>
    <col min="6675" max="6675" width="4" customWidth="1"/>
    <col min="6676" max="6676" width="15.33203125" customWidth="1"/>
    <col min="6677" max="6677" width="13.6640625" customWidth="1"/>
    <col min="6678" max="6679" width="0" hidden="1" customWidth="1"/>
    <col min="6680" max="6680" width="3.6640625" customWidth="1"/>
    <col min="6681" max="6689" width="0" hidden="1" customWidth="1"/>
    <col min="6690" max="6912" width="8.6640625"/>
    <col min="6913" max="6916" width="0" hidden="1" customWidth="1"/>
    <col min="6917" max="6917" width="2.33203125" customWidth="1"/>
    <col min="6918" max="6918" width="15.6640625" customWidth="1"/>
    <col min="6919" max="6919" width="13.33203125" customWidth="1"/>
    <col min="6920" max="6920" width="8.6640625"/>
    <col min="6921" max="6921" width="11.44140625" customWidth="1"/>
    <col min="6922" max="6923" width="0" hidden="1" customWidth="1"/>
    <col min="6924" max="6924" width="8.6640625"/>
    <col min="6925" max="6925" width="15.33203125" customWidth="1"/>
    <col min="6926" max="6926" width="8.6640625"/>
    <col min="6927" max="6927" width="2.33203125" customWidth="1"/>
    <col min="6928" max="6928" width="15.33203125" customWidth="1"/>
    <col min="6929" max="6930" width="8.6640625"/>
    <col min="6931" max="6931" width="4" customWidth="1"/>
    <col min="6932" max="6932" width="15.33203125" customWidth="1"/>
    <col min="6933" max="6933" width="13.6640625" customWidth="1"/>
    <col min="6934" max="6935" width="0" hidden="1" customWidth="1"/>
    <col min="6936" max="6936" width="3.6640625" customWidth="1"/>
    <col min="6937" max="6945" width="0" hidden="1" customWidth="1"/>
    <col min="6946" max="7168" width="8.6640625"/>
    <col min="7169" max="7172" width="0" hidden="1" customWidth="1"/>
    <col min="7173" max="7173" width="2.33203125" customWidth="1"/>
    <col min="7174" max="7174" width="15.6640625" customWidth="1"/>
    <col min="7175" max="7175" width="13.33203125" customWidth="1"/>
    <col min="7176" max="7176" width="8.6640625"/>
    <col min="7177" max="7177" width="11.44140625" customWidth="1"/>
    <col min="7178" max="7179" width="0" hidden="1" customWidth="1"/>
    <col min="7180" max="7180" width="8.6640625"/>
    <col min="7181" max="7181" width="15.33203125" customWidth="1"/>
    <col min="7182" max="7182" width="8.6640625"/>
    <col min="7183" max="7183" width="2.33203125" customWidth="1"/>
    <col min="7184" max="7184" width="15.33203125" customWidth="1"/>
    <col min="7185" max="7186" width="8.6640625"/>
    <col min="7187" max="7187" width="4" customWidth="1"/>
    <col min="7188" max="7188" width="15.33203125" customWidth="1"/>
    <col min="7189" max="7189" width="13.6640625" customWidth="1"/>
    <col min="7190" max="7191" width="0" hidden="1" customWidth="1"/>
    <col min="7192" max="7192" width="3.6640625" customWidth="1"/>
    <col min="7193" max="7201" width="0" hidden="1" customWidth="1"/>
    <col min="7202" max="7424" width="8.6640625"/>
    <col min="7425" max="7428" width="0" hidden="1" customWidth="1"/>
    <col min="7429" max="7429" width="2.33203125" customWidth="1"/>
    <col min="7430" max="7430" width="15.6640625" customWidth="1"/>
    <col min="7431" max="7431" width="13.33203125" customWidth="1"/>
    <col min="7432" max="7432" width="8.6640625"/>
    <col min="7433" max="7433" width="11.44140625" customWidth="1"/>
    <col min="7434" max="7435" width="0" hidden="1" customWidth="1"/>
    <col min="7436" max="7436" width="8.6640625"/>
    <col min="7437" max="7437" width="15.33203125" customWidth="1"/>
    <col min="7438" max="7438" width="8.6640625"/>
    <col min="7439" max="7439" width="2.33203125" customWidth="1"/>
    <col min="7440" max="7440" width="15.33203125" customWidth="1"/>
    <col min="7441" max="7442" width="8.6640625"/>
    <col min="7443" max="7443" width="4" customWidth="1"/>
    <col min="7444" max="7444" width="15.33203125" customWidth="1"/>
    <col min="7445" max="7445" width="13.6640625" customWidth="1"/>
    <col min="7446" max="7447" width="0" hidden="1" customWidth="1"/>
    <col min="7448" max="7448" width="3.6640625" customWidth="1"/>
    <col min="7449" max="7457" width="0" hidden="1" customWidth="1"/>
    <col min="7458" max="7680" width="8.6640625"/>
    <col min="7681" max="7684" width="0" hidden="1" customWidth="1"/>
    <col min="7685" max="7685" width="2.33203125" customWidth="1"/>
    <col min="7686" max="7686" width="15.6640625" customWidth="1"/>
    <col min="7687" max="7687" width="13.33203125" customWidth="1"/>
    <col min="7688" max="7688" width="8.6640625"/>
    <col min="7689" max="7689" width="11.44140625" customWidth="1"/>
    <col min="7690" max="7691" width="0" hidden="1" customWidth="1"/>
    <col min="7692" max="7692" width="8.6640625"/>
    <col min="7693" max="7693" width="15.33203125" customWidth="1"/>
    <col min="7694" max="7694" width="8.6640625"/>
    <col min="7695" max="7695" width="2.33203125" customWidth="1"/>
    <col min="7696" max="7696" width="15.33203125" customWidth="1"/>
    <col min="7697" max="7698" width="8.6640625"/>
    <col min="7699" max="7699" width="4" customWidth="1"/>
    <col min="7700" max="7700" width="15.33203125" customWidth="1"/>
    <col min="7701" max="7701" width="13.6640625" customWidth="1"/>
    <col min="7702" max="7703" width="0" hidden="1" customWidth="1"/>
    <col min="7704" max="7704" width="3.6640625" customWidth="1"/>
    <col min="7705" max="7713" width="0" hidden="1" customWidth="1"/>
    <col min="7714" max="7936" width="8.6640625"/>
    <col min="7937" max="7940" width="0" hidden="1" customWidth="1"/>
    <col min="7941" max="7941" width="2.33203125" customWidth="1"/>
    <col min="7942" max="7942" width="15.6640625" customWidth="1"/>
    <col min="7943" max="7943" width="13.33203125" customWidth="1"/>
    <col min="7944" max="7944" width="8.6640625"/>
    <col min="7945" max="7945" width="11.44140625" customWidth="1"/>
    <col min="7946" max="7947" width="0" hidden="1" customWidth="1"/>
    <col min="7948" max="7948" width="8.6640625"/>
    <col min="7949" max="7949" width="15.33203125" customWidth="1"/>
    <col min="7950" max="7950" width="8.6640625"/>
    <col min="7951" max="7951" width="2.33203125" customWidth="1"/>
    <col min="7952" max="7952" width="15.33203125" customWidth="1"/>
    <col min="7953" max="7954" width="8.6640625"/>
    <col min="7955" max="7955" width="4" customWidth="1"/>
    <col min="7956" max="7956" width="15.33203125" customWidth="1"/>
    <col min="7957" max="7957" width="13.6640625" customWidth="1"/>
    <col min="7958" max="7959" width="0" hidden="1" customWidth="1"/>
    <col min="7960" max="7960" width="3.6640625" customWidth="1"/>
    <col min="7961" max="7969" width="0" hidden="1" customWidth="1"/>
    <col min="7970" max="8192" width="8.6640625"/>
    <col min="8193" max="8196" width="0" hidden="1" customWidth="1"/>
    <col min="8197" max="8197" width="2.33203125" customWidth="1"/>
    <col min="8198" max="8198" width="15.6640625" customWidth="1"/>
    <col min="8199" max="8199" width="13.33203125" customWidth="1"/>
    <col min="8200" max="8200" width="8.6640625"/>
    <col min="8201" max="8201" width="11.44140625" customWidth="1"/>
    <col min="8202" max="8203" width="0" hidden="1" customWidth="1"/>
    <col min="8204" max="8204" width="8.6640625"/>
    <col min="8205" max="8205" width="15.33203125" customWidth="1"/>
    <col min="8206" max="8206" width="8.6640625"/>
    <col min="8207" max="8207" width="2.33203125" customWidth="1"/>
    <col min="8208" max="8208" width="15.33203125" customWidth="1"/>
    <col min="8209" max="8210" width="8.6640625"/>
    <col min="8211" max="8211" width="4" customWidth="1"/>
    <col min="8212" max="8212" width="15.33203125" customWidth="1"/>
    <col min="8213" max="8213" width="13.6640625" customWidth="1"/>
    <col min="8214" max="8215" width="0" hidden="1" customWidth="1"/>
    <col min="8216" max="8216" width="3.6640625" customWidth="1"/>
    <col min="8217" max="8225" width="0" hidden="1" customWidth="1"/>
    <col min="8226" max="8448" width="8.6640625"/>
    <col min="8449" max="8452" width="0" hidden="1" customWidth="1"/>
    <col min="8453" max="8453" width="2.33203125" customWidth="1"/>
    <col min="8454" max="8454" width="15.6640625" customWidth="1"/>
    <col min="8455" max="8455" width="13.33203125" customWidth="1"/>
    <col min="8456" max="8456" width="8.6640625"/>
    <col min="8457" max="8457" width="11.44140625" customWidth="1"/>
    <col min="8458" max="8459" width="0" hidden="1" customWidth="1"/>
    <col min="8460" max="8460" width="8.6640625"/>
    <col min="8461" max="8461" width="15.33203125" customWidth="1"/>
    <col min="8462" max="8462" width="8.6640625"/>
    <col min="8463" max="8463" width="2.33203125" customWidth="1"/>
    <col min="8464" max="8464" width="15.33203125" customWidth="1"/>
    <col min="8465" max="8466" width="8.6640625"/>
    <col min="8467" max="8467" width="4" customWidth="1"/>
    <col min="8468" max="8468" width="15.33203125" customWidth="1"/>
    <col min="8469" max="8469" width="13.6640625" customWidth="1"/>
    <col min="8470" max="8471" width="0" hidden="1" customWidth="1"/>
    <col min="8472" max="8472" width="3.6640625" customWidth="1"/>
    <col min="8473" max="8481" width="0" hidden="1" customWidth="1"/>
    <col min="8482" max="8704" width="8.6640625"/>
    <col min="8705" max="8708" width="0" hidden="1" customWidth="1"/>
    <col min="8709" max="8709" width="2.33203125" customWidth="1"/>
    <col min="8710" max="8710" width="15.6640625" customWidth="1"/>
    <col min="8711" max="8711" width="13.33203125" customWidth="1"/>
    <col min="8712" max="8712" width="8.6640625"/>
    <col min="8713" max="8713" width="11.44140625" customWidth="1"/>
    <col min="8714" max="8715" width="0" hidden="1" customWidth="1"/>
    <col min="8716" max="8716" width="8.6640625"/>
    <col min="8717" max="8717" width="15.33203125" customWidth="1"/>
    <col min="8718" max="8718" width="8.6640625"/>
    <col min="8719" max="8719" width="2.33203125" customWidth="1"/>
    <col min="8720" max="8720" width="15.33203125" customWidth="1"/>
    <col min="8721" max="8722" width="8.6640625"/>
    <col min="8723" max="8723" width="4" customWidth="1"/>
    <col min="8724" max="8724" width="15.33203125" customWidth="1"/>
    <col min="8725" max="8725" width="13.6640625" customWidth="1"/>
    <col min="8726" max="8727" width="0" hidden="1" customWidth="1"/>
    <col min="8728" max="8728" width="3.6640625" customWidth="1"/>
    <col min="8729" max="8737" width="0" hidden="1" customWidth="1"/>
    <col min="8738" max="8960" width="8.6640625"/>
    <col min="8961" max="8964" width="0" hidden="1" customWidth="1"/>
    <col min="8965" max="8965" width="2.33203125" customWidth="1"/>
    <col min="8966" max="8966" width="15.6640625" customWidth="1"/>
    <col min="8967" max="8967" width="13.33203125" customWidth="1"/>
    <col min="8968" max="8968" width="8.6640625"/>
    <col min="8969" max="8969" width="11.44140625" customWidth="1"/>
    <col min="8970" max="8971" width="0" hidden="1" customWidth="1"/>
    <col min="8972" max="8972" width="8.6640625"/>
    <col min="8973" max="8973" width="15.33203125" customWidth="1"/>
    <col min="8974" max="8974" width="8.6640625"/>
    <col min="8975" max="8975" width="2.33203125" customWidth="1"/>
    <col min="8976" max="8976" width="15.33203125" customWidth="1"/>
    <col min="8977" max="8978" width="8.6640625"/>
    <col min="8979" max="8979" width="4" customWidth="1"/>
    <col min="8980" max="8980" width="15.33203125" customWidth="1"/>
    <col min="8981" max="8981" width="13.6640625" customWidth="1"/>
    <col min="8982" max="8983" width="0" hidden="1" customWidth="1"/>
    <col min="8984" max="8984" width="3.6640625" customWidth="1"/>
    <col min="8985" max="8993" width="0" hidden="1" customWidth="1"/>
    <col min="8994" max="9216" width="8.6640625"/>
    <col min="9217" max="9220" width="0" hidden="1" customWidth="1"/>
    <col min="9221" max="9221" width="2.33203125" customWidth="1"/>
    <col min="9222" max="9222" width="15.6640625" customWidth="1"/>
    <col min="9223" max="9223" width="13.33203125" customWidth="1"/>
    <col min="9224" max="9224" width="8.6640625"/>
    <col min="9225" max="9225" width="11.44140625" customWidth="1"/>
    <col min="9226" max="9227" width="0" hidden="1" customWidth="1"/>
    <col min="9228" max="9228" width="8.6640625"/>
    <col min="9229" max="9229" width="15.33203125" customWidth="1"/>
    <col min="9230" max="9230" width="8.6640625"/>
    <col min="9231" max="9231" width="2.33203125" customWidth="1"/>
    <col min="9232" max="9232" width="15.33203125" customWidth="1"/>
    <col min="9233" max="9234" width="8.6640625"/>
    <col min="9235" max="9235" width="4" customWidth="1"/>
    <col min="9236" max="9236" width="15.33203125" customWidth="1"/>
    <col min="9237" max="9237" width="13.6640625" customWidth="1"/>
    <col min="9238" max="9239" width="0" hidden="1" customWidth="1"/>
    <col min="9240" max="9240" width="3.6640625" customWidth="1"/>
    <col min="9241" max="9249" width="0" hidden="1" customWidth="1"/>
    <col min="9250" max="9472" width="8.6640625"/>
    <col min="9473" max="9476" width="0" hidden="1" customWidth="1"/>
    <col min="9477" max="9477" width="2.33203125" customWidth="1"/>
    <col min="9478" max="9478" width="15.6640625" customWidth="1"/>
    <col min="9479" max="9479" width="13.33203125" customWidth="1"/>
    <col min="9480" max="9480" width="8.6640625"/>
    <col min="9481" max="9481" width="11.44140625" customWidth="1"/>
    <col min="9482" max="9483" width="0" hidden="1" customWidth="1"/>
    <col min="9484" max="9484" width="8.6640625"/>
    <col min="9485" max="9485" width="15.33203125" customWidth="1"/>
    <col min="9486" max="9486" width="8.6640625"/>
    <col min="9487" max="9487" width="2.33203125" customWidth="1"/>
    <col min="9488" max="9488" width="15.33203125" customWidth="1"/>
    <col min="9489" max="9490" width="8.6640625"/>
    <col min="9491" max="9491" width="4" customWidth="1"/>
    <col min="9492" max="9492" width="15.33203125" customWidth="1"/>
    <col min="9493" max="9493" width="13.6640625" customWidth="1"/>
    <col min="9494" max="9495" width="0" hidden="1" customWidth="1"/>
    <col min="9496" max="9496" width="3.6640625" customWidth="1"/>
    <col min="9497" max="9505" width="0" hidden="1" customWidth="1"/>
    <col min="9506" max="9728" width="8.6640625"/>
    <col min="9729" max="9732" width="0" hidden="1" customWidth="1"/>
    <col min="9733" max="9733" width="2.33203125" customWidth="1"/>
    <col min="9734" max="9734" width="15.6640625" customWidth="1"/>
    <col min="9735" max="9735" width="13.33203125" customWidth="1"/>
    <col min="9736" max="9736" width="8.6640625"/>
    <col min="9737" max="9737" width="11.44140625" customWidth="1"/>
    <col min="9738" max="9739" width="0" hidden="1" customWidth="1"/>
    <col min="9740" max="9740" width="8.6640625"/>
    <col min="9741" max="9741" width="15.33203125" customWidth="1"/>
    <col min="9742" max="9742" width="8.6640625"/>
    <col min="9743" max="9743" width="2.33203125" customWidth="1"/>
    <col min="9744" max="9744" width="15.33203125" customWidth="1"/>
    <col min="9745" max="9746" width="8.6640625"/>
    <col min="9747" max="9747" width="4" customWidth="1"/>
    <col min="9748" max="9748" width="15.33203125" customWidth="1"/>
    <col min="9749" max="9749" width="13.6640625" customWidth="1"/>
    <col min="9750" max="9751" width="0" hidden="1" customWidth="1"/>
    <col min="9752" max="9752" width="3.6640625" customWidth="1"/>
    <col min="9753" max="9761" width="0" hidden="1" customWidth="1"/>
    <col min="9762" max="9984" width="8.6640625"/>
    <col min="9985" max="9988" width="0" hidden="1" customWidth="1"/>
    <col min="9989" max="9989" width="2.33203125" customWidth="1"/>
    <col min="9990" max="9990" width="15.6640625" customWidth="1"/>
    <col min="9991" max="9991" width="13.33203125" customWidth="1"/>
    <col min="9992" max="9992" width="8.6640625"/>
    <col min="9993" max="9993" width="11.44140625" customWidth="1"/>
    <col min="9994" max="9995" width="0" hidden="1" customWidth="1"/>
    <col min="9996" max="9996" width="8.6640625"/>
    <col min="9997" max="9997" width="15.33203125" customWidth="1"/>
    <col min="9998" max="9998" width="8.6640625"/>
    <col min="9999" max="9999" width="2.33203125" customWidth="1"/>
    <col min="10000" max="10000" width="15.33203125" customWidth="1"/>
    <col min="10001" max="10002" width="8.6640625"/>
    <col min="10003" max="10003" width="4" customWidth="1"/>
    <col min="10004" max="10004" width="15.33203125" customWidth="1"/>
    <col min="10005" max="10005" width="13.6640625" customWidth="1"/>
    <col min="10006" max="10007" width="0" hidden="1" customWidth="1"/>
    <col min="10008" max="10008" width="3.6640625" customWidth="1"/>
    <col min="10009" max="10017" width="0" hidden="1" customWidth="1"/>
    <col min="10018" max="10240" width="8.6640625"/>
    <col min="10241" max="10244" width="0" hidden="1" customWidth="1"/>
    <col min="10245" max="10245" width="2.33203125" customWidth="1"/>
    <col min="10246" max="10246" width="15.6640625" customWidth="1"/>
    <col min="10247" max="10247" width="13.33203125" customWidth="1"/>
    <col min="10248" max="10248" width="8.6640625"/>
    <col min="10249" max="10249" width="11.44140625" customWidth="1"/>
    <col min="10250" max="10251" width="0" hidden="1" customWidth="1"/>
    <col min="10252" max="10252" width="8.6640625"/>
    <col min="10253" max="10253" width="15.33203125" customWidth="1"/>
    <col min="10254" max="10254" width="8.6640625"/>
    <col min="10255" max="10255" width="2.33203125" customWidth="1"/>
    <col min="10256" max="10256" width="15.33203125" customWidth="1"/>
    <col min="10257" max="10258" width="8.6640625"/>
    <col min="10259" max="10259" width="4" customWidth="1"/>
    <col min="10260" max="10260" width="15.33203125" customWidth="1"/>
    <col min="10261" max="10261" width="13.6640625" customWidth="1"/>
    <col min="10262" max="10263" width="0" hidden="1" customWidth="1"/>
    <col min="10264" max="10264" width="3.6640625" customWidth="1"/>
    <col min="10265" max="10273" width="0" hidden="1" customWidth="1"/>
    <col min="10274" max="10496" width="8.6640625"/>
    <col min="10497" max="10500" width="0" hidden="1" customWidth="1"/>
    <col min="10501" max="10501" width="2.33203125" customWidth="1"/>
    <col min="10502" max="10502" width="15.6640625" customWidth="1"/>
    <col min="10503" max="10503" width="13.33203125" customWidth="1"/>
    <col min="10504" max="10504" width="8.6640625"/>
    <col min="10505" max="10505" width="11.44140625" customWidth="1"/>
    <col min="10506" max="10507" width="0" hidden="1" customWidth="1"/>
    <col min="10508" max="10508" width="8.6640625"/>
    <col min="10509" max="10509" width="15.33203125" customWidth="1"/>
    <col min="10510" max="10510" width="8.6640625"/>
    <col min="10511" max="10511" width="2.33203125" customWidth="1"/>
    <col min="10512" max="10512" width="15.33203125" customWidth="1"/>
    <col min="10513" max="10514" width="8.6640625"/>
    <col min="10515" max="10515" width="4" customWidth="1"/>
    <col min="10516" max="10516" width="15.33203125" customWidth="1"/>
    <col min="10517" max="10517" width="13.6640625" customWidth="1"/>
    <col min="10518" max="10519" width="0" hidden="1" customWidth="1"/>
    <col min="10520" max="10520" width="3.6640625" customWidth="1"/>
    <col min="10521" max="10529" width="0" hidden="1" customWidth="1"/>
    <col min="10530" max="10752" width="8.6640625"/>
    <col min="10753" max="10756" width="0" hidden="1" customWidth="1"/>
    <col min="10757" max="10757" width="2.33203125" customWidth="1"/>
    <col min="10758" max="10758" width="15.6640625" customWidth="1"/>
    <col min="10759" max="10759" width="13.33203125" customWidth="1"/>
    <col min="10760" max="10760" width="8.6640625"/>
    <col min="10761" max="10761" width="11.44140625" customWidth="1"/>
    <col min="10762" max="10763" width="0" hidden="1" customWidth="1"/>
    <col min="10764" max="10764" width="8.6640625"/>
    <col min="10765" max="10765" width="15.33203125" customWidth="1"/>
    <col min="10766" max="10766" width="8.6640625"/>
    <col min="10767" max="10767" width="2.33203125" customWidth="1"/>
    <col min="10768" max="10768" width="15.33203125" customWidth="1"/>
    <col min="10769" max="10770" width="8.6640625"/>
    <col min="10771" max="10771" width="4" customWidth="1"/>
    <col min="10772" max="10772" width="15.33203125" customWidth="1"/>
    <col min="10773" max="10773" width="13.6640625" customWidth="1"/>
    <col min="10774" max="10775" width="0" hidden="1" customWidth="1"/>
    <col min="10776" max="10776" width="3.6640625" customWidth="1"/>
    <col min="10777" max="10785" width="0" hidden="1" customWidth="1"/>
    <col min="10786" max="11008" width="8.6640625"/>
    <col min="11009" max="11012" width="0" hidden="1" customWidth="1"/>
    <col min="11013" max="11013" width="2.33203125" customWidth="1"/>
    <col min="11014" max="11014" width="15.6640625" customWidth="1"/>
    <col min="11015" max="11015" width="13.33203125" customWidth="1"/>
    <col min="11016" max="11016" width="8.6640625"/>
    <col min="11017" max="11017" width="11.44140625" customWidth="1"/>
    <col min="11018" max="11019" width="0" hidden="1" customWidth="1"/>
    <col min="11020" max="11020" width="8.6640625"/>
    <col min="11021" max="11021" width="15.33203125" customWidth="1"/>
    <col min="11022" max="11022" width="8.6640625"/>
    <col min="11023" max="11023" width="2.33203125" customWidth="1"/>
    <col min="11024" max="11024" width="15.33203125" customWidth="1"/>
    <col min="11025" max="11026" width="8.6640625"/>
    <col min="11027" max="11027" width="4" customWidth="1"/>
    <col min="11028" max="11028" width="15.33203125" customWidth="1"/>
    <col min="11029" max="11029" width="13.6640625" customWidth="1"/>
    <col min="11030" max="11031" width="0" hidden="1" customWidth="1"/>
    <col min="11032" max="11032" width="3.6640625" customWidth="1"/>
    <col min="11033" max="11041" width="0" hidden="1" customWidth="1"/>
    <col min="11042" max="11264" width="8.6640625"/>
    <col min="11265" max="11268" width="0" hidden="1" customWidth="1"/>
    <col min="11269" max="11269" width="2.33203125" customWidth="1"/>
    <col min="11270" max="11270" width="15.6640625" customWidth="1"/>
    <col min="11271" max="11271" width="13.33203125" customWidth="1"/>
    <col min="11272" max="11272" width="8.6640625"/>
    <col min="11273" max="11273" width="11.44140625" customWidth="1"/>
    <col min="11274" max="11275" width="0" hidden="1" customWidth="1"/>
    <col min="11276" max="11276" width="8.6640625"/>
    <col min="11277" max="11277" width="15.33203125" customWidth="1"/>
    <col min="11278" max="11278" width="8.6640625"/>
    <col min="11279" max="11279" width="2.33203125" customWidth="1"/>
    <col min="11280" max="11280" width="15.33203125" customWidth="1"/>
    <col min="11281" max="11282" width="8.6640625"/>
    <col min="11283" max="11283" width="4" customWidth="1"/>
    <col min="11284" max="11284" width="15.33203125" customWidth="1"/>
    <col min="11285" max="11285" width="13.6640625" customWidth="1"/>
    <col min="11286" max="11287" width="0" hidden="1" customWidth="1"/>
    <col min="11288" max="11288" width="3.6640625" customWidth="1"/>
    <col min="11289" max="11297" width="0" hidden="1" customWidth="1"/>
    <col min="11298" max="11520" width="8.6640625"/>
    <col min="11521" max="11524" width="0" hidden="1" customWidth="1"/>
    <col min="11525" max="11525" width="2.33203125" customWidth="1"/>
    <col min="11526" max="11526" width="15.6640625" customWidth="1"/>
    <col min="11527" max="11527" width="13.33203125" customWidth="1"/>
    <col min="11528" max="11528" width="8.6640625"/>
    <col min="11529" max="11529" width="11.44140625" customWidth="1"/>
    <col min="11530" max="11531" width="0" hidden="1" customWidth="1"/>
    <col min="11532" max="11532" width="8.6640625"/>
    <col min="11533" max="11533" width="15.33203125" customWidth="1"/>
    <col min="11534" max="11534" width="8.6640625"/>
    <col min="11535" max="11535" width="2.33203125" customWidth="1"/>
    <col min="11536" max="11536" width="15.33203125" customWidth="1"/>
    <col min="11537" max="11538" width="8.6640625"/>
    <col min="11539" max="11539" width="4" customWidth="1"/>
    <col min="11540" max="11540" width="15.33203125" customWidth="1"/>
    <col min="11541" max="11541" width="13.6640625" customWidth="1"/>
    <col min="11542" max="11543" width="0" hidden="1" customWidth="1"/>
    <col min="11544" max="11544" width="3.6640625" customWidth="1"/>
    <col min="11545" max="11553" width="0" hidden="1" customWidth="1"/>
    <col min="11554" max="11776" width="8.6640625"/>
    <col min="11777" max="11780" width="0" hidden="1" customWidth="1"/>
    <col min="11781" max="11781" width="2.33203125" customWidth="1"/>
    <col min="11782" max="11782" width="15.6640625" customWidth="1"/>
    <col min="11783" max="11783" width="13.33203125" customWidth="1"/>
    <col min="11784" max="11784" width="8.6640625"/>
    <col min="11785" max="11785" width="11.44140625" customWidth="1"/>
    <col min="11786" max="11787" width="0" hidden="1" customWidth="1"/>
    <col min="11788" max="11788" width="8.6640625"/>
    <col min="11789" max="11789" width="15.33203125" customWidth="1"/>
    <col min="11790" max="11790" width="8.6640625"/>
    <col min="11791" max="11791" width="2.33203125" customWidth="1"/>
    <col min="11792" max="11792" width="15.33203125" customWidth="1"/>
    <col min="11793" max="11794" width="8.6640625"/>
    <col min="11795" max="11795" width="4" customWidth="1"/>
    <col min="11796" max="11796" width="15.33203125" customWidth="1"/>
    <col min="11797" max="11797" width="13.6640625" customWidth="1"/>
    <col min="11798" max="11799" width="0" hidden="1" customWidth="1"/>
    <col min="11800" max="11800" width="3.6640625" customWidth="1"/>
    <col min="11801" max="11809" width="0" hidden="1" customWidth="1"/>
    <col min="11810" max="12032" width="8.6640625"/>
    <col min="12033" max="12036" width="0" hidden="1" customWidth="1"/>
    <col min="12037" max="12037" width="2.33203125" customWidth="1"/>
    <col min="12038" max="12038" width="15.6640625" customWidth="1"/>
    <col min="12039" max="12039" width="13.33203125" customWidth="1"/>
    <col min="12040" max="12040" width="8.6640625"/>
    <col min="12041" max="12041" width="11.44140625" customWidth="1"/>
    <col min="12042" max="12043" width="0" hidden="1" customWidth="1"/>
    <col min="12044" max="12044" width="8.6640625"/>
    <col min="12045" max="12045" width="15.33203125" customWidth="1"/>
    <col min="12046" max="12046" width="8.6640625"/>
    <col min="12047" max="12047" width="2.33203125" customWidth="1"/>
    <col min="12048" max="12048" width="15.33203125" customWidth="1"/>
    <col min="12049" max="12050" width="8.6640625"/>
    <col min="12051" max="12051" width="4" customWidth="1"/>
    <col min="12052" max="12052" width="15.33203125" customWidth="1"/>
    <col min="12053" max="12053" width="13.6640625" customWidth="1"/>
    <col min="12054" max="12055" width="0" hidden="1" customWidth="1"/>
    <col min="12056" max="12056" width="3.6640625" customWidth="1"/>
    <col min="12057" max="12065" width="0" hidden="1" customWidth="1"/>
    <col min="12066" max="12288" width="8.6640625"/>
    <col min="12289" max="12292" width="0" hidden="1" customWidth="1"/>
    <col min="12293" max="12293" width="2.33203125" customWidth="1"/>
    <col min="12294" max="12294" width="15.6640625" customWidth="1"/>
    <col min="12295" max="12295" width="13.33203125" customWidth="1"/>
    <col min="12296" max="12296" width="8.6640625"/>
    <col min="12297" max="12297" width="11.44140625" customWidth="1"/>
    <col min="12298" max="12299" width="0" hidden="1" customWidth="1"/>
    <col min="12300" max="12300" width="8.6640625"/>
    <col min="12301" max="12301" width="15.33203125" customWidth="1"/>
    <col min="12302" max="12302" width="8.6640625"/>
    <col min="12303" max="12303" width="2.33203125" customWidth="1"/>
    <col min="12304" max="12304" width="15.33203125" customWidth="1"/>
    <col min="12305" max="12306" width="8.6640625"/>
    <col min="12307" max="12307" width="4" customWidth="1"/>
    <col min="12308" max="12308" width="15.33203125" customWidth="1"/>
    <col min="12309" max="12309" width="13.6640625" customWidth="1"/>
    <col min="12310" max="12311" width="0" hidden="1" customWidth="1"/>
    <col min="12312" max="12312" width="3.6640625" customWidth="1"/>
    <col min="12313" max="12321" width="0" hidden="1" customWidth="1"/>
    <col min="12322" max="12544" width="8.6640625"/>
    <col min="12545" max="12548" width="0" hidden="1" customWidth="1"/>
    <col min="12549" max="12549" width="2.33203125" customWidth="1"/>
    <col min="12550" max="12550" width="15.6640625" customWidth="1"/>
    <col min="12551" max="12551" width="13.33203125" customWidth="1"/>
    <col min="12552" max="12552" width="8.6640625"/>
    <col min="12553" max="12553" width="11.44140625" customWidth="1"/>
    <col min="12554" max="12555" width="0" hidden="1" customWidth="1"/>
    <col min="12556" max="12556" width="8.6640625"/>
    <col min="12557" max="12557" width="15.33203125" customWidth="1"/>
    <col min="12558" max="12558" width="8.6640625"/>
    <col min="12559" max="12559" width="2.33203125" customWidth="1"/>
    <col min="12560" max="12560" width="15.33203125" customWidth="1"/>
    <col min="12561" max="12562" width="8.6640625"/>
    <col min="12563" max="12563" width="4" customWidth="1"/>
    <col min="12564" max="12564" width="15.33203125" customWidth="1"/>
    <col min="12565" max="12565" width="13.6640625" customWidth="1"/>
    <col min="12566" max="12567" width="0" hidden="1" customWidth="1"/>
    <col min="12568" max="12568" width="3.6640625" customWidth="1"/>
    <col min="12569" max="12577" width="0" hidden="1" customWidth="1"/>
    <col min="12578" max="12800" width="8.6640625"/>
    <col min="12801" max="12804" width="0" hidden="1" customWidth="1"/>
    <col min="12805" max="12805" width="2.33203125" customWidth="1"/>
    <col min="12806" max="12806" width="15.6640625" customWidth="1"/>
    <col min="12807" max="12807" width="13.33203125" customWidth="1"/>
    <col min="12808" max="12808" width="8.6640625"/>
    <col min="12809" max="12809" width="11.44140625" customWidth="1"/>
    <col min="12810" max="12811" width="0" hidden="1" customWidth="1"/>
    <col min="12812" max="12812" width="8.6640625"/>
    <col min="12813" max="12813" width="15.33203125" customWidth="1"/>
    <col min="12814" max="12814" width="8.6640625"/>
    <col min="12815" max="12815" width="2.33203125" customWidth="1"/>
    <col min="12816" max="12816" width="15.33203125" customWidth="1"/>
    <col min="12817" max="12818" width="8.6640625"/>
    <col min="12819" max="12819" width="4" customWidth="1"/>
    <col min="12820" max="12820" width="15.33203125" customWidth="1"/>
    <col min="12821" max="12821" width="13.6640625" customWidth="1"/>
    <col min="12822" max="12823" width="0" hidden="1" customWidth="1"/>
    <col min="12824" max="12824" width="3.6640625" customWidth="1"/>
    <col min="12825" max="12833" width="0" hidden="1" customWidth="1"/>
    <col min="12834" max="13056" width="8.6640625"/>
    <col min="13057" max="13060" width="0" hidden="1" customWidth="1"/>
    <col min="13061" max="13061" width="2.33203125" customWidth="1"/>
    <col min="13062" max="13062" width="15.6640625" customWidth="1"/>
    <col min="13063" max="13063" width="13.33203125" customWidth="1"/>
    <col min="13064" max="13064" width="8.6640625"/>
    <col min="13065" max="13065" width="11.44140625" customWidth="1"/>
    <col min="13066" max="13067" width="0" hidden="1" customWidth="1"/>
    <col min="13068" max="13068" width="8.6640625"/>
    <col min="13069" max="13069" width="15.33203125" customWidth="1"/>
    <col min="13070" max="13070" width="8.6640625"/>
    <col min="13071" max="13071" width="2.33203125" customWidth="1"/>
    <col min="13072" max="13072" width="15.33203125" customWidth="1"/>
    <col min="13073" max="13074" width="8.6640625"/>
    <col min="13075" max="13075" width="4" customWidth="1"/>
    <col min="13076" max="13076" width="15.33203125" customWidth="1"/>
    <col min="13077" max="13077" width="13.6640625" customWidth="1"/>
    <col min="13078" max="13079" width="0" hidden="1" customWidth="1"/>
    <col min="13080" max="13080" width="3.6640625" customWidth="1"/>
    <col min="13081" max="13089" width="0" hidden="1" customWidth="1"/>
    <col min="13090" max="13312" width="8.6640625"/>
    <col min="13313" max="13316" width="0" hidden="1" customWidth="1"/>
    <col min="13317" max="13317" width="2.33203125" customWidth="1"/>
    <col min="13318" max="13318" width="15.6640625" customWidth="1"/>
    <col min="13319" max="13319" width="13.33203125" customWidth="1"/>
    <col min="13320" max="13320" width="8.6640625"/>
    <col min="13321" max="13321" width="11.44140625" customWidth="1"/>
    <col min="13322" max="13323" width="0" hidden="1" customWidth="1"/>
    <col min="13324" max="13324" width="8.6640625"/>
    <col min="13325" max="13325" width="15.33203125" customWidth="1"/>
    <col min="13326" max="13326" width="8.6640625"/>
    <col min="13327" max="13327" width="2.33203125" customWidth="1"/>
    <col min="13328" max="13328" width="15.33203125" customWidth="1"/>
    <col min="13329" max="13330" width="8.6640625"/>
    <col min="13331" max="13331" width="4" customWidth="1"/>
    <col min="13332" max="13332" width="15.33203125" customWidth="1"/>
    <col min="13333" max="13333" width="13.6640625" customWidth="1"/>
    <col min="13334" max="13335" width="0" hidden="1" customWidth="1"/>
    <col min="13336" max="13336" width="3.6640625" customWidth="1"/>
    <col min="13337" max="13345" width="0" hidden="1" customWidth="1"/>
    <col min="13346" max="13568" width="8.6640625"/>
    <col min="13569" max="13572" width="0" hidden="1" customWidth="1"/>
    <col min="13573" max="13573" width="2.33203125" customWidth="1"/>
    <col min="13574" max="13574" width="15.6640625" customWidth="1"/>
    <col min="13575" max="13575" width="13.33203125" customWidth="1"/>
    <col min="13576" max="13576" width="8.6640625"/>
    <col min="13577" max="13577" width="11.44140625" customWidth="1"/>
    <col min="13578" max="13579" width="0" hidden="1" customWidth="1"/>
    <col min="13580" max="13580" width="8.6640625"/>
    <col min="13581" max="13581" width="15.33203125" customWidth="1"/>
    <col min="13582" max="13582" width="8.6640625"/>
    <col min="13583" max="13583" width="2.33203125" customWidth="1"/>
    <col min="13584" max="13584" width="15.33203125" customWidth="1"/>
    <col min="13585" max="13586" width="8.6640625"/>
    <col min="13587" max="13587" width="4" customWidth="1"/>
    <col min="13588" max="13588" width="15.33203125" customWidth="1"/>
    <col min="13589" max="13589" width="13.6640625" customWidth="1"/>
    <col min="13590" max="13591" width="0" hidden="1" customWidth="1"/>
    <col min="13592" max="13592" width="3.6640625" customWidth="1"/>
    <col min="13593" max="13601" width="0" hidden="1" customWidth="1"/>
    <col min="13602" max="13824" width="8.6640625"/>
    <col min="13825" max="13828" width="0" hidden="1" customWidth="1"/>
    <col min="13829" max="13829" width="2.33203125" customWidth="1"/>
    <col min="13830" max="13830" width="15.6640625" customWidth="1"/>
    <col min="13831" max="13831" width="13.33203125" customWidth="1"/>
    <col min="13832" max="13832" width="8.6640625"/>
    <col min="13833" max="13833" width="11.44140625" customWidth="1"/>
    <col min="13834" max="13835" width="0" hidden="1" customWidth="1"/>
    <col min="13836" max="13836" width="8.6640625"/>
    <col min="13837" max="13837" width="15.33203125" customWidth="1"/>
    <col min="13838" max="13838" width="8.6640625"/>
    <col min="13839" max="13839" width="2.33203125" customWidth="1"/>
    <col min="13840" max="13840" width="15.33203125" customWidth="1"/>
    <col min="13841" max="13842" width="8.6640625"/>
    <col min="13843" max="13843" width="4" customWidth="1"/>
    <col min="13844" max="13844" width="15.33203125" customWidth="1"/>
    <col min="13845" max="13845" width="13.6640625" customWidth="1"/>
    <col min="13846" max="13847" width="0" hidden="1" customWidth="1"/>
    <col min="13848" max="13848" width="3.6640625" customWidth="1"/>
    <col min="13849" max="13857" width="0" hidden="1" customWidth="1"/>
    <col min="13858" max="14080" width="8.6640625"/>
    <col min="14081" max="14084" width="0" hidden="1" customWidth="1"/>
    <col min="14085" max="14085" width="2.33203125" customWidth="1"/>
    <col min="14086" max="14086" width="15.6640625" customWidth="1"/>
    <col min="14087" max="14087" width="13.33203125" customWidth="1"/>
    <col min="14088" max="14088" width="8.6640625"/>
    <col min="14089" max="14089" width="11.44140625" customWidth="1"/>
    <col min="14090" max="14091" width="0" hidden="1" customWidth="1"/>
    <col min="14092" max="14092" width="8.6640625"/>
    <col min="14093" max="14093" width="15.33203125" customWidth="1"/>
    <col min="14094" max="14094" width="8.6640625"/>
    <col min="14095" max="14095" width="2.33203125" customWidth="1"/>
    <col min="14096" max="14096" width="15.33203125" customWidth="1"/>
    <col min="14097" max="14098" width="8.6640625"/>
    <col min="14099" max="14099" width="4" customWidth="1"/>
    <col min="14100" max="14100" width="15.33203125" customWidth="1"/>
    <col min="14101" max="14101" width="13.6640625" customWidth="1"/>
    <col min="14102" max="14103" width="0" hidden="1" customWidth="1"/>
    <col min="14104" max="14104" width="3.6640625" customWidth="1"/>
    <col min="14105" max="14113" width="0" hidden="1" customWidth="1"/>
    <col min="14114" max="14336" width="8.6640625"/>
    <col min="14337" max="14340" width="0" hidden="1" customWidth="1"/>
    <col min="14341" max="14341" width="2.33203125" customWidth="1"/>
    <col min="14342" max="14342" width="15.6640625" customWidth="1"/>
    <col min="14343" max="14343" width="13.33203125" customWidth="1"/>
    <col min="14344" max="14344" width="8.6640625"/>
    <col min="14345" max="14345" width="11.44140625" customWidth="1"/>
    <col min="14346" max="14347" width="0" hidden="1" customWidth="1"/>
    <col min="14348" max="14348" width="8.6640625"/>
    <col min="14349" max="14349" width="15.33203125" customWidth="1"/>
    <col min="14350" max="14350" width="8.6640625"/>
    <col min="14351" max="14351" width="2.33203125" customWidth="1"/>
    <col min="14352" max="14352" width="15.33203125" customWidth="1"/>
    <col min="14353" max="14354" width="8.6640625"/>
    <col min="14355" max="14355" width="4" customWidth="1"/>
    <col min="14356" max="14356" width="15.33203125" customWidth="1"/>
    <col min="14357" max="14357" width="13.6640625" customWidth="1"/>
    <col min="14358" max="14359" width="0" hidden="1" customWidth="1"/>
    <col min="14360" max="14360" width="3.6640625" customWidth="1"/>
    <col min="14361" max="14369" width="0" hidden="1" customWidth="1"/>
    <col min="14370" max="14592" width="8.6640625"/>
    <col min="14593" max="14596" width="0" hidden="1" customWidth="1"/>
    <col min="14597" max="14597" width="2.33203125" customWidth="1"/>
    <col min="14598" max="14598" width="15.6640625" customWidth="1"/>
    <col min="14599" max="14599" width="13.33203125" customWidth="1"/>
    <col min="14600" max="14600" width="8.6640625"/>
    <col min="14601" max="14601" width="11.44140625" customWidth="1"/>
    <col min="14602" max="14603" width="0" hidden="1" customWidth="1"/>
    <col min="14604" max="14604" width="8.6640625"/>
    <col min="14605" max="14605" width="15.33203125" customWidth="1"/>
    <col min="14606" max="14606" width="8.6640625"/>
    <col min="14607" max="14607" width="2.33203125" customWidth="1"/>
    <col min="14608" max="14608" width="15.33203125" customWidth="1"/>
    <col min="14609" max="14610" width="8.6640625"/>
    <col min="14611" max="14611" width="4" customWidth="1"/>
    <col min="14612" max="14612" width="15.33203125" customWidth="1"/>
    <col min="14613" max="14613" width="13.6640625" customWidth="1"/>
    <col min="14614" max="14615" width="0" hidden="1" customWidth="1"/>
    <col min="14616" max="14616" width="3.6640625" customWidth="1"/>
    <col min="14617" max="14625" width="0" hidden="1" customWidth="1"/>
    <col min="14626" max="14848" width="8.6640625"/>
    <col min="14849" max="14852" width="0" hidden="1" customWidth="1"/>
    <col min="14853" max="14853" width="2.33203125" customWidth="1"/>
    <col min="14854" max="14854" width="15.6640625" customWidth="1"/>
    <col min="14855" max="14855" width="13.33203125" customWidth="1"/>
    <col min="14856" max="14856" width="8.6640625"/>
    <col min="14857" max="14857" width="11.44140625" customWidth="1"/>
    <col min="14858" max="14859" width="0" hidden="1" customWidth="1"/>
    <col min="14860" max="14860" width="8.6640625"/>
    <col min="14861" max="14861" width="15.33203125" customWidth="1"/>
    <col min="14862" max="14862" width="8.6640625"/>
    <col min="14863" max="14863" width="2.33203125" customWidth="1"/>
    <col min="14864" max="14864" width="15.33203125" customWidth="1"/>
    <col min="14865" max="14866" width="8.6640625"/>
    <col min="14867" max="14867" width="4" customWidth="1"/>
    <col min="14868" max="14868" width="15.33203125" customWidth="1"/>
    <col min="14869" max="14869" width="13.6640625" customWidth="1"/>
    <col min="14870" max="14871" width="0" hidden="1" customWidth="1"/>
    <col min="14872" max="14872" width="3.6640625" customWidth="1"/>
    <col min="14873" max="14881" width="0" hidden="1" customWidth="1"/>
    <col min="14882" max="15104" width="8.6640625"/>
    <col min="15105" max="15108" width="0" hidden="1" customWidth="1"/>
    <col min="15109" max="15109" width="2.33203125" customWidth="1"/>
    <col min="15110" max="15110" width="15.6640625" customWidth="1"/>
    <col min="15111" max="15111" width="13.33203125" customWidth="1"/>
    <col min="15112" max="15112" width="8.6640625"/>
    <col min="15113" max="15113" width="11.44140625" customWidth="1"/>
    <col min="15114" max="15115" width="0" hidden="1" customWidth="1"/>
    <col min="15116" max="15116" width="8.6640625"/>
    <col min="15117" max="15117" width="15.33203125" customWidth="1"/>
    <col min="15118" max="15118" width="8.6640625"/>
    <col min="15119" max="15119" width="2.33203125" customWidth="1"/>
    <col min="15120" max="15120" width="15.33203125" customWidth="1"/>
    <col min="15121" max="15122" width="8.6640625"/>
    <col min="15123" max="15123" width="4" customWidth="1"/>
    <col min="15124" max="15124" width="15.33203125" customWidth="1"/>
    <col min="15125" max="15125" width="13.6640625" customWidth="1"/>
    <col min="15126" max="15127" width="0" hidden="1" customWidth="1"/>
    <col min="15128" max="15128" width="3.6640625" customWidth="1"/>
    <col min="15129" max="15137" width="0" hidden="1" customWidth="1"/>
    <col min="15138" max="15360" width="8.6640625"/>
    <col min="15361" max="15364" width="0" hidden="1" customWidth="1"/>
    <col min="15365" max="15365" width="2.33203125" customWidth="1"/>
    <col min="15366" max="15366" width="15.6640625" customWidth="1"/>
    <col min="15367" max="15367" width="13.33203125" customWidth="1"/>
    <col min="15368" max="15368" width="8.6640625"/>
    <col min="15369" max="15369" width="11.44140625" customWidth="1"/>
    <col min="15370" max="15371" width="0" hidden="1" customWidth="1"/>
    <col min="15372" max="15372" width="8.6640625"/>
    <col min="15373" max="15373" width="15.33203125" customWidth="1"/>
    <col min="15374" max="15374" width="8.6640625"/>
    <col min="15375" max="15375" width="2.33203125" customWidth="1"/>
    <col min="15376" max="15376" width="15.33203125" customWidth="1"/>
    <col min="15377" max="15378" width="8.6640625"/>
    <col min="15379" max="15379" width="4" customWidth="1"/>
    <col min="15380" max="15380" width="15.33203125" customWidth="1"/>
    <col min="15381" max="15381" width="13.6640625" customWidth="1"/>
    <col min="15382" max="15383" width="0" hidden="1" customWidth="1"/>
    <col min="15384" max="15384" width="3.6640625" customWidth="1"/>
    <col min="15385" max="15393" width="0" hidden="1" customWidth="1"/>
    <col min="15394" max="15616" width="8.6640625"/>
    <col min="15617" max="15620" width="0" hidden="1" customWidth="1"/>
    <col min="15621" max="15621" width="2.33203125" customWidth="1"/>
    <col min="15622" max="15622" width="15.6640625" customWidth="1"/>
    <col min="15623" max="15623" width="13.33203125" customWidth="1"/>
    <col min="15624" max="15624" width="8.6640625"/>
    <col min="15625" max="15625" width="11.44140625" customWidth="1"/>
    <col min="15626" max="15627" width="0" hidden="1" customWidth="1"/>
    <col min="15628" max="15628" width="8.6640625"/>
    <col min="15629" max="15629" width="15.33203125" customWidth="1"/>
    <col min="15630" max="15630" width="8.6640625"/>
    <col min="15631" max="15631" width="2.33203125" customWidth="1"/>
    <col min="15632" max="15632" width="15.33203125" customWidth="1"/>
    <col min="15633" max="15634" width="8.6640625"/>
    <col min="15635" max="15635" width="4" customWidth="1"/>
    <col min="15636" max="15636" width="15.33203125" customWidth="1"/>
    <col min="15637" max="15637" width="13.6640625" customWidth="1"/>
    <col min="15638" max="15639" width="0" hidden="1" customWidth="1"/>
    <col min="15640" max="15640" width="3.6640625" customWidth="1"/>
    <col min="15641" max="15649" width="0" hidden="1" customWidth="1"/>
    <col min="15650" max="15872" width="8.6640625"/>
    <col min="15873" max="15876" width="0" hidden="1" customWidth="1"/>
    <col min="15877" max="15877" width="2.33203125" customWidth="1"/>
    <col min="15878" max="15878" width="15.6640625" customWidth="1"/>
    <col min="15879" max="15879" width="13.33203125" customWidth="1"/>
    <col min="15880" max="15880" width="8.6640625"/>
    <col min="15881" max="15881" width="11.44140625" customWidth="1"/>
    <col min="15882" max="15883" width="0" hidden="1" customWidth="1"/>
    <col min="15884" max="15884" width="8.6640625"/>
    <col min="15885" max="15885" width="15.33203125" customWidth="1"/>
    <col min="15886" max="15886" width="8.6640625"/>
    <col min="15887" max="15887" width="2.33203125" customWidth="1"/>
    <col min="15888" max="15888" width="15.33203125" customWidth="1"/>
    <col min="15889" max="15890" width="8.6640625"/>
    <col min="15891" max="15891" width="4" customWidth="1"/>
    <col min="15892" max="15892" width="15.33203125" customWidth="1"/>
    <col min="15893" max="15893" width="13.6640625" customWidth="1"/>
    <col min="15894" max="15895" width="0" hidden="1" customWidth="1"/>
    <col min="15896" max="15896" width="3.6640625" customWidth="1"/>
    <col min="15897" max="15905" width="0" hidden="1" customWidth="1"/>
    <col min="15906" max="16128" width="8.6640625"/>
    <col min="16129" max="16132" width="0" hidden="1" customWidth="1"/>
    <col min="16133" max="16133" width="2.33203125" customWidth="1"/>
    <col min="16134" max="16134" width="15.6640625" customWidth="1"/>
    <col min="16135" max="16135" width="13.33203125" customWidth="1"/>
    <col min="16136" max="16136" width="8.6640625"/>
    <col min="16137" max="16137" width="11.44140625" customWidth="1"/>
    <col min="16138" max="16139" width="0" hidden="1" customWidth="1"/>
    <col min="16140" max="16140" width="8.6640625"/>
    <col min="16141" max="16141" width="15.33203125" customWidth="1"/>
    <col min="16142" max="16142" width="8.6640625"/>
    <col min="16143" max="16143" width="2.33203125" customWidth="1"/>
    <col min="16144" max="16144" width="15.33203125" customWidth="1"/>
    <col min="16145" max="16146" width="8.6640625"/>
    <col min="16147" max="16147" width="4" customWidth="1"/>
    <col min="16148" max="16148" width="15.33203125" customWidth="1"/>
    <col min="16149" max="16149" width="13.6640625" customWidth="1"/>
    <col min="16150" max="16151" width="0" hidden="1" customWidth="1"/>
    <col min="16152" max="16152" width="3.6640625" customWidth="1"/>
    <col min="16153" max="16161" width="0" hidden="1" customWidth="1"/>
    <col min="16162" max="16384" width="8.6640625"/>
  </cols>
  <sheetData>
    <row r="1" spans="1:34" ht="18.600000000000001" thickTop="1" thickBot="1">
      <c r="E1" s="1375" t="s">
        <v>146</v>
      </c>
      <c r="F1" s="1376"/>
      <c r="G1" s="1376"/>
      <c r="H1" s="1376"/>
      <c r="I1" s="1377"/>
      <c r="J1" s="229"/>
      <c r="K1" s="229"/>
      <c r="M1" s="1375" t="s">
        <v>147</v>
      </c>
      <c r="N1" s="1376"/>
      <c r="O1" s="1376"/>
      <c r="P1" s="1376"/>
      <c r="Q1" s="1376"/>
      <c r="R1" s="1377"/>
      <c r="S1" s="230"/>
      <c r="T1" s="230"/>
      <c r="U1" s="230"/>
      <c r="V1" s="230"/>
      <c r="W1" s="230"/>
    </row>
    <row r="2" spans="1:34" ht="18" thickTop="1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M2" s="231"/>
      <c r="N2" s="231"/>
      <c r="O2" s="231"/>
      <c r="P2" s="231"/>
      <c r="Q2" s="231"/>
      <c r="R2" s="231"/>
      <c r="S2" s="230"/>
      <c r="T2" s="230"/>
      <c r="Y2" s="1378"/>
      <c r="Z2" s="1378"/>
      <c r="AA2" s="1378"/>
      <c r="AB2" s="1378"/>
      <c r="AC2" s="1378"/>
      <c r="AD2" s="1378"/>
      <c r="AE2" s="1378"/>
    </row>
    <row r="3" spans="1:34" ht="17.399999999999999">
      <c r="A3" s="232"/>
      <c r="B3" s="233" t="s">
        <v>148</v>
      </c>
      <c r="C3" s="233"/>
      <c r="D3" s="233"/>
      <c r="E3" s="232"/>
      <c r="F3" s="232"/>
      <c r="G3" s="233" t="s">
        <v>41</v>
      </c>
      <c r="H3" s="233" t="s">
        <v>68</v>
      </c>
      <c r="I3" s="233"/>
      <c r="J3" s="233"/>
      <c r="K3" s="233"/>
      <c r="M3" s="232"/>
      <c r="N3" s="233" t="s">
        <v>148</v>
      </c>
      <c r="O3" s="231"/>
      <c r="P3" s="231"/>
      <c r="Q3" s="233" t="s">
        <v>41</v>
      </c>
      <c r="R3" s="233" t="s">
        <v>68</v>
      </c>
      <c r="S3" s="230"/>
      <c r="T3" s="232"/>
      <c r="U3" s="233" t="s">
        <v>148</v>
      </c>
      <c r="V3" s="234"/>
      <c r="W3" s="234"/>
      <c r="X3" s="234"/>
      <c r="Y3" s="234"/>
      <c r="Z3" s="234"/>
      <c r="AA3" s="234"/>
      <c r="AB3" s="234"/>
      <c r="AC3" s="234"/>
      <c r="AD3" s="234"/>
      <c r="AE3" s="234"/>
    </row>
    <row r="4" spans="1:34" ht="17.399999999999999">
      <c r="A4" s="232" t="s">
        <v>61</v>
      </c>
      <c r="B4" s="235">
        <f>MIN(U19:U31)</f>
        <v>114.932</v>
      </c>
      <c r="C4" s="235"/>
      <c r="D4" s="235"/>
      <c r="E4" s="232"/>
      <c r="F4" s="232" t="s">
        <v>61</v>
      </c>
      <c r="G4" s="236">
        <f>MIN(G69:G73)</f>
        <v>6.78</v>
      </c>
      <c r="H4" s="235">
        <f>MIN(H69:H73)</f>
        <v>5170</v>
      </c>
      <c r="I4" s="235"/>
      <c r="J4" s="235"/>
      <c r="K4" s="235"/>
      <c r="M4" s="232" t="s">
        <v>61</v>
      </c>
      <c r="N4" s="235">
        <f>MIN(N15:N55)</f>
        <v>140.92999999999998</v>
      </c>
      <c r="O4" s="231"/>
      <c r="P4" s="232" t="s">
        <v>61</v>
      </c>
      <c r="Q4" s="236">
        <f>MIN(Q15:Q45)</f>
        <v>6.6</v>
      </c>
      <c r="R4" s="235">
        <f>MIN(R15:R45)</f>
        <v>3730</v>
      </c>
      <c r="S4" s="230"/>
      <c r="T4" s="232" t="s">
        <v>61</v>
      </c>
      <c r="U4" s="235">
        <f>MIN(U19:U31)</f>
        <v>114.932</v>
      </c>
      <c r="V4" s="237"/>
      <c r="W4" s="237"/>
      <c r="X4" s="238"/>
      <c r="Y4" s="238"/>
      <c r="Z4" s="238"/>
      <c r="AA4" s="238"/>
      <c r="AB4" s="238"/>
      <c r="AC4" s="238"/>
      <c r="AD4" s="238"/>
      <c r="AE4" s="238"/>
    </row>
    <row r="5" spans="1:34" ht="17.399999999999999">
      <c r="A5" s="232" t="s">
        <v>149</v>
      </c>
      <c r="B5" s="235">
        <f>AVERAGE(U19:U31)</f>
        <v>115.85646153846155</v>
      </c>
      <c r="C5" s="235"/>
      <c r="D5" s="235"/>
      <c r="E5" s="232"/>
      <c r="F5" s="232" t="s">
        <v>149</v>
      </c>
      <c r="G5" s="236">
        <f>AVERAGE(G69:G73)</f>
        <v>7.1120000000000001</v>
      </c>
      <c r="H5" s="235">
        <f>AVERAGE(H69:H73)</f>
        <v>5354</v>
      </c>
      <c r="I5" s="235"/>
      <c r="J5" s="235"/>
      <c r="K5" s="235"/>
      <c r="M5" s="232" t="s">
        <v>149</v>
      </c>
      <c r="N5" s="235">
        <f>AVERAGE(N15:N55)</f>
        <v>150.72936585365855</v>
      </c>
      <c r="O5" s="231"/>
      <c r="P5" s="232" t="s">
        <v>149</v>
      </c>
      <c r="Q5" s="236">
        <f>AVERAGE(Q15:Q45)</f>
        <v>7.1303333333333345</v>
      </c>
      <c r="R5" s="235">
        <f>AVERAGE(R15:R45)</f>
        <v>5078.0666666666666</v>
      </c>
      <c r="S5" s="230"/>
      <c r="T5" s="232" t="s">
        <v>149</v>
      </c>
      <c r="U5" s="235">
        <f>AVERAGE(U19:U31)</f>
        <v>115.85646153846155</v>
      </c>
      <c r="V5" s="230"/>
      <c r="W5" s="230"/>
    </row>
    <row r="6" spans="1:34" ht="17.399999999999999">
      <c r="A6" s="232" t="s">
        <v>137</v>
      </c>
      <c r="B6" s="235">
        <f>MAX(U19:U31)</f>
        <v>117.03200000000001</v>
      </c>
      <c r="C6" s="235"/>
      <c r="D6" s="235"/>
      <c r="E6" s="232"/>
      <c r="F6" s="232" t="s">
        <v>137</v>
      </c>
      <c r="G6" s="236">
        <f>MAX(G69:G73)</f>
        <v>7.4</v>
      </c>
      <c r="H6" s="235">
        <f>MAX(H69:H73)</f>
        <v>5590</v>
      </c>
      <c r="I6" s="235"/>
      <c r="J6" s="235"/>
      <c r="K6" s="235"/>
      <c r="M6" s="232" t="s">
        <v>137</v>
      </c>
      <c r="N6" s="235">
        <f>MAX(N15:N55)</f>
        <v>159.41</v>
      </c>
      <c r="O6" s="231"/>
      <c r="P6" s="232" t="s">
        <v>137</v>
      </c>
      <c r="Q6" s="236">
        <f>MAX(Q15:Q45)</f>
        <v>7.85</v>
      </c>
      <c r="R6" s="235">
        <f>MAX(R15:R45)</f>
        <v>5920</v>
      </c>
      <c r="S6" s="230"/>
      <c r="T6" s="232" t="s">
        <v>137</v>
      </c>
      <c r="U6" s="235">
        <f>MAX(U19:U31)</f>
        <v>117.03200000000001</v>
      </c>
      <c r="V6" s="230"/>
      <c r="W6" s="230"/>
    </row>
    <row r="7" spans="1:34" ht="17.399999999999999">
      <c r="A7" s="232" t="s">
        <v>150</v>
      </c>
      <c r="B7" s="235">
        <f>STDEVA(U19:U31)</f>
        <v>0.59683786399443228</v>
      </c>
      <c r="C7" s="235"/>
      <c r="D7" s="235"/>
      <c r="E7" s="232"/>
      <c r="F7" s="232" t="s">
        <v>150</v>
      </c>
      <c r="G7" s="236">
        <f>STDEVA(G69:G73)</f>
        <v>0.27662248643232173</v>
      </c>
      <c r="H7" s="235">
        <f>STDEVA(H69:H73)</f>
        <v>162.265215003093</v>
      </c>
      <c r="I7" s="235"/>
      <c r="J7" s="235"/>
      <c r="K7" s="235"/>
      <c r="M7" s="232" t="s">
        <v>150</v>
      </c>
      <c r="N7" s="235">
        <f>STDEVA(N15:N55)</f>
        <v>4.1394804369395066</v>
      </c>
      <c r="O7" s="231"/>
      <c r="P7" s="232" t="s">
        <v>150</v>
      </c>
      <c r="Q7" s="236">
        <f>STDEVA(Q15:Q45)</f>
        <v>0.34160355458593683</v>
      </c>
      <c r="R7" s="235">
        <f>STDEVA(R15:R45)</f>
        <v>371.98034183629068</v>
      </c>
      <c r="S7" s="230"/>
      <c r="T7" s="232" t="s">
        <v>150</v>
      </c>
      <c r="U7" s="235">
        <f>STDEVA(U19:U31)</f>
        <v>0.59683786399443228</v>
      </c>
      <c r="V7" s="230"/>
      <c r="W7" s="230"/>
    </row>
    <row r="8" spans="1:34" ht="17.399999999999999">
      <c r="A8" s="232" t="s">
        <v>151</v>
      </c>
      <c r="B8" s="235">
        <f>B7*B7</f>
        <v>0.35621543589743643</v>
      </c>
      <c r="C8" s="235"/>
      <c r="D8" s="235"/>
      <c r="E8" s="232"/>
      <c r="F8" s="232" t="s">
        <v>151</v>
      </c>
      <c r="G8" s="236">
        <f>G7*G7</f>
        <v>7.6520000000000019E-2</v>
      </c>
      <c r="H8" s="235">
        <f>H7*H7</f>
        <v>26330</v>
      </c>
      <c r="I8" s="235"/>
      <c r="J8" s="235"/>
      <c r="K8" s="235"/>
      <c r="M8" s="232" t="s">
        <v>151</v>
      </c>
      <c r="N8" s="235">
        <f>N7*N7</f>
        <v>17.13529828780489</v>
      </c>
      <c r="O8" s="231"/>
      <c r="P8" s="232" t="s">
        <v>151</v>
      </c>
      <c r="Q8" s="236">
        <f>Q7*Q7</f>
        <v>0.11669298850574712</v>
      </c>
      <c r="R8" s="235">
        <f>R7*R7</f>
        <v>138369.37471264365</v>
      </c>
      <c r="S8" s="230"/>
      <c r="T8" s="232" t="s">
        <v>151</v>
      </c>
      <c r="U8" s="235">
        <f>U7*U7</f>
        <v>0.35621543589743643</v>
      </c>
      <c r="V8" s="230"/>
      <c r="W8" s="230"/>
    </row>
    <row r="9" spans="1:34" ht="17.399999999999999">
      <c r="A9" s="232" t="s">
        <v>152</v>
      </c>
      <c r="B9" s="235">
        <f>SUM(W19:W31)</f>
        <v>4.2745852307692376</v>
      </c>
      <c r="C9" s="235"/>
      <c r="D9" s="235"/>
      <c r="E9" s="232"/>
      <c r="F9" s="232" t="s">
        <v>152</v>
      </c>
      <c r="G9" s="236">
        <f>SUM(K69:K73)</f>
        <v>0.30608000000000007</v>
      </c>
      <c r="H9" s="236"/>
      <c r="I9" s="235"/>
      <c r="J9" s="235"/>
      <c r="K9" s="235"/>
      <c r="M9" s="232"/>
      <c r="N9" s="235"/>
      <c r="O9" s="231"/>
      <c r="P9" s="232"/>
      <c r="Q9" s="236"/>
      <c r="R9" s="235"/>
      <c r="S9" s="230"/>
      <c r="T9" s="232" t="s">
        <v>152</v>
      </c>
      <c r="U9" s="235">
        <f>SUM(W19:W31)</f>
        <v>4.2745852307692376</v>
      </c>
      <c r="V9" s="230"/>
      <c r="W9" s="230"/>
    </row>
    <row r="10" spans="1:34" ht="17.399999999999999">
      <c r="A10" s="232" t="s">
        <v>153</v>
      </c>
      <c r="B10" s="235">
        <f>COUNT(T19:T31)</f>
        <v>13</v>
      </c>
      <c r="C10" s="235"/>
      <c r="D10" s="235"/>
      <c r="E10" s="232"/>
      <c r="F10" s="232" t="s">
        <v>153</v>
      </c>
      <c r="G10" s="236">
        <f>COUNT(F69:F73)</f>
        <v>5</v>
      </c>
      <c r="H10" s="236"/>
      <c r="I10" s="235"/>
      <c r="J10" s="235"/>
      <c r="K10" s="235"/>
      <c r="M10" s="232"/>
      <c r="N10" s="235"/>
      <c r="O10" s="231"/>
      <c r="P10" s="232"/>
      <c r="Q10" s="236"/>
      <c r="R10" s="235"/>
      <c r="S10" s="230"/>
      <c r="T10" s="232" t="s">
        <v>153</v>
      </c>
      <c r="U10" s="235">
        <f>COUNT(T19:T31)</f>
        <v>13</v>
      </c>
      <c r="V10" s="230"/>
      <c r="W10" s="230"/>
    </row>
    <row r="11" spans="1:34" ht="17.399999999999999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M11" s="231"/>
      <c r="N11" s="231"/>
      <c r="O11" s="231"/>
      <c r="P11" s="231"/>
      <c r="Q11" s="231"/>
      <c r="R11" s="231"/>
      <c r="S11" s="230"/>
      <c r="T11" s="230"/>
      <c r="U11" s="230"/>
      <c r="V11" s="230"/>
      <c r="W11" s="230"/>
    </row>
    <row r="12" spans="1:34" ht="17.399999999999999">
      <c r="E12" s="201"/>
      <c r="F12" s="231"/>
      <c r="G12" s="231"/>
      <c r="H12" s="231"/>
      <c r="I12" s="231"/>
      <c r="J12" s="231"/>
      <c r="K12" s="231"/>
      <c r="P12" s="231"/>
      <c r="Q12" s="230"/>
      <c r="R12" s="230"/>
      <c r="S12" s="230"/>
      <c r="T12" s="230"/>
      <c r="U12" s="230"/>
      <c r="V12" s="230"/>
      <c r="W12" s="230"/>
    </row>
    <row r="13" spans="1:34" ht="18" customHeight="1">
      <c r="A13" s="1367" t="s">
        <v>154</v>
      </c>
      <c r="B13" s="1368"/>
      <c r="C13" s="201" t="s">
        <v>155</v>
      </c>
      <c r="D13" s="201" t="s">
        <v>156</v>
      </c>
      <c r="E13" s="201"/>
      <c r="F13" s="1379" t="s">
        <v>92</v>
      </c>
      <c r="G13" s="1379"/>
      <c r="H13" s="1379"/>
      <c r="I13" s="1379"/>
      <c r="J13" s="239"/>
      <c r="K13" s="239"/>
      <c r="M13" s="1367" t="s">
        <v>154</v>
      </c>
      <c r="N13" s="1368"/>
      <c r="P13" s="1367" t="s">
        <v>92</v>
      </c>
      <c r="Q13" s="1369"/>
      <c r="R13" s="1368"/>
      <c r="T13" s="1367" t="s">
        <v>444</v>
      </c>
      <c r="U13" s="1368"/>
      <c r="V13" s="239" t="s">
        <v>157</v>
      </c>
      <c r="W13" s="239" t="s">
        <v>158</v>
      </c>
      <c r="Y13" s="1367" t="s">
        <v>154</v>
      </c>
      <c r="Z13" s="1368"/>
      <c r="AB13" s="1367" t="s">
        <v>154</v>
      </c>
      <c r="AC13" s="1368"/>
      <c r="AE13" s="1367" t="s">
        <v>92</v>
      </c>
      <c r="AF13" s="1369"/>
      <c r="AG13" s="1368"/>
      <c r="AH13" t="s">
        <v>443</v>
      </c>
    </row>
    <row r="14" spans="1:34">
      <c r="A14" s="240" t="s">
        <v>58</v>
      </c>
      <c r="B14" s="241" t="s">
        <v>159</v>
      </c>
      <c r="C14" s="201" t="s">
        <v>160</v>
      </c>
      <c r="D14" s="201" t="s">
        <v>161</v>
      </c>
      <c r="E14" s="201"/>
      <c r="F14" s="242" t="s">
        <v>58</v>
      </c>
      <c r="G14" s="242" t="s">
        <v>41</v>
      </c>
      <c r="H14" s="242" t="s">
        <v>68</v>
      </c>
      <c r="I14" s="242" t="s">
        <v>162</v>
      </c>
      <c r="J14" s="201"/>
      <c r="K14" s="201"/>
      <c r="M14" s="240" t="s">
        <v>58</v>
      </c>
      <c r="N14" s="241" t="s">
        <v>159</v>
      </c>
      <c r="P14" s="243" t="s">
        <v>58</v>
      </c>
      <c r="Q14" s="244" t="s">
        <v>41</v>
      </c>
      <c r="R14" s="245" t="s">
        <v>68</v>
      </c>
      <c r="T14" s="240" t="s">
        <v>58</v>
      </c>
      <c r="U14" s="241" t="s">
        <v>159</v>
      </c>
      <c r="V14" s="201"/>
      <c r="W14" s="201"/>
      <c r="Y14" s="240" t="s">
        <v>58</v>
      </c>
      <c r="Z14" s="241" t="s">
        <v>159</v>
      </c>
      <c r="AB14" s="240" t="s">
        <v>58</v>
      </c>
      <c r="AC14" s="241" t="s">
        <v>159</v>
      </c>
      <c r="AE14" s="243" t="s">
        <v>58</v>
      </c>
      <c r="AF14" s="244" t="s">
        <v>41</v>
      </c>
      <c r="AG14" s="245" t="s">
        <v>68</v>
      </c>
    </row>
    <row r="15" spans="1:34">
      <c r="A15" s="246">
        <v>37286</v>
      </c>
      <c r="B15" s="247">
        <v>154.66</v>
      </c>
      <c r="C15" s="198"/>
      <c r="D15" s="198"/>
      <c r="E15" s="201"/>
      <c r="F15" s="248">
        <v>37438</v>
      </c>
      <c r="G15" s="910">
        <v>7.2</v>
      </c>
      <c r="H15" s="199">
        <v>6000</v>
      </c>
      <c r="I15" s="227">
        <v>7</v>
      </c>
      <c r="J15" s="8"/>
      <c r="K15" s="8"/>
      <c r="M15" s="249">
        <v>38541</v>
      </c>
      <c r="N15" s="250">
        <v>146.98000000000002</v>
      </c>
      <c r="O15" s="201"/>
      <c r="P15" s="251">
        <v>38765</v>
      </c>
      <c r="Q15" s="250">
        <v>6.8</v>
      </c>
      <c r="R15" s="250">
        <v>5290</v>
      </c>
      <c r="T15" s="252">
        <v>41313</v>
      </c>
      <c r="U15" s="253">
        <v>138.202</v>
      </c>
      <c r="V15" s="254">
        <f>U15-$B$5</f>
        <v>22.345538461538453</v>
      </c>
      <c r="W15" s="254">
        <f>V15*V15</f>
        <v>499.32308913609432</v>
      </c>
      <c r="Y15" s="252">
        <v>41464</v>
      </c>
      <c r="Z15" s="255">
        <v>71.52000000000001</v>
      </c>
      <c r="AB15" s="252">
        <v>41452</v>
      </c>
      <c r="AC15" s="255">
        <v>115</v>
      </c>
      <c r="AE15" s="251">
        <v>41484</v>
      </c>
      <c r="AF15" s="250">
        <v>7.61</v>
      </c>
      <c r="AG15" s="250">
        <v>5480</v>
      </c>
    </row>
    <row r="16" spans="1:34">
      <c r="A16" s="246">
        <v>37294</v>
      </c>
      <c r="B16" s="247">
        <v>154.63999999999999</v>
      </c>
      <c r="C16" s="198"/>
      <c r="D16" s="198"/>
      <c r="E16" s="201"/>
      <c r="F16" s="246">
        <v>38695</v>
      </c>
      <c r="G16" s="911">
        <v>6.9</v>
      </c>
      <c r="H16" s="256">
        <v>3270</v>
      </c>
      <c r="I16" s="227">
        <v>7</v>
      </c>
      <c r="J16" s="8"/>
      <c r="K16" s="8"/>
      <c r="M16" s="249">
        <v>38561</v>
      </c>
      <c r="N16" s="250">
        <v>146.74</v>
      </c>
      <c r="O16" s="201"/>
      <c r="P16" s="257">
        <v>38798</v>
      </c>
      <c r="Q16" s="250">
        <v>6.8</v>
      </c>
      <c r="R16" s="250">
        <v>5920</v>
      </c>
      <c r="T16" s="258">
        <v>41341</v>
      </c>
      <c r="U16" s="253">
        <v>131.822</v>
      </c>
      <c r="V16" s="254">
        <f t="shared" ref="V16:V33" si="0">U16-$B$5</f>
        <v>15.965538461538458</v>
      </c>
      <c r="W16" s="254">
        <f t="shared" ref="W16:W33" si="1">V16*V16</f>
        <v>254.89841836686378</v>
      </c>
      <c r="Y16" s="258">
        <v>41465</v>
      </c>
      <c r="Z16" s="259">
        <v>71.52000000000001</v>
      </c>
      <c r="AB16" s="252"/>
      <c r="AC16" s="255"/>
      <c r="AE16" s="251"/>
      <c r="AF16" s="250"/>
      <c r="AG16" s="250"/>
    </row>
    <row r="17" spans="1:33">
      <c r="A17" s="246">
        <v>37306</v>
      </c>
      <c r="B17" s="247">
        <v>154.13999999999999</v>
      </c>
      <c r="C17" s="198"/>
      <c r="D17" s="198"/>
      <c r="E17" s="201"/>
      <c r="F17" s="246">
        <v>38727</v>
      </c>
      <c r="G17" s="911">
        <v>6.7</v>
      </c>
      <c r="H17" s="256">
        <v>3250</v>
      </c>
      <c r="I17" s="227">
        <v>7</v>
      </c>
      <c r="J17" s="8"/>
      <c r="K17" s="8"/>
      <c r="M17" s="249">
        <v>38595</v>
      </c>
      <c r="N17" s="250">
        <v>146.74</v>
      </c>
      <c r="O17" s="201"/>
      <c r="P17" s="257">
        <v>38806</v>
      </c>
      <c r="Q17" s="250">
        <v>6.8</v>
      </c>
      <c r="R17" s="250">
        <v>5290</v>
      </c>
      <c r="T17" s="258">
        <v>41380</v>
      </c>
      <c r="U17" s="253">
        <v>125.482</v>
      </c>
      <c r="V17" s="254">
        <f t="shared" si="0"/>
        <v>9.6255384615384543</v>
      </c>
      <c r="W17" s="254">
        <f t="shared" si="1"/>
        <v>92.65099067455607</v>
      </c>
      <c r="Y17" s="258">
        <v>41466</v>
      </c>
      <c r="Z17" s="259">
        <v>72.420000000000016</v>
      </c>
      <c r="AB17" s="252"/>
      <c r="AC17" s="255"/>
      <c r="AE17" s="251"/>
      <c r="AF17" s="250"/>
      <c r="AG17" s="250"/>
    </row>
    <row r="18" spans="1:33">
      <c r="A18" s="246">
        <v>37349</v>
      </c>
      <c r="B18" s="247">
        <v>152.53999999999996</v>
      </c>
      <c r="C18" s="198"/>
      <c r="D18" s="198"/>
      <c r="E18" s="201"/>
      <c r="F18" s="246">
        <v>38765</v>
      </c>
      <c r="G18" s="911">
        <v>6.9</v>
      </c>
      <c r="H18" s="256">
        <v>3300</v>
      </c>
      <c r="I18" s="227">
        <v>7</v>
      </c>
      <c r="J18" s="8"/>
      <c r="K18" s="8"/>
      <c r="M18" s="251">
        <v>38765</v>
      </c>
      <c r="N18" s="250">
        <v>147.51999999999998</v>
      </c>
      <c r="O18" s="201"/>
      <c r="P18" s="257">
        <v>38818</v>
      </c>
      <c r="Q18" s="250">
        <v>7.2</v>
      </c>
      <c r="R18" s="250">
        <v>4990</v>
      </c>
      <c r="T18" s="258">
        <v>41451</v>
      </c>
      <c r="U18" s="253">
        <v>114.875</v>
      </c>
      <c r="V18" s="254">
        <f t="shared" si="0"/>
        <v>-0.98146153846154505</v>
      </c>
      <c r="W18" s="254">
        <f t="shared" si="1"/>
        <v>0.96326675147930285</v>
      </c>
      <c r="Y18" s="258">
        <v>41467</v>
      </c>
      <c r="Z18" s="259">
        <v>72.920000000000016</v>
      </c>
      <c r="AB18" s="252"/>
      <c r="AC18" s="255"/>
      <c r="AE18" s="251"/>
      <c r="AF18" s="250"/>
      <c r="AG18" s="250"/>
    </row>
    <row r="19" spans="1:33">
      <c r="A19" s="246">
        <v>37358</v>
      </c>
      <c r="B19" s="247">
        <v>151.69</v>
      </c>
      <c r="C19" s="198"/>
      <c r="D19" s="198"/>
      <c r="E19" s="201"/>
      <c r="F19" s="246">
        <v>38807</v>
      </c>
      <c r="G19" s="911">
        <v>6.9</v>
      </c>
      <c r="H19" s="256">
        <v>6400</v>
      </c>
      <c r="I19" s="227">
        <v>7</v>
      </c>
      <c r="J19" s="8"/>
      <c r="K19" s="8"/>
      <c r="M19" s="257">
        <v>38798</v>
      </c>
      <c r="N19" s="250">
        <v>149.15</v>
      </c>
      <c r="O19" s="201"/>
      <c r="P19" s="249">
        <v>38847</v>
      </c>
      <c r="Q19" s="250">
        <v>6.9</v>
      </c>
      <c r="R19" s="250">
        <v>5040</v>
      </c>
      <c r="T19" s="258">
        <v>41457</v>
      </c>
      <c r="U19" s="253">
        <v>114.932</v>
      </c>
      <c r="V19" s="254">
        <f t="shared" si="0"/>
        <v>-0.92446153846154289</v>
      </c>
      <c r="W19" s="254">
        <f t="shared" si="1"/>
        <v>0.85462913609468272</v>
      </c>
      <c r="Y19" s="258">
        <v>41470</v>
      </c>
      <c r="Z19" s="259">
        <v>74.12</v>
      </c>
    </row>
    <row r="20" spans="1:33">
      <c r="A20" s="246">
        <v>37365</v>
      </c>
      <c r="B20" s="247">
        <v>152.23999999999998</v>
      </c>
      <c r="C20" s="198"/>
      <c r="D20" s="198"/>
      <c r="E20" s="201"/>
      <c r="F20" s="260">
        <v>39153</v>
      </c>
      <c r="G20" s="267">
        <v>6.6</v>
      </c>
      <c r="H20" s="261">
        <v>6740</v>
      </c>
      <c r="I20" s="227">
        <v>7</v>
      </c>
      <c r="J20" s="198">
        <f>G20-$G$5</f>
        <v>-0.51200000000000045</v>
      </c>
      <c r="K20" s="8">
        <f>J20*J20</f>
        <v>0.26214400000000049</v>
      </c>
      <c r="M20" s="257">
        <v>38806</v>
      </c>
      <c r="N20" s="250">
        <v>149.04999999999998</v>
      </c>
      <c r="O20" s="201"/>
      <c r="P20" s="257">
        <v>38876</v>
      </c>
      <c r="Q20" s="250">
        <v>6.7</v>
      </c>
      <c r="R20" s="250">
        <v>5200</v>
      </c>
      <c r="T20" s="258">
        <v>41484</v>
      </c>
      <c r="U20" s="253">
        <v>115.982</v>
      </c>
      <c r="V20" s="254">
        <f t="shared" si="0"/>
        <v>0.12553846153845427</v>
      </c>
      <c r="W20" s="254">
        <f t="shared" si="1"/>
        <v>1.5759905325441963E-2</v>
      </c>
      <c r="Y20" s="258">
        <v>41472</v>
      </c>
      <c r="Z20" s="259">
        <v>75.02</v>
      </c>
    </row>
    <row r="21" spans="1:33">
      <c r="A21" s="246">
        <v>37372</v>
      </c>
      <c r="B21" s="247">
        <v>152.73999999999998</v>
      </c>
      <c r="C21" s="198"/>
      <c r="D21" s="198"/>
      <c r="E21" s="201"/>
      <c r="F21" s="260">
        <v>39183</v>
      </c>
      <c r="G21" s="267">
        <v>7.2</v>
      </c>
      <c r="H21" s="261">
        <v>5110</v>
      </c>
      <c r="I21" s="227">
        <v>7</v>
      </c>
      <c r="J21" s="198">
        <f t="shared" ref="J21:J76" si="2">G21-$G$5</f>
        <v>8.8000000000000078E-2</v>
      </c>
      <c r="K21" s="8">
        <f t="shared" ref="K21:K76" si="3">J21*J21</f>
        <v>7.7440000000000139E-3</v>
      </c>
      <c r="M21" s="257">
        <v>38818</v>
      </c>
      <c r="N21" s="250">
        <v>147.79999999999998</v>
      </c>
      <c r="O21" s="201"/>
      <c r="P21" s="257">
        <v>38890</v>
      </c>
      <c r="Q21" s="250">
        <v>6.7</v>
      </c>
      <c r="R21" s="250">
        <v>5200</v>
      </c>
      <c r="T21" s="258">
        <v>41513</v>
      </c>
      <c r="U21" s="253">
        <v>115.982</v>
      </c>
      <c r="V21" s="254">
        <f t="shared" si="0"/>
        <v>0.12553846153845427</v>
      </c>
      <c r="W21" s="254">
        <f t="shared" si="1"/>
        <v>1.5759905325441963E-2</v>
      </c>
      <c r="Y21" s="258">
        <v>41473</v>
      </c>
      <c r="Z21" s="259">
        <v>74.97</v>
      </c>
    </row>
    <row r="22" spans="1:33">
      <c r="A22" s="246">
        <v>37382</v>
      </c>
      <c r="B22" s="247">
        <v>153.23999999999998</v>
      </c>
      <c r="C22" s="198"/>
      <c r="D22" s="198"/>
      <c r="E22" s="201"/>
      <c r="F22" s="260">
        <v>39309</v>
      </c>
      <c r="G22" s="267">
        <v>6.69</v>
      </c>
      <c r="H22" s="261">
        <v>4930</v>
      </c>
      <c r="I22" s="227">
        <v>7</v>
      </c>
      <c r="J22" s="198">
        <f t="shared" si="2"/>
        <v>-0.42199999999999971</v>
      </c>
      <c r="K22" s="8">
        <f t="shared" si="3"/>
        <v>0.17808399999999974</v>
      </c>
      <c r="M22" s="249">
        <v>38847</v>
      </c>
      <c r="N22" s="250">
        <v>150.03</v>
      </c>
      <c r="O22" s="201"/>
      <c r="P22" s="262">
        <v>38910</v>
      </c>
      <c r="Q22" s="263">
        <v>6.7</v>
      </c>
      <c r="R22" s="264">
        <v>5060</v>
      </c>
      <c r="T22" s="258">
        <v>41541</v>
      </c>
      <c r="U22" s="253">
        <v>114.97200000000001</v>
      </c>
      <c r="V22" s="254">
        <f t="shared" si="0"/>
        <v>-0.88446153846153663</v>
      </c>
      <c r="W22" s="254">
        <f t="shared" si="1"/>
        <v>0.7822722130177483</v>
      </c>
      <c r="Y22" s="258">
        <v>41479</v>
      </c>
      <c r="Z22" s="259">
        <v>76.47</v>
      </c>
    </row>
    <row r="23" spans="1:33">
      <c r="A23" s="246">
        <v>37386</v>
      </c>
      <c r="B23" s="247">
        <v>153.44</v>
      </c>
      <c r="C23" s="198"/>
      <c r="D23" s="198"/>
      <c r="E23" s="201"/>
      <c r="F23" s="260">
        <v>39330</v>
      </c>
      <c r="G23" s="267">
        <v>7.34</v>
      </c>
      <c r="H23" s="261">
        <v>4610</v>
      </c>
      <c r="I23" s="227">
        <v>7</v>
      </c>
      <c r="J23" s="198">
        <f t="shared" si="2"/>
        <v>0.22799999999999976</v>
      </c>
      <c r="K23" s="8">
        <f t="shared" si="3"/>
        <v>5.1983999999999891E-2</v>
      </c>
      <c r="M23" s="257">
        <v>38876</v>
      </c>
      <c r="N23" s="250">
        <v>150.14000000000001</v>
      </c>
      <c r="O23" s="201"/>
      <c r="P23" s="257">
        <v>38939</v>
      </c>
      <c r="Q23" s="265">
        <v>6.7</v>
      </c>
      <c r="R23" s="250">
        <v>5040</v>
      </c>
      <c r="T23" s="258">
        <v>41570</v>
      </c>
      <c r="U23" s="253">
        <v>114.982</v>
      </c>
      <c r="V23" s="254">
        <f t="shared" si="0"/>
        <v>-0.87446153846154573</v>
      </c>
      <c r="W23" s="254">
        <f t="shared" si="1"/>
        <v>0.76468298224853337</v>
      </c>
      <c r="Y23" s="258">
        <v>41484</v>
      </c>
      <c r="Z23" s="259">
        <v>82.5</v>
      </c>
    </row>
    <row r="24" spans="1:33">
      <c r="A24" s="246">
        <v>37394</v>
      </c>
      <c r="B24" s="247">
        <v>153.69</v>
      </c>
      <c r="C24" s="198"/>
      <c r="D24" s="198"/>
      <c r="E24" s="201"/>
      <c r="F24" s="260">
        <v>39346</v>
      </c>
      <c r="G24" s="267">
        <v>7.14</v>
      </c>
      <c r="H24" s="261">
        <v>4950</v>
      </c>
      <c r="I24" s="227">
        <v>7</v>
      </c>
      <c r="J24" s="198">
        <f t="shared" si="2"/>
        <v>2.7999999999999581E-2</v>
      </c>
      <c r="K24" s="8">
        <f t="shared" si="3"/>
        <v>7.8399999999997656E-4</v>
      </c>
      <c r="M24" s="257">
        <v>38890</v>
      </c>
      <c r="N24" s="250">
        <v>149.66</v>
      </c>
      <c r="O24" s="201"/>
      <c r="P24" s="257">
        <v>38974</v>
      </c>
      <c r="Q24" s="265">
        <v>6.8</v>
      </c>
      <c r="R24" s="250">
        <v>4850</v>
      </c>
      <c r="T24" s="258">
        <v>41600</v>
      </c>
      <c r="U24" s="253">
        <v>116.482</v>
      </c>
      <c r="V24" s="254">
        <f t="shared" si="0"/>
        <v>0.62553846153845427</v>
      </c>
      <c r="W24" s="254">
        <f t="shared" si="1"/>
        <v>0.39129836686389624</v>
      </c>
      <c r="Y24" s="258">
        <v>41513</v>
      </c>
      <c r="Z24" s="259">
        <v>97.97</v>
      </c>
    </row>
    <row r="25" spans="1:33">
      <c r="A25" s="246">
        <v>37403</v>
      </c>
      <c r="B25" s="247">
        <v>153.38999999999999</v>
      </c>
      <c r="C25" s="198"/>
      <c r="D25" s="198"/>
      <c r="E25" s="201"/>
      <c r="F25" s="260">
        <v>39371</v>
      </c>
      <c r="G25" s="267">
        <v>7.81</v>
      </c>
      <c r="H25" s="261">
        <v>4510</v>
      </c>
      <c r="I25" s="227">
        <v>7</v>
      </c>
      <c r="J25" s="198">
        <f t="shared" si="2"/>
        <v>0.69799999999999951</v>
      </c>
      <c r="K25" s="8">
        <f t="shared" si="3"/>
        <v>0.4872039999999993</v>
      </c>
      <c r="M25" s="262">
        <v>38910</v>
      </c>
      <c r="N25" s="264">
        <v>148.78</v>
      </c>
      <c r="O25" s="201"/>
      <c r="P25" s="257">
        <v>39003</v>
      </c>
      <c r="Q25" s="265">
        <v>6.6</v>
      </c>
      <c r="R25" s="250">
        <v>5550</v>
      </c>
      <c r="T25" s="258">
        <v>41624</v>
      </c>
      <c r="U25" s="253">
        <v>117.03200000000001</v>
      </c>
      <c r="V25" s="254">
        <f t="shared" si="0"/>
        <v>1.1755384615384656</v>
      </c>
      <c r="W25" s="254">
        <f t="shared" si="1"/>
        <v>1.3818906745562227</v>
      </c>
      <c r="Y25" s="258">
        <v>41541</v>
      </c>
      <c r="Z25" s="259">
        <v>96.92</v>
      </c>
    </row>
    <row r="26" spans="1:33">
      <c r="A26" s="246">
        <v>37407</v>
      </c>
      <c r="B26" s="247">
        <v>153.23999999999998</v>
      </c>
      <c r="C26" s="198"/>
      <c r="D26" s="198"/>
      <c r="E26" s="201"/>
      <c r="F26" s="260">
        <v>39400</v>
      </c>
      <c r="G26" s="267">
        <v>7.91</v>
      </c>
      <c r="H26" s="261">
        <v>4690</v>
      </c>
      <c r="I26" s="227">
        <v>7</v>
      </c>
      <c r="J26" s="198">
        <f t="shared" si="2"/>
        <v>0.79800000000000004</v>
      </c>
      <c r="K26" s="8">
        <f t="shared" si="3"/>
        <v>0.63680400000000004</v>
      </c>
      <c r="M26" s="257">
        <v>38939</v>
      </c>
      <c r="N26" s="250">
        <v>147.88</v>
      </c>
      <c r="O26" s="201"/>
      <c r="P26" s="257">
        <v>39030</v>
      </c>
      <c r="Q26" s="265">
        <v>7.39</v>
      </c>
      <c r="R26" s="250">
        <v>5037</v>
      </c>
      <c r="T26" s="258">
        <v>41668</v>
      </c>
      <c r="U26" s="253">
        <v>115.96</v>
      </c>
      <c r="V26" s="254">
        <f t="shared" si="0"/>
        <v>0.1035384615384487</v>
      </c>
      <c r="W26" s="254">
        <f t="shared" si="1"/>
        <v>1.0720213017748821E-2</v>
      </c>
      <c r="Y26" s="258">
        <v>41557</v>
      </c>
      <c r="Z26" s="259">
        <v>94.87</v>
      </c>
    </row>
    <row r="27" spans="1:33">
      <c r="A27" s="246">
        <v>37414</v>
      </c>
      <c r="B27" s="247">
        <v>153.13999999999999</v>
      </c>
      <c r="C27" s="198"/>
      <c r="D27" s="198"/>
      <c r="E27" s="201"/>
      <c r="F27" s="260">
        <v>39434</v>
      </c>
      <c r="G27" s="267">
        <v>7.98</v>
      </c>
      <c r="H27" s="261">
        <v>4740</v>
      </c>
      <c r="I27" s="227">
        <v>7</v>
      </c>
      <c r="J27" s="198">
        <f t="shared" si="2"/>
        <v>0.86800000000000033</v>
      </c>
      <c r="K27" s="8">
        <f t="shared" si="3"/>
        <v>0.75342400000000054</v>
      </c>
      <c r="M27" s="257">
        <v>38974</v>
      </c>
      <c r="N27" s="250">
        <v>147.03</v>
      </c>
      <c r="O27" s="201"/>
      <c r="P27" s="246">
        <v>39062</v>
      </c>
      <c r="Q27" s="247">
        <v>6.8</v>
      </c>
      <c r="R27" s="227">
        <v>5420</v>
      </c>
      <c r="T27" s="258">
        <v>41696</v>
      </c>
      <c r="U27" s="253">
        <v>115.97</v>
      </c>
      <c r="V27" s="254">
        <f t="shared" si="0"/>
        <v>0.11353846153845382</v>
      </c>
      <c r="W27" s="254">
        <f t="shared" si="1"/>
        <v>1.2890982248518956E-2</v>
      </c>
      <c r="Y27" s="258">
        <v>41570</v>
      </c>
      <c r="Z27" s="259">
        <v>101.14</v>
      </c>
    </row>
    <row r="28" spans="1:33">
      <c r="A28" s="246">
        <v>37421</v>
      </c>
      <c r="B28" s="247">
        <v>153.13999999999999</v>
      </c>
      <c r="C28" s="198"/>
      <c r="D28" s="198"/>
      <c r="E28" s="201"/>
      <c r="F28" s="257">
        <v>39456</v>
      </c>
      <c r="G28" s="267">
        <v>7.97</v>
      </c>
      <c r="H28" s="261">
        <v>4790</v>
      </c>
      <c r="I28" s="227">
        <v>7</v>
      </c>
      <c r="J28" s="198">
        <f t="shared" si="2"/>
        <v>0.85799999999999965</v>
      </c>
      <c r="K28" s="8">
        <f t="shared" si="3"/>
        <v>0.73616399999999937</v>
      </c>
      <c r="M28" s="257">
        <v>39003</v>
      </c>
      <c r="N28" s="250">
        <v>146.73999999999998</v>
      </c>
      <c r="O28" s="201"/>
      <c r="P28" s="257">
        <v>40101</v>
      </c>
      <c r="Q28" s="261">
        <v>7.2</v>
      </c>
      <c r="R28" s="261">
        <v>4905</v>
      </c>
      <c r="T28" s="258">
        <v>41715</v>
      </c>
      <c r="U28" s="253">
        <v>115.98</v>
      </c>
      <c r="V28" s="254">
        <f t="shared" si="0"/>
        <v>0.12353846153845893</v>
      </c>
      <c r="W28" s="254">
        <f t="shared" si="1"/>
        <v>1.5261751479289296E-2</v>
      </c>
      <c r="Y28" s="258">
        <v>41591</v>
      </c>
      <c r="Z28" s="259">
        <v>112.37</v>
      </c>
    </row>
    <row r="29" spans="1:33">
      <c r="A29" s="246">
        <v>37433</v>
      </c>
      <c r="B29" s="247">
        <v>152.97999999999999</v>
      </c>
      <c r="C29" s="198"/>
      <c r="D29" s="198"/>
      <c r="E29" s="201"/>
      <c r="F29" s="257">
        <v>39498</v>
      </c>
      <c r="G29" s="267">
        <v>7.99</v>
      </c>
      <c r="H29" s="261">
        <v>4770</v>
      </c>
      <c r="I29" s="227">
        <v>7</v>
      </c>
      <c r="J29" s="198">
        <f t="shared" si="2"/>
        <v>0.87800000000000011</v>
      </c>
      <c r="K29" s="8">
        <f t="shared" si="3"/>
        <v>0.77088400000000024</v>
      </c>
      <c r="M29" s="257">
        <v>39030</v>
      </c>
      <c r="N29" s="250">
        <v>144.96</v>
      </c>
      <c r="O29" s="201"/>
      <c r="P29" s="257">
        <v>40134</v>
      </c>
      <c r="Q29" s="261">
        <v>7.2</v>
      </c>
      <c r="R29" s="261">
        <v>4860</v>
      </c>
      <c r="T29" s="258">
        <v>41745</v>
      </c>
      <c r="U29" s="253">
        <v>115.93</v>
      </c>
      <c r="V29" s="254">
        <f t="shared" si="0"/>
        <v>7.3538461538461775E-2</v>
      </c>
      <c r="W29" s="254">
        <f t="shared" si="1"/>
        <v>5.4079053254438214E-3</v>
      </c>
      <c r="Y29" s="258">
        <v>41600</v>
      </c>
      <c r="Z29" s="259">
        <v>111.87</v>
      </c>
    </row>
    <row r="30" spans="1:33">
      <c r="A30" s="246">
        <v>37445</v>
      </c>
      <c r="B30" s="247">
        <v>152.53999999999996</v>
      </c>
      <c r="C30" s="198"/>
      <c r="D30" s="198"/>
      <c r="E30" s="201"/>
      <c r="F30" s="257">
        <v>39519</v>
      </c>
      <c r="G30" s="267">
        <v>6.7</v>
      </c>
      <c r="H30" s="261">
        <v>5710</v>
      </c>
      <c r="I30" s="227">
        <v>7</v>
      </c>
      <c r="J30" s="198">
        <f t="shared" si="2"/>
        <v>-0.41199999999999992</v>
      </c>
      <c r="K30" s="8">
        <f t="shared" si="3"/>
        <v>0.16974399999999992</v>
      </c>
      <c r="M30" s="246">
        <v>39062</v>
      </c>
      <c r="N30" s="227">
        <v>140.92999999999998</v>
      </c>
      <c r="O30" s="201"/>
      <c r="P30" s="257">
        <v>40168</v>
      </c>
      <c r="Q30" s="261">
        <v>7.3</v>
      </c>
      <c r="R30" s="261">
        <v>4790</v>
      </c>
      <c r="T30" s="258">
        <v>41774</v>
      </c>
      <c r="U30" s="253">
        <v>115.98</v>
      </c>
      <c r="V30" s="254">
        <f t="shared" si="0"/>
        <v>0.12353846153845893</v>
      </c>
      <c r="W30" s="254">
        <f t="shared" si="1"/>
        <v>1.5261751479289296E-2</v>
      </c>
      <c r="Y30" s="258"/>
      <c r="Z30" s="259"/>
    </row>
    <row r="31" spans="1:33">
      <c r="A31" s="246">
        <v>37453</v>
      </c>
      <c r="B31" s="247">
        <v>152.44</v>
      </c>
      <c r="C31" s="198"/>
      <c r="D31" s="198"/>
      <c r="E31" s="201"/>
      <c r="F31" s="257">
        <v>39583</v>
      </c>
      <c r="G31" s="267">
        <v>6.84</v>
      </c>
      <c r="H31" s="261">
        <v>5110</v>
      </c>
      <c r="I31" s="227">
        <v>7</v>
      </c>
      <c r="J31" s="198">
        <f t="shared" si="2"/>
        <v>-0.27200000000000024</v>
      </c>
      <c r="K31" s="8">
        <f t="shared" si="3"/>
        <v>7.3984000000000133E-2</v>
      </c>
      <c r="M31" s="246">
        <v>39776</v>
      </c>
      <c r="N31" s="227">
        <v>151.85</v>
      </c>
      <c r="O31" s="201"/>
      <c r="P31" s="246">
        <v>40184</v>
      </c>
      <c r="Q31" s="261">
        <v>7.1</v>
      </c>
      <c r="R31" s="261">
        <v>4960</v>
      </c>
      <c r="T31" s="258">
        <v>41813</v>
      </c>
      <c r="U31" s="253">
        <v>115.95</v>
      </c>
      <c r="V31" s="254">
        <f t="shared" si="0"/>
        <v>9.3538461538457796E-2</v>
      </c>
      <c r="W31" s="254">
        <f t="shared" si="1"/>
        <v>8.7494437869815485E-3</v>
      </c>
      <c r="Y31" s="258"/>
      <c r="Z31" s="259"/>
    </row>
    <row r="32" spans="1:33">
      <c r="A32" s="246">
        <v>37460</v>
      </c>
      <c r="B32" s="247">
        <v>152.28999999999996</v>
      </c>
      <c r="C32" s="198"/>
      <c r="D32" s="198"/>
      <c r="E32" s="201"/>
      <c r="F32" s="257">
        <v>39702</v>
      </c>
      <c r="G32" s="267">
        <v>6.7</v>
      </c>
      <c r="H32" s="261">
        <v>4540</v>
      </c>
      <c r="I32" s="227">
        <v>7</v>
      </c>
      <c r="J32" s="198">
        <f t="shared" si="2"/>
        <v>-0.41199999999999992</v>
      </c>
      <c r="K32" s="8">
        <f t="shared" si="3"/>
        <v>0.16974399999999992</v>
      </c>
      <c r="M32" s="246">
        <v>39831</v>
      </c>
      <c r="N32" s="261">
        <v>145.9</v>
      </c>
      <c r="O32" s="201"/>
      <c r="P32" s="257">
        <v>40220</v>
      </c>
      <c r="Q32" s="261">
        <v>7.2</v>
      </c>
      <c r="R32" s="261">
        <v>4930</v>
      </c>
      <c r="T32" s="258">
        <v>41836</v>
      </c>
      <c r="U32" s="253">
        <v>115.96</v>
      </c>
      <c r="V32" s="254">
        <f t="shared" si="0"/>
        <v>0.1035384615384487</v>
      </c>
      <c r="W32" s="254">
        <f t="shared" si="1"/>
        <v>1.0720213017748821E-2</v>
      </c>
      <c r="Y32" s="258"/>
      <c r="Z32" s="259"/>
    </row>
    <row r="33" spans="1:40">
      <c r="A33" s="246">
        <v>37610</v>
      </c>
      <c r="B33" s="247">
        <v>148.47999999999996</v>
      </c>
      <c r="C33" s="198"/>
      <c r="D33" s="198"/>
      <c r="E33" s="201"/>
      <c r="F33" s="257">
        <v>39819</v>
      </c>
      <c r="G33" s="267">
        <v>7.2</v>
      </c>
      <c r="H33" s="261">
        <v>4920</v>
      </c>
      <c r="I33" s="227">
        <v>7</v>
      </c>
      <c r="J33" s="198">
        <f t="shared" si="2"/>
        <v>8.8000000000000078E-2</v>
      </c>
      <c r="K33" s="8">
        <f t="shared" si="3"/>
        <v>7.7440000000000139E-3</v>
      </c>
      <c r="M33" s="246">
        <v>40009</v>
      </c>
      <c r="N33" s="261">
        <v>153.63999999999999</v>
      </c>
      <c r="O33" s="201"/>
      <c r="P33" s="246">
        <v>40282</v>
      </c>
      <c r="Q33" s="261">
        <v>7.3</v>
      </c>
      <c r="R33" s="261">
        <v>5040</v>
      </c>
      <c r="T33" s="258">
        <v>41873</v>
      </c>
      <c r="U33" s="253">
        <v>115.95</v>
      </c>
      <c r="V33" s="254">
        <f t="shared" si="0"/>
        <v>9.3538461538457796E-2</v>
      </c>
      <c r="W33" s="254">
        <f t="shared" si="1"/>
        <v>8.7494437869815485E-3</v>
      </c>
      <c r="Y33" s="258"/>
      <c r="Z33" s="259"/>
    </row>
    <row r="34" spans="1:40">
      <c r="A34" s="246">
        <v>38033</v>
      </c>
      <c r="B34" s="247">
        <v>137.28999999999996</v>
      </c>
      <c r="C34" s="198"/>
      <c r="D34" s="198"/>
      <c r="E34" s="201"/>
      <c r="F34" s="257">
        <v>39860</v>
      </c>
      <c r="G34" s="267">
        <v>7.2</v>
      </c>
      <c r="H34" s="261">
        <v>4770</v>
      </c>
      <c r="I34" s="227">
        <v>7</v>
      </c>
      <c r="J34" s="198">
        <f t="shared" si="2"/>
        <v>8.8000000000000078E-2</v>
      </c>
      <c r="K34" s="8">
        <f t="shared" si="3"/>
        <v>7.7440000000000139E-3</v>
      </c>
      <c r="M34" s="246">
        <v>40042</v>
      </c>
      <c r="N34" s="261">
        <v>155.36000000000001</v>
      </c>
      <c r="O34" s="201"/>
      <c r="P34" s="246">
        <v>40310</v>
      </c>
      <c r="Q34" s="261">
        <v>7.6</v>
      </c>
      <c r="R34" s="261">
        <v>5180</v>
      </c>
      <c r="T34" s="258">
        <v>41906</v>
      </c>
      <c r="U34" s="253">
        <v>115.97200000000001</v>
      </c>
      <c r="V34" s="266"/>
      <c r="W34" s="266"/>
      <c r="Y34" s="258"/>
      <c r="Z34" s="259"/>
    </row>
    <row r="35" spans="1:40">
      <c r="A35" s="246">
        <v>38194</v>
      </c>
      <c r="B35" s="247">
        <v>133.44</v>
      </c>
      <c r="C35" s="198"/>
      <c r="D35" s="198"/>
      <c r="E35" s="201"/>
      <c r="F35" s="246">
        <v>39884</v>
      </c>
      <c r="G35" s="267">
        <v>7.3</v>
      </c>
      <c r="H35" s="261">
        <v>4810</v>
      </c>
      <c r="I35" s="227">
        <v>7</v>
      </c>
      <c r="J35" s="198">
        <f t="shared" si="2"/>
        <v>0.18799999999999972</v>
      </c>
      <c r="K35" s="8">
        <f t="shared" si="3"/>
        <v>3.5343999999999896E-2</v>
      </c>
      <c r="M35" s="257">
        <v>40072</v>
      </c>
      <c r="N35" s="267">
        <v>158.59</v>
      </c>
      <c r="O35" s="201"/>
      <c r="P35" s="246">
        <v>40337</v>
      </c>
      <c r="Q35" s="261">
        <v>7.85</v>
      </c>
      <c r="R35" s="261">
        <v>4590</v>
      </c>
      <c r="T35" s="258">
        <v>41934</v>
      </c>
      <c r="U35" s="253">
        <v>115.97200000000001</v>
      </c>
      <c r="V35" s="266"/>
      <c r="W35" s="266"/>
      <c r="Y35" s="258"/>
      <c r="Z35" s="259"/>
    </row>
    <row r="36" spans="1:40">
      <c r="A36" s="246">
        <v>38212</v>
      </c>
      <c r="B36" s="247">
        <v>133.03999999999996</v>
      </c>
      <c r="C36" s="198"/>
      <c r="D36" s="198"/>
      <c r="E36" s="201"/>
      <c r="F36" s="246">
        <v>39918</v>
      </c>
      <c r="G36" s="267">
        <v>7</v>
      </c>
      <c r="H36" s="261">
        <v>5000</v>
      </c>
      <c r="I36" s="227">
        <v>7</v>
      </c>
      <c r="J36" s="198">
        <f t="shared" si="2"/>
        <v>-0.1120000000000001</v>
      </c>
      <c r="K36" s="8">
        <f t="shared" si="3"/>
        <v>1.2544000000000022E-2</v>
      </c>
      <c r="M36" s="257">
        <v>40101</v>
      </c>
      <c r="N36" s="267">
        <v>158.15</v>
      </c>
      <c r="O36" s="201"/>
      <c r="P36" s="246">
        <v>40367</v>
      </c>
      <c r="Q36" s="261">
        <v>7.43</v>
      </c>
      <c r="R36" s="261">
        <v>3730</v>
      </c>
      <c r="T36" s="258">
        <v>41962</v>
      </c>
      <c r="U36" s="253">
        <v>115.97199999999999</v>
      </c>
      <c r="V36" s="266"/>
      <c r="W36" s="266"/>
      <c r="Y36" s="258"/>
      <c r="Z36" s="259"/>
    </row>
    <row r="37" spans="1:40">
      <c r="A37" s="246">
        <v>38373</v>
      </c>
      <c r="B37" s="247">
        <v>127.48999999999998</v>
      </c>
      <c r="C37" s="198"/>
      <c r="D37" s="198"/>
      <c r="E37" s="201"/>
      <c r="F37" s="246">
        <v>39962</v>
      </c>
      <c r="G37" s="267">
        <v>7.1</v>
      </c>
      <c r="H37" s="261">
        <v>4810</v>
      </c>
      <c r="I37" s="227">
        <v>7</v>
      </c>
      <c r="J37" s="198">
        <f t="shared" si="2"/>
        <v>-1.2000000000000455E-2</v>
      </c>
      <c r="K37" s="8">
        <f t="shared" si="3"/>
        <v>1.4400000000001093E-4</v>
      </c>
      <c r="M37" s="257">
        <v>40134</v>
      </c>
      <c r="N37" s="267">
        <v>157.69</v>
      </c>
      <c r="O37" s="201"/>
      <c r="P37" s="246">
        <v>40400</v>
      </c>
      <c r="Q37" s="261">
        <v>7.5</v>
      </c>
      <c r="R37" s="261">
        <v>5165</v>
      </c>
      <c r="T37" s="258">
        <v>41990</v>
      </c>
      <c r="U37" s="253">
        <v>115.97199999999999</v>
      </c>
      <c r="V37" s="266"/>
      <c r="W37" s="266"/>
      <c r="Y37" s="258"/>
      <c r="Z37" s="259"/>
      <c r="AH37" t="s">
        <v>189</v>
      </c>
      <c r="AN37" s="8" t="s">
        <v>188</v>
      </c>
    </row>
    <row r="38" spans="1:40">
      <c r="A38" s="246">
        <v>38541</v>
      </c>
      <c r="B38" s="247">
        <v>124.06</v>
      </c>
      <c r="C38" s="198"/>
      <c r="D38" s="198"/>
      <c r="E38" s="201"/>
      <c r="F38" s="246">
        <v>39979</v>
      </c>
      <c r="G38" s="267">
        <v>7.2</v>
      </c>
      <c r="H38" s="261">
        <v>4960</v>
      </c>
      <c r="I38" s="227">
        <v>7</v>
      </c>
      <c r="J38" s="198">
        <f t="shared" si="2"/>
        <v>8.8000000000000078E-2</v>
      </c>
      <c r="K38" s="8">
        <f t="shared" si="3"/>
        <v>7.7440000000000139E-3</v>
      </c>
      <c r="M38" s="257">
        <v>40168</v>
      </c>
      <c r="N38" s="267">
        <v>158.82</v>
      </c>
      <c r="O38" s="201"/>
      <c r="P38" s="246">
        <v>40435</v>
      </c>
      <c r="Q38" s="261">
        <v>7.4</v>
      </c>
      <c r="R38" s="261">
        <v>5485</v>
      </c>
      <c r="T38" s="479">
        <v>42018</v>
      </c>
      <c r="U38" s="253">
        <f>AN40-AH38-AN38</f>
        <v>114.08799999999999</v>
      </c>
      <c r="V38" s="266"/>
      <c r="W38" s="266"/>
      <c r="Y38" s="258"/>
      <c r="Z38" s="259"/>
      <c r="AH38" s="9">
        <v>118.5</v>
      </c>
      <c r="AK38" t="s">
        <v>186</v>
      </c>
      <c r="AN38" s="8">
        <v>1.1599999999999999</v>
      </c>
    </row>
    <row r="39" spans="1:40">
      <c r="A39" s="246">
        <v>38561</v>
      </c>
      <c r="B39" s="247">
        <v>130.62</v>
      </c>
      <c r="C39" s="198"/>
      <c r="D39" s="198"/>
      <c r="E39" s="201"/>
      <c r="F39" s="246">
        <v>40016</v>
      </c>
      <c r="G39" s="267">
        <v>5.9</v>
      </c>
      <c r="H39" s="261">
        <v>4350</v>
      </c>
      <c r="I39" s="227">
        <v>7</v>
      </c>
      <c r="J39" s="198">
        <f t="shared" si="2"/>
        <v>-1.2119999999999997</v>
      </c>
      <c r="K39" s="8">
        <f t="shared" si="3"/>
        <v>1.4689439999999994</v>
      </c>
      <c r="M39" s="246">
        <v>40184</v>
      </c>
      <c r="N39" s="267">
        <v>159.41</v>
      </c>
      <c r="O39" s="201"/>
      <c r="P39" s="246">
        <v>40463</v>
      </c>
      <c r="Q39" s="261">
        <v>7.3</v>
      </c>
      <c r="R39" s="261">
        <v>5360</v>
      </c>
      <c r="T39" s="479">
        <v>42052</v>
      </c>
      <c r="U39" s="253">
        <f>AN40-AH39-AN38</f>
        <v>113.678</v>
      </c>
      <c r="V39" s="266"/>
      <c r="W39" s="266"/>
      <c r="Y39" s="258"/>
      <c r="Z39" s="259"/>
      <c r="AH39" s="193">
        <v>118.91</v>
      </c>
      <c r="AN39" s="8"/>
    </row>
    <row r="40" spans="1:40">
      <c r="A40" s="246">
        <v>38595</v>
      </c>
      <c r="B40" s="247">
        <v>136.08000000000001</v>
      </c>
      <c r="C40" s="198"/>
      <c r="D40" s="198"/>
      <c r="E40" s="201"/>
      <c r="F40" s="246">
        <v>40045</v>
      </c>
      <c r="G40" s="267">
        <v>7</v>
      </c>
      <c r="H40" s="269">
        <v>5080</v>
      </c>
      <c r="I40" s="227">
        <v>7</v>
      </c>
      <c r="J40" s="198">
        <f t="shared" si="2"/>
        <v>-0.1120000000000001</v>
      </c>
      <c r="K40" s="8">
        <f t="shared" si="3"/>
        <v>1.2544000000000022E-2</v>
      </c>
      <c r="M40" s="257">
        <v>40220</v>
      </c>
      <c r="N40" s="267">
        <v>156.74</v>
      </c>
      <c r="O40" s="201"/>
      <c r="P40" s="246">
        <v>40520</v>
      </c>
      <c r="Q40" s="261">
        <v>7.46</v>
      </c>
      <c r="R40" s="261">
        <v>5040</v>
      </c>
      <c r="T40" s="479">
        <v>42087</v>
      </c>
      <c r="U40" s="253">
        <f>AN40-AH40-AN38</f>
        <v>113.63799999999999</v>
      </c>
      <c r="V40" s="266"/>
      <c r="W40" s="266"/>
      <c r="Y40" s="258"/>
      <c r="Z40" s="259"/>
      <c r="AH40" s="193">
        <v>118.95</v>
      </c>
      <c r="AK40" t="s">
        <v>187</v>
      </c>
      <c r="AN40" s="8">
        <v>233.74799999999999</v>
      </c>
    </row>
    <row r="41" spans="1:40">
      <c r="A41" s="246">
        <v>38624</v>
      </c>
      <c r="B41" s="247">
        <v>142.72999999999999</v>
      </c>
      <c r="C41" s="198"/>
      <c r="D41" s="198"/>
      <c r="E41" s="201"/>
      <c r="F41" s="246">
        <v>40081</v>
      </c>
      <c r="G41" s="267">
        <v>7.2</v>
      </c>
      <c r="H41" s="261">
        <v>4820</v>
      </c>
      <c r="I41" s="227">
        <v>7</v>
      </c>
      <c r="J41" s="198">
        <f t="shared" si="2"/>
        <v>8.8000000000000078E-2</v>
      </c>
      <c r="K41" s="8">
        <f t="shared" si="3"/>
        <v>7.7440000000000139E-3</v>
      </c>
      <c r="M41" s="246">
        <v>40282</v>
      </c>
      <c r="N41" s="261">
        <v>153.38999999999999</v>
      </c>
      <c r="O41" s="201"/>
      <c r="P41" s="246">
        <v>40583</v>
      </c>
      <c r="Q41" s="261">
        <v>7.06</v>
      </c>
      <c r="R41" s="261">
        <v>4950</v>
      </c>
      <c r="T41" s="479">
        <v>42122</v>
      </c>
      <c r="U41" s="253">
        <f>AN40-AH41-AN38</f>
        <v>113.648</v>
      </c>
      <c r="V41" s="266"/>
      <c r="W41" s="266"/>
      <c r="Y41" s="258"/>
      <c r="Z41" s="259"/>
      <c r="AH41" s="193">
        <v>118.94</v>
      </c>
    </row>
    <row r="42" spans="1:40">
      <c r="A42" s="246">
        <v>38635</v>
      </c>
      <c r="B42" s="247">
        <v>145.34</v>
      </c>
      <c r="C42" s="198"/>
      <c r="D42" s="198"/>
      <c r="E42" s="201"/>
      <c r="F42" s="246">
        <v>40101</v>
      </c>
      <c r="G42" s="267">
        <v>6.4</v>
      </c>
      <c r="H42" s="261">
        <v>4590</v>
      </c>
      <c r="I42" s="227">
        <v>7</v>
      </c>
      <c r="J42" s="198">
        <f t="shared" si="2"/>
        <v>-0.71199999999999974</v>
      </c>
      <c r="K42" s="8">
        <f t="shared" si="3"/>
        <v>0.50694399999999962</v>
      </c>
      <c r="M42" s="246">
        <v>40310</v>
      </c>
      <c r="N42" s="261">
        <v>149.11000000000001</v>
      </c>
      <c r="O42" s="201"/>
      <c r="P42" s="246">
        <v>40610</v>
      </c>
      <c r="Q42" s="261">
        <v>7.25</v>
      </c>
      <c r="R42" s="261">
        <v>5260</v>
      </c>
      <c r="T42" s="479">
        <v>42138</v>
      </c>
      <c r="U42" s="253"/>
      <c r="V42" s="266"/>
      <c r="W42" s="266"/>
      <c r="Y42" s="258"/>
      <c r="Z42" s="259"/>
      <c r="AH42" s="316" t="s">
        <v>185</v>
      </c>
    </row>
    <row r="43" spans="1:40">
      <c r="A43" s="246">
        <v>38665</v>
      </c>
      <c r="B43" s="247">
        <v>149.40999999999997</v>
      </c>
      <c r="C43" s="198"/>
      <c r="D43" s="198"/>
      <c r="E43" s="201"/>
      <c r="F43" s="246">
        <v>40141</v>
      </c>
      <c r="G43" s="267">
        <v>7</v>
      </c>
      <c r="H43" s="261">
        <v>4930</v>
      </c>
      <c r="I43" s="227">
        <v>7</v>
      </c>
      <c r="J43" s="198">
        <f t="shared" si="2"/>
        <v>-0.1120000000000001</v>
      </c>
      <c r="K43" s="8">
        <f t="shared" si="3"/>
        <v>1.2544000000000022E-2</v>
      </c>
      <c r="M43" s="246">
        <v>40337</v>
      </c>
      <c r="N43" s="261">
        <v>149.61000000000001</v>
      </c>
      <c r="O43" s="201"/>
      <c r="P43" s="246">
        <v>40644</v>
      </c>
      <c r="Q43" s="261">
        <v>7.78</v>
      </c>
      <c r="R43" s="261">
        <v>4780</v>
      </c>
      <c r="T43" s="479">
        <v>42177</v>
      </c>
      <c r="U43" s="253">
        <f>AN40-AH43-AN38</f>
        <v>113.648</v>
      </c>
      <c r="V43" s="266"/>
      <c r="W43" s="266"/>
      <c r="Y43" s="258"/>
      <c r="Z43" s="259"/>
      <c r="AH43" s="193">
        <v>118.94</v>
      </c>
    </row>
    <row r="44" spans="1:40">
      <c r="A44" s="246">
        <v>38695</v>
      </c>
      <c r="B44" s="265">
        <v>149.17999999999998</v>
      </c>
      <c r="C44" s="270"/>
      <c r="D44" s="270"/>
      <c r="E44" s="201"/>
      <c r="F44" s="246">
        <v>40165</v>
      </c>
      <c r="G44" s="267">
        <v>6.3</v>
      </c>
      <c r="H44" s="271">
        <v>4610</v>
      </c>
      <c r="I44" s="227">
        <v>7</v>
      </c>
      <c r="J44" s="198">
        <f t="shared" si="2"/>
        <v>-0.81200000000000028</v>
      </c>
      <c r="K44" s="8">
        <f t="shared" si="3"/>
        <v>0.65934400000000049</v>
      </c>
      <c r="M44" s="246">
        <v>40367</v>
      </c>
      <c r="N44" s="267">
        <v>150.12599999999998</v>
      </c>
      <c r="O44" s="201"/>
      <c r="P44" s="246">
        <v>40673</v>
      </c>
      <c r="Q44" s="261">
        <v>7.09</v>
      </c>
      <c r="R44" s="261">
        <v>5430</v>
      </c>
      <c r="T44" s="479">
        <v>42200</v>
      </c>
      <c r="U44" s="253">
        <f>AN40-AH44-AN38</f>
        <v>114.178</v>
      </c>
      <c r="V44" s="266"/>
      <c r="W44" s="266"/>
      <c r="Y44" s="258"/>
      <c r="Z44" s="259"/>
      <c r="AH44" s="193">
        <v>118.41</v>
      </c>
    </row>
    <row r="45" spans="1:40">
      <c r="A45" s="246">
        <v>38727</v>
      </c>
      <c r="B45" s="265">
        <v>139.44999999999999</v>
      </c>
      <c r="C45" s="270"/>
      <c r="D45" s="270"/>
      <c r="E45" s="201"/>
      <c r="F45" s="246">
        <v>40203</v>
      </c>
      <c r="G45" s="267">
        <v>6.9</v>
      </c>
      <c r="H45" s="271">
        <v>4990</v>
      </c>
      <c r="I45" s="227">
        <v>7</v>
      </c>
      <c r="J45" s="198">
        <f t="shared" si="2"/>
        <v>-0.21199999999999974</v>
      </c>
      <c r="K45" s="8">
        <f t="shared" si="3"/>
        <v>4.4943999999999894E-2</v>
      </c>
      <c r="M45" s="246">
        <v>40444</v>
      </c>
      <c r="N45" s="267">
        <v>151.52799999999999</v>
      </c>
      <c r="O45" s="201"/>
      <c r="P45" s="1370" t="s">
        <v>163</v>
      </c>
      <c r="Q45" s="1371"/>
      <c r="R45" s="1372"/>
      <c r="T45" s="479">
        <v>42229</v>
      </c>
      <c r="U45" s="253">
        <f>AN40-AH45-AN38</f>
        <v>113.71799999999999</v>
      </c>
      <c r="V45" s="266"/>
      <c r="W45" s="266"/>
      <c r="Y45" s="258"/>
      <c r="Z45" s="259"/>
      <c r="AH45" s="193">
        <v>118.87</v>
      </c>
      <c r="AK45" s="318"/>
    </row>
    <row r="46" spans="1:40">
      <c r="A46" s="246">
        <v>38765</v>
      </c>
      <c r="B46" s="265">
        <v>148.72999999999996</v>
      </c>
      <c r="C46" s="270"/>
      <c r="D46" s="270"/>
      <c r="E46" s="201"/>
      <c r="F46" s="246">
        <v>40213</v>
      </c>
      <c r="G46" s="267">
        <v>7.1</v>
      </c>
      <c r="H46" s="271">
        <v>5950</v>
      </c>
      <c r="I46" s="227">
        <v>7</v>
      </c>
      <c r="J46" s="198">
        <f t="shared" si="2"/>
        <v>-1.2000000000000455E-2</v>
      </c>
      <c r="K46" s="8">
        <f t="shared" si="3"/>
        <v>1.4400000000001093E-4</v>
      </c>
      <c r="M46" s="246">
        <v>40463</v>
      </c>
      <c r="N46" s="267">
        <v>151.22799999999998</v>
      </c>
      <c r="O46" s="201"/>
      <c r="P46" s="246"/>
      <c r="Q46" s="261"/>
      <c r="R46" s="261"/>
      <c r="T46" s="479">
        <v>42257</v>
      </c>
      <c r="U46" s="253">
        <f>AN40-AH46-AN38</f>
        <v>114.678</v>
      </c>
      <c r="V46" s="266"/>
      <c r="W46" s="266"/>
      <c r="Y46" s="258"/>
      <c r="Z46" s="259"/>
      <c r="AH46" s="193">
        <v>117.91</v>
      </c>
      <c r="AK46" s="318"/>
    </row>
    <row r="47" spans="1:40">
      <c r="A47" s="246">
        <v>38807</v>
      </c>
      <c r="B47" s="265">
        <v>152.14999999999998</v>
      </c>
      <c r="C47" s="270"/>
      <c r="D47" s="270"/>
      <c r="E47" s="201"/>
      <c r="F47" s="246">
        <v>40282</v>
      </c>
      <c r="G47" s="267">
        <v>7.5</v>
      </c>
      <c r="H47" s="261">
        <v>5300</v>
      </c>
      <c r="I47" s="227">
        <v>7</v>
      </c>
      <c r="J47" s="198">
        <f t="shared" si="2"/>
        <v>0.3879999999999999</v>
      </c>
      <c r="K47" s="8">
        <f t="shared" si="3"/>
        <v>0.15054399999999993</v>
      </c>
      <c r="M47" s="246">
        <v>40498</v>
      </c>
      <c r="N47" s="267">
        <v>153.92599999999999</v>
      </c>
      <c r="O47" s="201"/>
      <c r="P47" s="246"/>
      <c r="Q47" s="261"/>
      <c r="R47" s="261"/>
      <c r="T47" s="479">
        <v>42285</v>
      </c>
      <c r="U47" s="253">
        <f>AN40-AH47-AN38</f>
        <v>113.72799999999999</v>
      </c>
      <c r="V47" s="266"/>
      <c r="W47" s="266"/>
      <c r="Y47" s="258"/>
      <c r="Z47" s="259"/>
      <c r="AH47" s="317">
        <v>118.86</v>
      </c>
      <c r="AK47" s="318"/>
    </row>
    <row r="48" spans="1:40">
      <c r="A48" s="260">
        <v>39129</v>
      </c>
      <c r="B48" s="267">
        <v>126.92</v>
      </c>
      <c r="C48" s="272">
        <f>B48-$B$5</f>
        <v>11.063538461538457</v>
      </c>
      <c r="D48" s="270">
        <f t="shared" ref="D48:D110" si="4">C48*C48</f>
        <v>122.40188328994073</v>
      </c>
      <c r="E48" s="201"/>
      <c r="F48" s="246">
        <v>40310</v>
      </c>
      <c r="G48" s="267">
        <v>6.9</v>
      </c>
      <c r="H48" s="261">
        <v>4980</v>
      </c>
      <c r="I48" s="227">
        <v>7</v>
      </c>
      <c r="J48" s="198">
        <f t="shared" si="2"/>
        <v>-0.21199999999999974</v>
      </c>
      <c r="K48" s="8">
        <f t="shared" si="3"/>
        <v>4.4943999999999894E-2</v>
      </c>
      <c r="M48" s="246">
        <v>40520</v>
      </c>
      <c r="N48" s="267">
        <v>150.488</v>
      </c>
      <c r="O48" s="201"/>
      <c r="P48" s="246"/>
      <c r="Q48" s="261"/>
      <c r="R48" s="261"/>
      <c r="T48" s="479">
        <v>42321</v>
      </c>
      <c r="U48" s="253">
        <f>AN40-AH48-AN38</f>
        <v>113.708</v>
      </c>
      <c r="V48" s="266"/>
      <c r="W48" s="266"/>
      <c r="Y48" s="258"/>
      <c r="Z48" s="259"/>
      <c r="AH48" s="193">
        <v>118.88</v>
      </c>
      <c r="AK48" s="318"/>
    </row>
    <row r="49" spans="1:38">
      <c r="A49" s="260">
        <v>39139</v>
      </c>
      <c r="B49" s="267">
        <v>125.34</v>
      </c>
      <c r="C49" s="272">
        <f t="shared" ref="C49:C111" si="5">B49-$B$5</f>
        <v>9.4835384615384584</v>
      </c>
      <c r="D49" s="270">
        <f t="shared" si="4"/>
        <v>89.937501751479232</v>
      </c>
      <c r="E49" s="201"/>
      <c r="F49" s="246">
        <v>40337</v>
      </c>
      <c r="G49" s="267">
        <v>7.8</v>
      </c>
      <c r="H49" s="261">
        <v>4670</v>
      </c>
      <c r="I49" s="227">
        <v>7</v>
      </c>
      <c r="J49" s="198">
        <f t="shared" si="2"/>
        <v>0.68799999999999972</v>
      </c>
      <c r="K49" s="8">
        <f t="shared" si="3"/>
        <v>0.4733439999999996</v>
      </c>
      <c r="M49" s="246">
        <v>40549</v>
      </c>
      <c r="N49" s="267">
        <v>152.72800000000001</v>
      </c>
      <c r="O49" s="201"/>
      <c r="P49" s="246"/>
      <c r="Q49" s="261"/>
      <c r="R49" s="261"/>
      <c r="T49" s="479">
        <v>42357</v>
      </c>
      <c r="U49" s="253">
        <f>AN40-AH49-AN38</f>
        <v>113.71799999999999</v>
      </c>
      <c r="V49" s="266"/>
      <c r="W49" s="266"/>
      <c r="Y49" s="258"/>
      <c r="Z49" s="259"/>
      <c r="AH49" s="317">
        <v>118.87</v>
      </c>
      <c r="AK49" s="318"/>
    </row>
    <row r="50" spans="1:38">
      <c r="A50" s="260">
        <v>39153</v>
      </c>
      <c r="B50" s="267">
        <v>124.54999999999998</v>
      </c>
      <c r="C50" s="272">
        <f t="shared" si="5"/>
        <v>8.6935384615384379</v>
      </c>
      <c r="D50" s="270">
        <f t="shared" si="4"/>
        <v>75.577610982248103</v>
      </c>
      <c r="E50" s="201"/>
      <c r="F50" s="246">
        <v>40367</v>
      </c>
      <c r="G50" s="267">
        <v>7.03</v>
      </c>
      <c r="H50" s="261">
        <v>3590</v>
      </c>
      <c r="I50" s="227">
        <v>7</v>
      </c>
      <c r="J50" s="198">
        <f t="shared" si="2"/>
        <v>-8.1999999999999851E-2</v>
      </c>
      <c r="K50" s="8">
        <f t="shared" si="3"/>
        <v>6.7239999999999757E-3</v>
      </c>
      <c r="M50" s="246">
        <v>40583</v>
      </c>
      <c r="N50" s="267">
        <v>150.178</v>
      </c>
      <c r="O50" s="201"/>
      <c r="P50" s="246"/>
      <c r="Q50" s="261"/>
      <c r="R50" s="261"/>
      <c r="T50" s="479">
        <v>42389</v>
      </c>
      <c r="U50" s="253">
        <f>AN40-AH50-AN38</f>
        <v>113.71799999999999</v>
      </c>
      <c r="V50" s="266"/>
      <c r="W50" s="266"/>
      <c r="Y50" s="258"/>
      <c r="Z50" s="259"/>
      <c r="AH50" s="317">
        <v>118.87</v>
      </c>
      <c r="AL50" t="s">
        <v>237</v>
      </c>
    </row>
    <row r="51" spans="1:38">
      <c r="A51" s="260">
        <v>39226</v>
      </c>
      <c r="B51" s="267">
        <v>89.070000000000007</v>
      </c>
      <c r="C51" s="272">
        <f t="shared" si="5"/>
        <v>-26.786461538461538</v>
      </c>
      <c r="D51" s="270">
        <f t="shared" si="4"/>
        <v>717.51452175147926</v>
      </c>
      <c r="E51" s="201"/>
      <c r="F51" s="246">
        <v>40400</v>
      </c>
      <c r="G51" s="267">
        <v>7.1</v>
      </c>
      <c r="H51" s="273">
        <v>5275</v>
      </c>
      <c r="I51" s="227">
        <v>7</v>
      </c>
      <c r="J51" s="198">
        <f t="shared" si="2"/>
        <v>-1.2000000000000455E-2</v>
      </c>
      <c r="K51" s="8">
        <f t="shared" si="3"/>
        <v>1.4400000000001093E-4</v>
      </c>
      <c r="M51" s="246">
        <v>40610</v>
      </c>
      <c r="N51" s="267">
        <v>152.22799999999998</v>
      </c>
      <c r="O51" s="201"/>
      <c r="P51" s="246"/>
      <c r="Q51" s="261"/>
      <c r="R51" s="261"/>
      <c r="T51" s="479">
        <v>42418</v>
      </c>
      <c r="U51" s="253">
        <f>AN40-AH51-AN38</f>
        <v>113.72799999999999</v>
      </c>
      <c r="V51" s="266"/>
      <c r="W51" s="266"/>
      <c r="Y51" s="258"/>
      <c r="Z51" s="259"/>
      <c r="AH51" s="317">
        <v>118.86</v>
      </c>
    </row>
    <row r="52" spans="1:38">
      <c r="A52" s="260">
        <v>39233</v>
      </c>
      <c r="B52" s="267">
        <v>92.84</v>
      </c>
      <c r="C52" s="272">
        <f t="shared" si="5"/>
        <v>-23.016461538461542</v>
      </c>
      <c r="D52" s="270">
        <f t="shared" si="4"/>
        <v>529.75750175147948</v>
      </c>
      <c r="E52" s="201"/>
      <c r="F52" s="246">
        <v>40435</v>
      </c>
      <c r="G52" s="267">
        <v>7.1</v>
      </c>
      <c r="H52" s="273">
        <v>5420</v>
      </c>
      <c r="I52" s="227">
        <v>7</v>
      </c>
      <c r="J52" s="198">
        <f t="shared" si="2"/>
        <v>-1.2000000000000455E-2</v>
      </c>
      <c r="K52" s="8">
        <f t="shared" si="3"/>
        <v>1.4400000000001093E-4</v>
      </c>
      <c r="M52" s="246">
        <v>40644</v>
      </c>
      <c r="N52" s="267">
        <v>152.72999999999999</v>
      </c>
      <c r="O52" s="201"/>
      <c r="P52" s="246"/>
      <c r="Q52" s="261"/>
      <c r="R52" s="261"/>
      <c r="T52" s="479">
        <v>42445</v>
      </c>
      <c r="U52" s="253">
        <f>AN40-AH52-AN38</f>
        <v>113.738</v>
      </c>
      <c r="V52" s="266"/>
      <c r="W52" s="266"/>
      <c r="Y52" s="258"/>
      <c r="Z52" s="259"/>
      <c r="AH52" s="317">
        <v>118.85</v>
      </c>
    </row>
    <row r="53" spans="1:38">
      <c r="A53" s="260">
        <v>39261</v>
      </c>
      <c r="B53" s="267">
        <v>121.07000000000001</v>
      </c>
      <c r="C53" s="272">
        <f t="shared" si="5"/>
        <v>5.2135384615384623</v>
      </c>
      <c r="D53" s="270">
        <f t="shared" si="4"/>
        <v>27.180983289940837</v>
      </c>
      <c r="E53" s="201"/>
      <c r="F53" s="246">
        <v>40513</v>
      </c>
      <c r="G53" s="267">
        <v>7.53</v>
      </c>
      <c r="H53" s="273">
        <v>5270</v>
      </c>
      <c r="I53" s="227">
        <v>7</v>
      </c>
      <c r="J53" s="198">
        <f t="shared" si="2"/>
        <v>0.41800000000000015</v>
      </c>
      <c r="K53" s="8">
        <f t="shared" si="3"/>
        <v>0.17472400000000013</v>
      </c>
      <c r="M53" s="246">
        <v>40661</v>
      </c>
      <c r="N53" s="267">
        <v>149.72799999999998</v>
      </c>
      <c r="O53" s="201"/>
      <c r="P53" s="246"/>
      <c r="Q53" s="261"/>
      <c r="R53" s="261"/>
      <c r="T53" s="479">
        <v>42475</v>
      </c>
      <c r="U53" s="253">
        <f>AN40-AH53-AN38</f>
        <v>113.708</v>
      </c>
      <c r="V53" s="266"/>
      <c r="W53" s="266"/>
      <c r="Y53" s="258"/>
      <c r="Z53" s="259"/>
      <c r="AH53" s="317">
        <v>118.88</v>
      </c>
    </row>
    <row r="54" spans="1:38">
      <c r="A54" s="260">
        <v>39274</v>
      </c>
      <c r="B54" s="267">
        <v>114.95</v>
      </c>
      <c r="C54" s="272">
        <f t="shared" si="5"/>
        <v>-0.9064615384615422</v>
      </c>
      <c r="D54" s="270">
        <f t="shared" si="4"/>
        <v>0.82167252071006591</v>
      </c>
      <c r="E54" s="201"/>
      <c r="F54" s="246">
        <v>40549</v>
      </c>
      <c r="G54" s="267">
        <v>7.81</v>
      </c>
      <c r="H54" s="273">
        <v>4800</v>
      </c>
      <c r="I54" s="227">
        <v>7</v>
      </c>
      <c r="J54" s="198">
        <f t="shared" si="2"/>
        <v>0.69799999999999951</v>
      </c>
      <c r="K54" s="8">
        <f t="shared" si="3"/>
        <v>0.4872039999999993</v>
      </c>
      <c r="M54" s="246">
        <v>40673</v>
      </c>
      <c r="N54" s="267">
        <v>148.12799999999999</v>
      </c>
      <c r="O54" s="201"/>
      <c r="P54" s="246"/>
      <c r="Q54" s="261"/>
      <c r="R54" s="261"/>
      <c r="T54" s="479">
        <v>42503</v>
      </c>
      <c r="U54" s="253">
        <f>AN40-AH54-AN38</f>
        <v>113.708</v>
      </c>
      <c r="V54" s="266"/>
      <c r="W54" s="266"/>
      <c r="Y54" s="258"/>
      <c r="Z54" s="259"/>
      <c r="AH54" s="317">
        <v>118.88</v>
      </c>
    </row>
    <row r="55" spans="1:38">
      <c r="A55" s="260">
        <v>39290</v>
      </c>
      <c r="B55" s="267">
        <v>114.15</v>
      </c>
      <c r="C55" s="272">
        <f t="shared" si="5"/>
        <v>-1.7064615384615394</v>
      </c>
      <c r="D55" s="270">
        <f t="shared" si="4"/>
        <v>2.9120109822485238</v>
      </c>
      <c r="E55" s="201"/>
      <c r="F55" s="246">
        <v>40583</v>
      </c>
      <c r="G55" s="267">
        <v>6.79</v>
      </c>
      <c r="H55" s="273">
        <v>5150</v>
      </c>
      <c r="I55" s="227">
        <v>7</v>
      </c>
      <c r="J55" s="198">
        <f t="shared" si="2"/>
        <v>-0.32200000000000006</v>
      </c>
      <c r="K55" s="8">
        <f t="shared" si="3"/>
        <v>0.10368400000000004</v>
      </c>
      <c r="M55" s="246">
        <v>40715</v>
      </c>
      <c r="N55" s="267">
        <v>148.49799999999999</v>
      </c>
      <c r="O55" s="201"/>
      <c r="P55" s="246"/>
      <c r="Q55" s="261"/>
      <c r="R55" s="261"/>
      <c r="T55" s="479">
        <v>42544</v>
      </c>
      <c r="U55" s="253">
        <f>AN40-AN38-AH55</f>
        <v>113.71799999999999</v>
      </c>
      <c r="V55" s="266"/>
      <c r="W55" s="266"/>
      <c r="Y55" s="258"/>
      <c r="Z55" s="259"/>
      <c r="AH55" s="317">
        <v>118.87</v>
      </c>
    </row>
    <row r="56" spans="1:38">
      <c r="A56" s="260">
        <v>39309</v>
      </c>
      <c r="B56" s="267">
        <v>112.58</v>
      </c>
      <c r="C56" s="272">
        <f t="shared" si="5"/>
        <v>-3.2764615384615468</v>
      </c>
      <c r="D56" s="270">
        <f t="shared" si="4"/>
        <v>10.735200213017805</v>
      </c>
      <c r="E56" s="201"/>
      <c r="F56" s="246">
        <v>40610</v>
      </c>
      <c r="G56" s="267">
        <v>7.35</v>
      </c>
      <c r="H56" s="273">
        <v>5390</v>
      </c>
      <c r="I56" s="227">
        <v>7</v>
      </c>
      <c r="J56" s="198">
        <f t="shared" si="2"/>
        <v>0.23799999999999955</v>
      </c>
      <c r="K56" s="8">
        <f t="shared" si="3"/>
        <v>5.6643999999999785E-2</v>
      </c>
      <c r="M56" s="246">
        <v>40725</v>
      </c>
      <c r="N56" s="267">
        <v>147.66800000000001</v>
      </c>
      <c r="O56" s="201"/>
      <c r="P56" s="246"/>
      <c r="Q56" s="261"/>
      <c r="R56" s="261"/>
      <c r="T56" s="479">
        <v>42576</v>
      </c>
      <c r="U56" s="253">
        <f>AN40-AN38-AH56</f>
        <v>113.72799999999999</v>
      </c>
      <c r="V56" s="266"/>
      <c r="W56" s="266"/>
      <c r="Y56" s="258"/>
      <c r="Z56" s="259"/>
      <c r="AH56" s="317">
        <v>118.86</v>
      </c>
    </row>
    <row r="57" spans="1:38">
      <c r="A57" s="260">
        <v>39330</v>
      </c>
      <c r="B57" s="267">
        <v>114.54</v>
      </c>
      <c r="C57" s="272">
        <f t="shared" si="5"/>
        <v>-1.3164615384615388</v>
      </c>
      <c r="D57" s="270">
        <f t="shared" si="4"/>
        <v>1.7330709822485215</v>
      </c>
      <c r="E57" s="201"/>
      <c r="F57" s="246">
        <v>40644</v>
      </c>
      <c r="G57" s="267">
        <v>7.48</v>
      </c>
      <c r="H57" s="273">
        <v>5250</v>
      </c>
      <c r="I57" s="227">
        <v>7</v>
      </c>
      <c r="J57" s="198">
        <f t="shared" si="2"/>
        <v>0.36800000000000033</v>
      </c>
      <c r="K57" s="8">
        <f t="shared" si="3"/>
        <v>0.13542400000000024</v>
      </c>
      <c r="M57" s="246">
        <v>40729</v>
      </c>
      <c r="N57" s="267">
        <v>146.77799999999999</v>
      </c>
      <c r="O57" s="201"/>
      <c r="P57" s="246"/>
      <c r="Q57" s="261"/>
      <c r="R57" s="261"/>
      <c r="T57" s="479">
        <v>42601</v>
      </c>
      <c r="U57" s="253">
        <f>AN40-AH57-AN38</f>
        <v>113.678</v>
      </c>
      <c r="V57" s="266"/>
      <c r="W57" s="266"/>
      <c r="Y57" s="258"/>
      <c r="Z57" s="259"/>
      <c r="AH57" s="317">
        <v>118.91</v>
      </c>
    </row>
    <row r="58" spans="1:38">
      <c r="A58" s="260">
        <v>39346</v>
      </c>
      <c r="B58" s="267">
        <v>108.82000000000001</v>
      </c>
      <c r="C58" s="272">
        <f t="shared" si="5"/>
        <v>-7.0364615384615377</v>
      </c>
      <c r="D58" s="270">
        <f t="shared" si="4"/>
        <v>49.511790982248506</v>
      </c>
      <c r="E58" s="201"/>
      <c r="F58" s="246">
        <v>40673</v>
      </c>
      <c r="G58" s="267">
        <v>7</v>
      </c>
      <c r="H58" s="273">
        <v>5930</v>
      </c>
      <c r="I58" s="227">
        <v>7</v>
      </c>
      <c r="J58" s="198">
        <f t="shared" si="2"/>
        <v>-0.1120000000000001</v>
      </c>
      <c r="K58" s="8">
        <f t="shared" si="3"/>
        <v>1.2544000000000022E-2</v>
      </c>
      <c r="M58" s="246">
        <v>40744</v>
      </c>
      <c r="N58" s="267">
        <v>143.82799999999997</v>
      </c>
      <c r="O58" s="201"/>
      <c r="P58" s="246"/>
      <c r="Q58" s="261"/>
      <c r="R58" s="261"/>
      <c r="T58" s="479">
        <v>42635</v>
      </c>
      <c r="U58" s="253">
        <f>AN40-AN38-AH58</f>
        <v>113.71799999999999</v>
      </c>
      <c r="V58" s="266"/>
      <c r="W58" s="266"/>
      <c r="Y58" s="258"/>
      <c r="Z58" s="259"/>
      <c r="AH58" s="317">
        <v>118.87</v>
      </c>
    </row>
    <row r="59" spans="1:38">
      <c r="A59" s="260">
        <v>39371</v>
      </c>
      <c r="B59" s="267">
        <v>108.42</v>
      </c>
      <c r="C59" s="272">
        <f t="shared" si="5"/>
        <v>-7.4364615384615433</v>
      </c>
      <c r="D59" s="270">
        <f t="shared" si="4"/>
        <v>55.300960213017824</v>
      </c>
      <c r="E59" s="201"/>
      <c r="F59" s="246">
        <v>40806</v>
      </c>
      <c r="G59" s="267">
        <v>7.61</v>
      </c>
      <c r="H59" s="273">
        <v>4720</v>
      </c>
      <c r="I59" s="227">
        <v>7</v>
      </c>
      <c r="J59" s="198">
        <f t="shared" si="2"/>
        <v>0.49800000000000022</v>
      </c>
      <c r="K59" s="8">
        <f t="shared" si="3"/>
        <v>0.24800400000000022</v>
      </c>
      <c r="M59" s="246">
        <v>40766</v>
      </c>
      <c r="N59" s="267">
        <v>141.05799999999999</v>
      </c>
      <c r="O59" s="201"/>
      <c r="P59" s="246"/>
      <c r="Q59" s="261"/>
      <c r="R59" s="261"/>
      <c r="T59" s="479">
        <v>42663</v>
      </c>
      <c r="U59" s="253">
        <f>AN40-AN38-AH59</f>
        <v>116.61799999999999</v>
      </c>
      <c r="V59" s="266"/>
      <c r="W59" s="266"/>
      <c r="Y59" s="258"/>
      <c r="Z59" s="259"/>
      <c r="AH59" s="317">
        <v>115.97</v>
      </c>
    </row>
    <row r="60" spans="1:38">
      <c r="A60" s="260">
        <v>39400</v>
      </c>
      <c r="B60" s="267">
        <v>106.31</v>
      </c>
      <c r="C60" s="272">
        <f t="shared" si="5"/>
        <v>-9.5464615384615428</v>
      </c>
      <c r="D60" s="270">
        <f t="shared" si="4"/>
        <v>91.134927905325526</v>
      </c>
      <c r="E60" s="201"/>
      <c r="F60" s="246">
        <v>40841</v>
      </c>
      <c r="G60" s="267">
        <v>7.66</v>
      </c>
      <c r="H60" s="273">
        <v>5340</v>
      </c>
      <c r="I60" s="227">
        <v>7</v>
      </c>
      <c r="J60" s="198">
        <f t="shared" si="2"/>
        <v>0.54800000000000004</v>
      </c>
      <c r="K60" s="8">
        <f t="shared" si="3"/>
        <v>0.30030400000000007</v>
      </c>
      <c r="M60" s="246">
        <v>40770</v>
      </c>
      <c r="N60" s="267">
        <v>140.32799999999997</v>
      </c>
      <c r="O60" s="201"/>
      <c r="P60" s="246"/>
      <c r="Q60" s="261"/>
      <c r="R60" s="261"/>
      <c r="T60" s="479">
        <v>42697</v>
      </c>
      <c r="U60" s="253">
        <f>AN40-AN38-AH60</f>
        <v>116.148</v>
      </c>
      <c r="V60" s="266"/>
      <c r="W60" s="266"/>
      <c r="Y60" s="258"/>
      <c r="Z60" s="259"/>
      <c r="AH60" s="317">
        <v>116.44</v>
      </c>
    </row>
    <row r="61" spans="1:38">
      <c r="A61" s="260">
        <v>39434</v>
      </c>
      <c r="B61" s="267">
        <v>115.32000000000001</v>
      </c>
      <c r="C61" s="272">
        <f t="shared" si="5"/>
        <v>-0.53646153846153766</v>
      </c>
      <c r="D61" s="270">
        <f t="shared" si="4"/>
        <v>0.28779098224851984</v>
      </c>
      <c r="E61" s="201"/>
      <c r="F61" s="246">
        <v>40862</v>
      </c>
      <c r="G61" s="267">
        <v>7.67</v>
      </c>
      <c r="H61" s="273">
        <v>5390</v>
      </c>
      <c r="I61" s="227">
        <v>7</v>
      </c>
      <c r="J61" s="198">
        <f t="shared" si="2"/>
        <v>0.55799999999999983</v>
      </c>
      <c r="K61" s="8">
        <f t="shared" si="3"/>
        <v>0.31136399999999981</v>
      </c>
      <c r="M61" s="246">
        <v>40772</v>
      </c>
      <c r="N61" s="267">
        <v>139.62799999999999</v>
      </c>
      <c r="O61" s="201"/>
      <c r="P61" s="246"/>
      <c r="Q61" s="261"/>
      <c r="R61" s="261"/>
      <c r="T61" s="479">
        <v>42725</v>
      </c>
      <c r="U61" s="253">
        <f>AN40-AN38-AH61</f>
        <v>113.88799999999999</v>
      </c>
      <c r="V61" s="266"/>
      <c r="W61" s="266"/>
      <c r="Y61" s="258"/>
      <c r="Z61" s="259"/>
      <c r="AH61" s="317">
        <v>118.7</v>
      </c>
    </row>
    <row r="62" spans="1:38">
      <c r="A62" s="257">
        <v>39456</v>
      </c>
      <c r="B62" s="267">
        <v>118.39</v>
      </c>
      <c r="C62" s="272">
        <f t="shared" si="5"/>
        <v>2.5335384615384555</v>
      </c>
      <c r="D62" s="270">
        <f t="shared" si="4"/>
        <v>6.4188171360946438</v>
      </c>
      <c r="E62" s="201"/>
      <c r="F62" s="246">
        <v>40960</v>
      </c>
      <c r="G62" s="267">
        <v>7.59</v>
      </c>
      <c r="H62" s="273">
        <v>5530</v>
      </c>
      <c r="I62" s="227">
        <v>7</v>
      </c>
      <c r="J62" s="198">
        <f t="shared" si="2"/>
        <v>0.47799999999999976</v>
      </c>
      <c r="K62" s="8">
        <f t="shared" si="3"/>
        <v>0.22848399999999977</v>
      </c>
      <c r="M62" s="246">
        <v>40798</v>
      </c>
      <c r="N62" s="267">
        <v>136.57799999999997</v>
      </c>
      <c r="O62" s="201"/>
      <c r="P62" s="201"/>
      <c r="T62" s="479">
        <v>42753</v>
      </c>
      <c r="U62" s="253">
        <f>AN40-AN38-AH62</f>
        <v>113.66799999999999</v>
      </c>
      <c r="AH62" s="317">
        <v>118.92</v>
      </c>
    </row>
    <row r="63" spans="1:38">
      <c r="A63" s="257">
        <v>39498</v>
      </c>
      <c r="B63" s="267">
        <v>125.41000000000001</v>
      </c>
      <c r="C63" s="272">
        <f t="shared" si="5"/>
        <v>9.5535384615384658</v>
      </c>
      <c r="D63" s="270">
        <f t="shared" si="4"/>
        <v>91.270097136094762</v>
      </c>
      <c r="E63" s="201"/>
      <c r="F63" s="246">
        <v>41143</v>
      </c>
      <c r="G63" s="267">
        <v>7.55</v>
      </c>
      <c r="H63" s="273">
        <v>5885</v>
      </c>
      <c r="I63" s="227">
        <v>7</v>
      </c>
      <c r="J63" s="198">
        <f t="shared" si="2"/>
        <v>0.43799999999999972</v>
      </c>
      <c r="K63" s="8">
        <f t="shared" si="3"/>
        <v>0.19184399999999976</v>
      </c>
      <c r="M63" s="246">
        <v>40812</v>
      </c>
      <c r="N63" s="267">
        <v>135.22800000000001</v>
      </c>
      <c r="O63" s="201"/>
      <c r="P63" s="201"/>
      <c r="T63" s="479">
        <v>42781</v>
      </c>
      <c r="U63" s="253">
        <f>AN40-AN38-AH63</f>
        <v>113.738</v>
      </c>
      <c r="AH63" s="317">
        <v>118.85</v>
      </c>
    </row>
    <row r="64" spans="1:38">
      <c r="A64" s="257">
        <v>39519</v>
      </c>
      <c r="B64" s="267">
        <v>123.78</v>
      </c>
      <c r="C64" s="272">
        <f t="shared" si="5"/>
        <v>7.9235384615384561</v>
      </c>
      <c r="D64" s="270">
        <f t="shared" si="4"/>
        <v>62.782461751479204</v>
      </c>
      <c r="E64" s="201"/>
      <c r="F64" s="246">
        <v>41257</v>
      </c>
      <c r="G64" s="267">
        <v>7.28</v>
      </c>
      <c r="H64" s="273">
        <v>5680</v>
      </c>
      <c r="I64" s="227">
        <v>7</v>
      </c>
      <c r="J64" s="198">
        <f t="shared" si="2"/>
        <v>0.16800000000000015</v>
      </c>
      <c r="K64" s="8">
        <f t="shared" si="3"/>
        <v>2.8224000000000051E-2</v>
      </c>
      <c r="M64" s="1373" t="s">
        <v>163</v>
      </c>
      <c r="N64" s="1374"/>
      <c r="O64" s="201"/>
      <c r="P64" s="201"/>
      <c r="T64" s="479">
        <v>42807</v>
      </c>
      <c r="U64" s="253">
        <f>AN40-AN38-AH64</f>
        <v>113.71799999999999</v>
      </c>
      <c r="AH64" s="317">
        <v>118.87</v>
      </c>
    </row>
    <row r="65" spans="1:34">
      <c r="A65" s="257">
        <v>39583</v>
      </c>
      <c r="B65" s="267">
        <v>121.48</v>
      </c>
      <c r="C65" s="272">
        <f t="shared" si="5"/>
        <v>5.6235384615384589</v>
      </c>
      <c r="D65" s="270">
        <f t="shared" si="4"/>
        <v>31.624184828402338</v>
      </c>
      <c r="E65" s="201"/>
      <c r="F65" s="246">
        <v>41354</v>
      </c>
      <c r="G65" s="267">
        <v>7.6</v>
      </c>
      <c r="H65" s="273">
        <v>5740</v>
      </c>
      <c r="I65" s="227">
        <v>7</v>
      </c>
      <c r="J65" s="198">
        <f t="shared" si="2"/>
        <v>0.48799999999999955</v>
      </c>
      <c r="K65" s="8">
        <f t="shared" si="3"/>
        <v>0.23814399999999955</v>
      </c>
      <c r="M65" s="246"/>
      <c r="N65" s="267"/>
      <c r="O65" s="201"/>
      <c r="P65" s="201"/>
      <c r="T65" s="479">
        <v>42837</v>
      </c>
      <c r="U65" s="253">
        <f>AN40-AH65-AN38</f>
        <v>113.74799999999999</v>
      </c>
      <c r="AH65" s="317">
        <v>118.84</v>
      </c>
    </row>
    <row r="66" spans="1:34">
      <c r="A66" s="257">
        <v>39618</v>
      </c>
      <c r="B66" s="267">
        <v>122</v>
      </c>
      <c r="C66" s="272">
        <f t="shared" si="5"/>
        <v>6.143538461538455</v>
      </c>
      <c r="D66" s="270">
        <f t="shared" si="4"/>
        <v>37.743064828402289</v>
      </c>
      <c r="E66" s="201"/>
      <c r="F66" s="246">
        <v>41380</v>
      </c>
      <c r="G66" s="267">
        <v>7.32</v>
      </c>
      <c r="H66" s="273">
        <v>5720</v>
      </c>
      <c r="I66" s="227">
        <v>7</v>
      </c>
      <c r="J66" s="198">
        <f t="shared" si="2"/>
        <v>0.20800000000000018</v>
      </c>
      <c r="K66" s="8">
        <f t="shared" si="3"/>
        <v>4.326400000000008E-2</v>
      </c>
      <c r="M66" s="246"/>
      <c r="N66" s="267"/>
      <c r="O66" s="201"/>
      <c r="P66" s="201"/>
      <c r="T66" s="479">
        <v>42865</v>
      </c>
      <c r="U66" s="253">
        <f>AN40-AH66-AN38</f>
        <v>113.71799999999999</v>
      </c>
      <c r="AH66" s="317">
        <v>118.87</v>
      </c>
    </row>
    <row r="67" spans="1:34">
      <c r="A67" s="257">
        <v>39646</v>
      </c>
      <c r="B67" s="267">
        <v>130.65</v>
      </c>
      <c r="C67" s="272">
        <f t="shared" si="5"/>
        <v>14.793538461538461</v>
      </c>
      <c r="D67" s="270">
        <f t="shared" si="4"/>
        <v>218.84878021301773</v>
      </c>
      <c r="E67" s="201"/>
      <c r="F67" s="246">
        <v>41404</v>
      </c>
      <c r="G67" s="267">
        <v>7.46</v>
      </c>
      <c r="H67" s="273">
        <v>5590</v>
      </c>
      <c r="I67" s="227">
        <v>7</v>
      </c>
      <c r="J67" s="198">
        <f t="shared" si="2"/>
        <v>0.34799999999999986</v>
      </c>
      <c r="K67" s="8">
        <f t="shared" si="3"/>
        <v>0.12110399999999991</v>
      </c>
      <c r="M67" s="246"/>
      <c r="N67" s="267"/>
      <c r="O67" s="201"/>
      <c r="P67" s="201"/>
      <c r="T67" s="479">
        <v>42906</v>
      </c>
      <c r="U67" s="253">
        <f>AN40-AH67-AN38</f>
        <v>113.69799999999999</v>
      </c>
      <c r="AH67" s="317">
        <v>118.89</v>
      </c>
    </row>
    <row r="68" spans="1:34">
      <c r="A68" s="257">
        <v>39682</v>
      </c>
      <c r="B68" s="267">
        <v>133.28</v>
      </c>
      <c r="C68" s="272">
        <f t="shared" si="5"/>
        <v>17.423538461538456</v>
      </c>
      <c r="D68" s="270">
        <f t="shared" si="4"/>
        <v>303.57969252070984</v>
      </c>
      <c r="E68" s="201"/>
      <c r="F68" s="246">
        <v>41451</v>
      </c>
      <c r="G68" s="267">
        <v>7.53</v>
      </c>
      <c r="H68" s="273">
        <v>5650</v>
      </c>
      <c r="I68" s="227">
        <v>7</v>
      </c>
      <c r="J68" s="198">
        <f t="shared" si="2"/>
        <v>0.41800000000000015</v>
      </c>
      <c r="K68" s="8">
        <f t="shared" si="3"/>
        <v>0.17472400000000013</v>
      </c>
      <c r="M68" s="246"/>
      <c r="N68" s="267"/>
      <c r="O68" s="201"/>
      <c r="P68" s="201"/>
      <c r="T68" s="479">
        <v>42933</v>
      </c>
      <c r="U68" s="253">
        <f>AN40-AN38-AH68</f>
        <v>113.738</v>
      </c>
      <c r="AH68" s="317">
        <v>118.85</v>
      </c>
    </row>
    <row r="69" spans="1:34">
      <c r="A69" s="257">
        <v>39702</v>
      </c>
      <c r="B69" s="267">
        <v>135.41000000000003</v>
      </c>
      <c r="C69" s="272">
        <f t="shared" si="5"/>
        <v>19.55353846153848</v>
      </c>
      <c r="D69" s="270">
        <f t="shared" si="4"/>
        <v>382.34086636686465</v>
      </c>
      <c r="E69" s="201"/>
      <c r="F69" s="246">
        <v>41668</v>
      </c>
      <c r="G69" s="912">
        <v>6.98</v>
      </c>
      <c r="H69" s="275">
        <v>5590</v>
      </c>
      <c r="I69" s="227">
        <v>7</v>
      </c>
      <c r="J69" s="198">
        <f t="shared" si="2"/>
        <v>-0.13199999999999967</v>
      </c>
      <c r="K69" s="8">
        <f t="shared" si="3"/>
        <v>1.7423999999999915E-2</v>
      </c>
      <c r="M69" s="201"/>
      <c r="N69" s="201"/>
      <c r="O69" s="201"/>
      <c r="P69" s="201"/>
      <c r="T69" s="479">
        <v>42969</v>
      </c>
      <c r="U69" s="253">
        <f>AN40-AN38-AH69</f>
        <v>113.71799999999999</v>
      </c>
      <c r="AH69" s="317">
        <v>118.87</v>
      </c>
    </row>
    <row r="70" spans="1:34">
      <c r="A70" s="257">
        <v>39723</v>
      </c>
      <c r="B70" s="267">
        <v>134.4</v>
      </c>
      <c r="C70" s="272">
        <f t="shared" si="5"/>
        <v>18.543538461538461</v>
      </c>
      <c r="D70" s="270">
        <f t="shared" si="4"/>
        <v>343.86281867455619</v>
      </c>
      <c r="E70" s="201"/>
      <c r="F70" s="246">
        <v>41696</v>
      </c>
      <c r="G70" s="912">
        <v>6.78</v>
      </c>
      <c r="H70" s="275">
        <v>5260</v>
      </c>
      <c r="I70" s="227">
        <v>7</v>
      </c>
      <c r="J70" s="198">
        <f t="shared" si="2"/>
        <v>-0.33199999999999985</v>
      </c>
      <c r="K70" s="8">
        <f t="shared" si="3"/>
        <v>0.11022399999999991</v>
      </c>
      <c r="M70" s="201"/>
      <c r="N70" s="201"/>
      <c r="O70" s="201"/>
      <c r="P70" s="201"/>
      <c r="T70" s="479">
        <v>42998</v>
      </c>
      <c r="U70" s="253">
        <f>AN40-AN38-AH70</f>
        <v>113.71799999999999</v>
      </c>
      <c r="AH70" s="317">
        <v>118.87</v>
      </c>
    </row>
    <row r="71" spans="1:34">
      <c r="A71" s="257">
        <v>39752</v>
      </c>
      <c r="B71" s="267">
        <v>138.36000000000001</v>
      </c>
      <c r="C71" s="272">
        <f t="shared" si="5"/>
        <v>22.503538461538469</v>
      </c>
      <c r="D71" s="270">
        <f t="shared" si="4"/>
        <v>506.40924328994117</v>
      </c>
      <c r="E71" s="201"/>
      <c r="F71" s="246">
        <v>41715</v>
      </c>
      <c r="G71" s="912">
        <v>7.4</v>
      </c>
      <c r="H71" s="275">
        <v>5320</v>
      </c>
      <c r="I71" s="227">
        <v>7</v>
      </c>
      <c r="J71" s="198">
        <f t="shared" si="2"/>
        <v>0.28800000000000026</v>
      </c>
      <c r="K71" s="8">
        <f t="shared" si="3"/>
        <v>8.2944000000000143E-2</v>
      </c>
      <c r="M71" s="201"/>
      <c r="N71" s="201"/>
      <c r="O71" s="201"/>
      <c r="P71" s="201"/>
      <c r="T71" s="479">
        <v>43027</v>
      </c>
      <c r="U71" s="253">
        <f>AN40-AN38-AH71</f>
        <v>113.71799999999999</v>
      </c>
      <c r="AH71" s="317">
        <v>118.87</v>
      </c>
    </row>
    <row r="72" spans="1:34">
      <c r="A72" s="257">
        <v>39763</v>
      </c>
      <c r="B72" s="267">
        <v>139.54000000000002</v>
      </c>
      <c r="C72" s="272">
        <f t="shared" si="5"/>
        <v>23.683538461538475</v>
      </c>
      <c r="D72" s="270">
        <f t="shared" si="4"/>
        <v>560.90999405917228</v>
      </c>
      <c r="E72" s="201"/>
      <c r="F72" s="246">
        <v>41744</v>
      </c>
      <c r="G72" s="912">
        <v>7.4</v>
      </c>
      <c r="H72" s="275">
        <v>5170</v>
      </c>
      <c r="I72" s="227">
        <v>7</v>
      </c>
      <c r="J72" s="198">
        <f t="shared" si="2"/>
        <v>0.28800000000000026</v>
      </c>
      <c r="K72" s="8">
        <f t="shared" si="3"/>
        <v>8.2944000000000143E-2</v>
      </c>
      <c r="M72" s="201"/>
      <c r="N72" s="201"/>
      <c r="O72" s="201"/>
      <c r="P72" s="201"/>
      <c r="T72" s="479">
        <v>43066</v>
      </c>
      <c r="U72" s="253">
        <f>AN40-AN38-AH72</f>
        <v>113.708</v>
      </c>
      <c r="AH72" s="317">
        <v>118.88</v>
      </c>
    </row>
    <row r="73" spans="1:34">
      <c r="A73" s="257">
        <v>39776</v>
      </c>
      <c r="B73" s="267">
        <v>142.12</v>
      </c>
      <c r="C73" s="272">
        <f t="shared" si="5"/>
        <v>26.26353846153846</v>
      </c>
      <c r="D73" s="270">
        <f t="shared" si="4"/>
        <v>689.77345252070995</v>
      </c>
      <c r="E73" s="201"/>
      <c r="F73" s="246">
        <v>41774</v>
      </c>
      <c r="G73" s="912">
        <v>7</v>
      </c>
      <c r="H73" s="275">
        <v>5430</v>
      </c>
      <c r="I73" s="227">
        <v>7</v>
      </c>
      <c r="J73" s="198">
        <f t="shared" si="2"/>
        <v>-0.1120000000000001</v>
      </c>
      <c r="K73" s="8">
        <f t="shared" si="3"/>
        <v>1.2544000000000022E-2</v>
      </c>
      <c r="L73" s="276" t="s">
        <v>164</v>
      </c>
      <c r="M73" s="201"/>
      <c r="N73" s="201"/>
      <c r="O73" s="201"/>
      <c r="P73" s="201"/>
      <c r="T73" s="479">
        <v>43084</v>
      </c>
      <c r="U73" s="253">
        <f>AN40-AN38-AH73</f>
        <v>113.72799999999999</v>
      </c>
      <c r="AH73" s="317">
        <v>118.86</v>
      </c>
    </row>
    <row r="74" spans="1:34">
      <c r="A74" s="257">
        <v>39785</v>
      </c>
      <c r="B74" s="267">
        <v>141.88999999999999</v>
      </c>
      <c r="C74" s="272">
        <f t="shared" si="5"/>
        <v>26.033538461538441</v>
      </c>
      <c r="D74" s="270">
        <f t="shared" si="4"/>
        <v>677.74512482840134</v>
      </c>
      <c r="E74" s="201"/>
      <c r="F74" s="246">
        <v>41837</v>
      </c>
      <c r="G74" s="912">
        <v>7.3</v>
      </c>
      <c r="H74" s="275">
        <v>5420</v>
      </c>
      <c r="I74" s="227">
        <v>7</v>
      </c>
      <c r="J74" s="198">
        <f t="shared" si="2"/>
        <v>0.18799999999999972</v>
      </c>
      <c r="K74" s="8">
        <f t="shared" si="3"/>
        <v>3.5343999999999896E-2</v>
      </c>
      <c r="M74" s="201"/>
      <c r="N74" s="201"/>
      <c r="O74" s="201"/>
      <c r="P74" s="201"/>
      <c r="T74" s="479">
        <v>43110</v>
      </c>
      <c r="U74" s="253">
        <f>AN40-AN38-AH74</f>
        <v>113.72799999999999</v>
      </c>
      <c r="AH74" s="317">
        <v>118.86</v>
      </c>
    </row>
    <row r="75" spans="1:34">
      <c r="A75" s="257">
        <v>39791</v>
      </c>
      <c r="B75" s="267">
        <v>141.44999999999999</v>
      </c>
      <c r="C75" s="272">
        <f t="shared" si="5"/>
        <v>25.593538461538444</v>
      </c>
      <c r="D75" s="270">
        <f t="shared" si="4"/>
        <v>655.0292109822476</v>
      </c>
      <c r="E75" s="201"/>
      <c r="F75" s="246">
        <v>41906</v>
      </c>
      <c r="G75" s="912">
        <v>7.24</v>
      </c>
      <c r="H75" s="275">
        <v>5250</v>
      </c>
      <c r="I75" s="227">
        <v>7</v>
      </c>
      <c r="J75" s="198">
        <f t="shared" si="2"/>
        <v>0.12800000000000011</v>
      </c>
      <c r="K75" s="8">
        <f t="shared" si="3"/>
        <v>1.638400000000003E-2</v>
      </c>
      <c r="T75" s="479">
        <v>43146</v>
      </c>
      <c r="U75" s="253">
        <f>AN40-AN38-AH75</f>
        <v>113.71799999999999</v>
      </c>
      <c r="AH75" s="317">
        <v>118.87</v>
      </c>
    </row>
    <row r="76" spans="1:34">
      <c r="A76" s="257">
        <v>39797</v>
      </c>
      <c r="B76" s="267">
        <v>143.76999999999998</v>
      </c>
      <c r="C76" s="272">
        <f t="shared" si="5"/>
        <v>27.913538461538437</v>
      </c>
      <c r="D76" s="270">
        <f t="shared" si="4"/>
        <v>779.16562944378563</v>
      </c>
      <c r="E76" s="201"/>
      <c r="F76" s="246">
        <f>IF('Bi-Monthly GW Results'!A140="","",'Bi-Monthly GW Results'!A140)</f>
        <v>41935</v>
      </c>
      <c r="G76" s="912">
        <f>IF('Bi-Monthly GW Results'!H140="","",'Bi-Monthly GW Results'!H140)</f>
        <v>7.23</v>
      </c>
      <c r="H76" s="275">
        <f>IF('Bi-Monthly GW Results'!D140="","",'Bi-Monthly GW Results'!D140)</f>
        <v>5310</v>
      </c>
      <c r="I76" s="227">
        <v>7</v>
      </c>
      <c r="J76" s="198">
        <f t="shared" si="2"/>
        <v>0.11800000000000033</v>
      </c>
      <c r="K76" s="8">
        <f t="shared" si="3"/>
        <v>1.3924000000000077E-2</v>
      </c>
      <c r="T76" s="479">
        <v>43172</v>
      </c>
      <c r="U76" s="253">
        <f>$AN$40-$AN$38-AH76</f>
        <v>113.74799999999999</v>
      </c>
      <c r="AH76" s="317">
        <v>118.84</v>
      </c>
    </row>
    <row r="77" spans="1:34">
      <c r="A77" s="246">
        <v>39860</v>
      </c>
      <c r="B77" s="277">
        <v>149.67000000000002</v>
      </c>
      <c r="C77" s="272">
        <f t="shared" si="5"/>
        <v>33.813538461538471</v>
      </c>
      <c r="D77" s="270">
        <f t="shared" si="4"/>
        <v>1143.3553832899415</v>
      </c>
      <c r="E77" s="201"/>
      <c r="F77" s="246">
        <f>IF('Bi-Monthly GW Results'!A142="","",'Bi-Monthly GW Results'!A142)</f>
        <v>41990</v>
      </c>
      <c r="G77" s="913">
        <f>IF('Bi-Monthly GW Results'!G142="","",'Bi-Monthly GW Results'!G142)</f>
        <v>7.23</v>
      </c>
      <c r="H77" s="311">
        <f>IF('Bi-Monthly GW Results'!C142="","",'Bi-Monthly GW Results'!C142)</f>
        <v>6120</v>
      </c>
      <c r="I77" s="227">
        <v>7</v>
      </c>
      <c r="T77" s="479">
        <v>43201</v>
      </c>
      <c r="U77" s="253">
        <f>$AN$40-$AN$38-AH77</f>
        <v>113.708</v>
      </c>
      <c r="AH77" s="317">
        <v>118.88</v>
      </c>
    </row>
    <row r="78" spans="1:34">
      <c r="A78" s="246">
        <v>39868</v>
      </c>
      <c r="B78" s="277">
        <v>150.16</v>
      </c>
      <c r="C78" s="272">
        <f t="shared" si="5"/>
        <v>34.303538461538452</v>
      </c>
      <c r="D78" s="270">
        <f t="shared" si="4"/>
        <v>1176.7327509822478</v>
      </c>
      <c r="E78" s="201"/>
      <c r="F78" s="246">
        <f>IF('Bi-Monthly GW Results'!A143="","",'Bi-Monthly GW Results'!A143)</f>
        <v>42031</v>
      </c>
      <c r="G78" s="912">
        <v>7.24</v>
      </c>
      <c r="H78" s="275">
        <v>5250</v>
      </c>
      <c r="I78" s="227">
        <v>7</v>
      </c>
      <c r="T78" s="479">
        <v>43229</v>
      </c>
      <c r="U78" s="253">
        <f>AN40-AN38-AH78</f>
        <v>105.18799999999999</v>
      </c>
      <c r="AH78" s="317">
        <v>127.4</v>
      </c>
    </row>
    <row r="79" spans="1:34">
      <c r="A79" s="246">
        <v>39876</v>
      </c>
      <c r="B79" s="277">
        <v>150.52000000000001</v>
      </c>
      <c r="C79" s="272">
        <f t="shared" si="5"/>
        <v>34.663538461538465</v>
      </c>
      <c r="D79" s="270">
        <f t="shared" si="4"/>
        <v>1201.5608986745565</v>
      </c>
      <c r="E79" s="201"/>
      <c r="F79" s="246">
        <f>IF('Bi-Monthly GW Results'!A144="","",'Bi-Monthly GW Results'!A144)</f>
        <v>42052</v>
      </c>
      <c r="G79" s="913">
        <v>7.52</v>
      </c>
      <c r="H79" s="311">
        <v>6320</v>
      </c>
      <c r="I79" s="227">
        <v>7</v>
      </c>
      <c r="T79" s="479">
        <v>43272</v>
      </c>
      <c r="U79" s="253">
        <f>AN40-AN38-AH79</f>
        <v>103.328</v>
      </c>
      <c r="AH79" s="317">
        <v>129.26</v>
      </c>
    </row>
    <row r="80" spans="1:34">
      <c r="A80" s="246">
        <v>39884</v>
      </c>
      <c r="B80" s="277">
        <v>151.16</v>
      </c>
      <c r="C80" s="272">
        <f t="shared" si="5"/>
        <v>35.303538461538452</v>
      </c>
      <c r="D80" s="270">
        <f t="shared" si="4"/>
        <v>1246.3398279053247</v>
      </c>
      <c r="E80" s="201"/>
      <c r="F80" s="246">
        <f>IF('Bi-Monthly GW Results'!A145="","",'Bi-Monthly GW Results'!A145)</f>
        <v>42087</v>
      </c>
      <c r="G80" s="913">
        <v>7.24</v>
      </c>
      <c r="H80" s="311">
        <v>6130</v>
      </c>
      <c r="I80" s="227">
        <v>7</v>
      </c>
      <c r="T80" s="479">
        <v>43293</v>
      </c>
      <c r="U80" s="253">
        <f>AN40-AN38-AH80</f>
        <v>103.238</v>
      </c>
      <c r="AH80" s="317">
        <v>129.35</v>
      </c>
    </row>
    <row r="81" spans="1:34">
      <c r="A81" s="246">
        <v>39900</v>
      </c>
      <c r="B81" s="277">
        <v>151.33000000000001</v>
      </c>
      <c r="C81" s="272">
        <f t="shared" si="5"/>
        <v>35.473538461538467</v>
      </c>
      <c r="D81" s="270">
        <f t="shared" si="4"/>
        <v>1258.3719309822488</v>
      </c>
      <c r="E81" s="201"/>
      <c r="F81" s="246">
        <f>IF('Bi-Monthly GW Results'!A146="","",'Bi-Monthly GW Results'!A146)</f>
        <v>42122</v>
      </c>
      <c r="G81" s="913">
        <v>6.96</v>
      </c>
      <c r="H81" s="311">
        <v>5940</v>
      </c>
      <c r="I81" s="227">
        <v>7</v>
      </c>
      <c r="T81" s="479">
        <v>43321</v>
      </c>
      <c r="U81" s="253">
        <f>AN40-AN38-AH81</f>
        <v>103.19800000000001</v>
      </c>
      <c r="AH81" s="317">
        <v>129.38999999999999</v>
      </c>
    </row>
    <row r="82" spans="1:34">
      <c r="A82" s="246">
        <v>39918</v>
      </c>
      <c r="B82" s="277">
        <v>152.51</v>
      </c>
      <c r="C82" s="272">
        <f t="shared" si="5"/>
        <v>36.653538461538446</v>
      </c>
      <c r="D82" s="270">
        <f t="shared" si="4"/>
        <v>1343.4818817514781</v>
      </c>
      <c r="E82" s="201"/>
      <c r="F82" s="246">
        <v>42138</v>
      </c>
      <c r="G82" s="913"/>
      <c r="H82" s="311"/>
      <c r="I82" s="227">
        <v>7</v>
      </c>
      <c r="T82" s="479">
        <v>43349</v>
      </c>
      <c r="U82" s="253">
        <f>AN40-AN38-AH82</f>
        <v>103.268</v>
      </c>
      <c r="AH82" s="317">
        <v>129.32</v>
      </c>
    </row>
    <row r="83" spans="1:34">
      <c r="A83" s="246">
        <v>39962</v>
      </c>
      <c r="B83" s="277">
        <v>152.98000000000002</v>
      </c>
      <c r="C83" s="272">
        <f t="shared" si="5"/>
        <v>37.123538461538473</v>
      </c>
      <c r="D83" s="270">
        <f t="shared" si="4"/>
        <v>1378.1571079053263</v>
      </c>
      <c r="E83" s="201"/>
      <c r="F83" s="246">
        <f>IF('Bi-Monthly GW Results'!A148="","",'Bi-Monthly GW Results'!A148)</f>
        <v>42177</v>
      </c>
      <c r="G83" s="913"/>
      <c r="H83" s="311"/>
      <c r="I83" s="227">
        <v>7</v>
      </c>
      <c r="T83" s="479">
        <v>43383</v>
      </c>
      <c r="U83" s="253">
        <f>AN40-AN38-AH83</f>
        <v>103.31799999999998</v>
      </c>
      <c r="AH83" s="317">
        <v>129.27000000000001</v>
      </c>
    </row>
    <row r="84" spans="1:34">
      <c r="A84" s="246">
        <v>40016</v>
      </c>
      <c r="B84" s="277">
        <v>153.44</v>
      </c>
      <c r="C84" s="272">
        <f t="shared" si="5"/>
        <v>37.583538461538453</v>
      </c>
      <c r="D84" s="270">
        <f t="shared" si="4"/>
        <v>1412.5223632899401</v>
      </c>
      <c r="E84" s="201"/>
      <c r="F84" s="246">
        <f>IF('Bi-Monthly GW Results'!A149="","",'Bi-Monthly GW Results'!A149)</f>
        <v>42200</v>
      </c>
      <c r="G84" s="913">
        <v>6.94</v>
      </c>
      <c r="H84" s="311">
        <v>6390</v>
      </c>
      <c r="I84" s="227">
        <v>7</v>
      </c>
      <c r="T84" s="479">
        <v>43410</v>
      </c>
      <c r="U84" s="253">
        <f>AN40-AN38-AH84</f>
        <v>103.24799999999999</v>
      </c>
      <c r="AH84" s="317">
        <v>129.34</v>
      </c>
    </row>
    <row r="85" spans="1:34">
      <c r="A85" s="246">
        <v>40045</v>
      </c>
      <c r="B85" s="277">
        <v>155.83000000000001</v>
      </c>
      <c r="C85" s="272">
        <f t="shared" si="5"/>
        <v>39.973538461538467</v>
      </c>
      <c r="D85" s="270">
        <f t="shared" si="4"/>
        <v>1597.8837771360952</v>
      </c>
      <c r="E85" s="201"/>
      <c r="F85" s="246">
        <f>IF('Bi-Monthly GW Results'!A150="","",'Bi-Monthly GW Results'!A150)</f>
        <v>42229</v>
      </c>
      <c r="G85" s="913">
        <v>7.03</v>
      </c>
      <c r="H85" s="311">
        <v>6470</v>
      </c>
      <c r="I85" s="227">
        <v>7</v>
      </c>
      <c r="T85" s="479">
        <v>43440</v>
      </c>
      <c r="U85" s="253">
        <f>AN40-AN38-AH85</f>
        <v>103.22799999999998</v>
      </c>
      <c r="AH85" s="317">
        <v>129.36000000000001</v>
      </c>
    </row>
    <row r="86" spans="1:34">
      <c r="A86" s="246">
        <v>40063</v>
      </c>
      <c r="B86" s="277">
        <v>156.85</v>
      </c>
      <c r="C86" s="272">
        <f t="shared" si="5"/>
        <v>40.993538461538449</v>
      </c>
      <c r="D86" s="270">
        <f t="shared" si="4"/>
        <v>1680.470195597632</v>
      </c>
      <c r="E86" s="201"/>
      <c r="F86" s="246">
        <f>IF('Bi-Monthly GW Results'!A151="","",'Bi-Monthly GW Results'!A151)</f>
        <v>42257</v>
      </c>
      <c r="G86" s="913">
        <v>7.45</v>
      </c>
      <c r="H86" s="311">
        <v>6340</v>
      </c>
      <c r="I86" s="227">
        <v>7</v>
      </c>
      <c r="T86" s="480">
        <v>43474</v>
      </c>
      <c r="U86" s="470">
        <f>IF(AH86="",NA(),$AN$40-$AN$38-AH86)</f>
        <v>103.208</v>
      </c>
      <c r="AH86" s="317">
        <f>IF('Bi-Monthly GW Results'!L191="","",'Bi-Monthly GW Results'!L191)</f>
        <v>129.38</v>
      </c>
    </row>
    <row r="87" spans="1:34">
      <c r="A87" s="246">
        <v>40081</v>
      </c>
      <c r="B87" s="277">
        <v>157.99</v>
      </c>
      <c r="C87" s="272">
        <f t="shared" si="5"/>
        <v>42.133538461538464</v>
      </c>
      <c r="D87" s="270">
        <f t="shared" si="4"/>
        <v>1775.2350632899411</v>
      </c>
      <c r="E87" s="201"/>
      <c r="F87" s="246">
        <f>IF('Bi-Monthly GW Results'!A152="","",'Bi-Monthly GW Results'!A152)</f>
        <v>42285</v>
      </c>
      <c r="G87" s="913">
        <v>7.76</v>
      </c>
      <c r="H87" s="311">
        <v>6460</v>
      </c>
      <c r="I87" s="227">
        <v>7</v>
      </c>
      <c r="T87" s="479">
        <v>43509</v>
      </c>
      <c r="U87" s="470">
        <f t="shared" ref="U87:U121" si="6">IF(AH87="",NA(),$AN$40-$AN$38-AH87)</f>
        <v>103.52799999999999</v>
      </c>
      <c r="AH87" s="317">
        <f>IF('Bi-Monthly GW Results'!L192="","",'Bi-Monthly GW Results'!L192)</f>
        <v>129.06</v>
      </c>
    </row>
    <row r="88" spans="1:34">
      <c r="A88" s="246">
        <v>40101</v>
      </c>
      <c r="B88" s="277">
        <v>157.77000000000001</v>
      </c>
      <c r="C88" s="272">
        <f t="shared" si="5"/>
        <v>41.913538461538465</v>
      </c>
      <c r="D88" s="270">
        <f t="shared" si="4"/>
        <v>1756.7447063668642</v>
      </c>
      <c r="E88" s="201"/>
      <c r="F88" s="246">
        <f>IF('Bi-Monthly GW Results'!A153="","",'Bi-Monthly GW Results'!A153)</f>
        <v>42321</v>
      </c>
      <c r="G88" s="913"/>
      <c r="H88" s="311"/>
      <c r="I88" s="227">
        <v>7</v>
      </c>
      <c r="T88" s="480">
        <v>43531</v>
      </c>
      <c r="U88" s="470">
        <f t="shared" si="6"/>
        <v>105.008</v>
      </c>
      <c r="AH88" s="317">
        <f>IF('Bi-Monthly GW Results'!L193="","",'Bi-Monthly GW Results'!L193)</f>
        <v>127.58</v>
      </c>
    </row>
    <row r="89" spans="1:34">
      <c r="A89" s="246">
        <v>40127</v>
      </c>
      <c r="B89" s="277">
        <v>157.18</v>
      </c>
      <c r="C89" s="272">
        <f t="shared" si="5"/>
        <v>41.323538461538462</v>
      </c>
      <c r="D89" s="270">
        <f t="shared" si="4"/>
        <v>1707.6348309822486</v>
      </c>
      <c r="E89" s="201"/>
      <c r="F89" s="246">
        <f>IF('Bi-Monthly GW Results'!A154="","",'Bi-Monthly GW Results'!A154)</f>
        <v>42361</v>
      </c>
      <c r="G89" s="913">
        <v>7.76</v>
      </c>
      <c r="H89" s="311">
        <v>6460</v>
      </c>
      <c r="I89" s="227">
        <v>7</v>
      </c>
      <c r="T89" s="479">
        <v>43566</v>
      </c>
      <c r="U89" s="470">
        <f t="shared" si="6"/>
        <v>105.11799999999999</v>
      </c>
      <c r="AH89" s="317">
        <f>IF('Bi-Monthly GW Results'!L194="","",'Bi-Monthly GW Results'!L194)</f>
        <v>127.47</v>
      </c>
    </row>
    <row r="90" spans="1:34">
      <c r="A90" s="246">
        <v>40141</v>
      </c>
      <c r="B90" s="277">
        <v>157.33000000000001</v>
      </c>
      <c r="C90" s="272">
        <f t="shared" si="5"/>
        <v>41.473538461538467</v>
      </c>
      <c r="D90" s="270">
        <f t="shared" si="4"/>
        <v>1720.0543925207105</v>
      </c>
      <c r="E90" s="201"/>
      <c r="F90" s="246">
        <v>42389</v>
      </c>
      <c r="G90" s="913">
        <v>7.43</v>
      </c>
      <c r="H90" s="311">
        <v>6600</v>
      </c>
      <c r="I90" s="227">
        <v>7</v>
      </c>
      <c r="T90" s="480">
        <v>43593</v>
      </c>
      <c r="U90" s="470">
        <f t="shared" si="6"/>
        <v>103.88800000000001</v>
      </c>
      <c r="AH90" s="317">
        <f>IF('Bi-Monthly GW Results'!L195="","",'Bi-Monthly GW Results'!L195)</f>
        <v>128.69999999999999</v>
      </c>
    </row>
    <row r="91" spans="1:34">
      <c r="A91" s="246">
        <v>40150</v>
      </c>
      <c r="B91" s="277">
        <v>157.74</v>
      </c>
      <c r="C91" s="272">
        <f t="shared" si="5"/>
        <v>41.883538461538464</v>
      </c>
      <c r="D91" s="270">
        <f t="shared" si="4"/>
        <v>1754.2307940591718</v>
      </c>
      <c r="E91" s="201"/>
      <c r="F91" s="246">
        <v>42418</v>
      </c>
      <c r="G91" s="913">
        <v>7.81</v>
      </c>
      <c r="H91" s="311">
        <v>6380</v>
      </c>
      <c r="I91" s="227">
        <v>7</v>
      </c>
      <c r="T91" s="479">
        <v>43622</v>
      </c>
      <c r="U91" s="470">
        <f t="shared" si="6"/>
        <v>103.768</v>
      </c>
      <c r="AH91" s="317">
        <f>IF('Bi-Monthly GW Results'!L196="","",'Bi-Monthly GW Results'!L196)</f>
        <v>128.82</v>
      </c>
    </row>
    <row r="92" spans="1:34">
      <c r="A92" s="246">
        <v>40155</v>
      </c>
      <c r="B92" s="277">
        <v>157.84</v>
      </c>
      <c r="C92" s="272">
        <f t="shared" si="5"/>
        <v>41.983538461538458</v>
      </c>
      <c r="D92" s="270">
        <f t="shared" si="4"/>
        <v>1762.617501751479</v>
      </c>
      <c r="E92" s="201"/>
      <c r="F92" s="246">
        <v>42445</v>
      </c>
      <c r="G92" s="913"/>
      <c r="H92" s="311"/>
      <c r="I92" s="227">
        <v>7</v>
      </c>
      <c r="T92" s="480">
        <v>43649</v>
      </c>
      <c r="U92" s="470">
        <f t="shared" si="6"/>
        <v>103.91800000000001</v>
      </c>
      <c r="AH92" s="317">
        <f>IF('Bi-Monthly GW Results'!L197="","",'Bi-Monthly GW Results'!L197)</f>
        <v>128.66999999999999</v>
      </c>
    </row>
    <row r="93" spans="1:34">
      <c r="A93" s="246">
        <v>40165</v>
      </c>
      <c r="B93" s="277">
        <v>158.13999999999999</v>
      </c>
      <c r="C93" s="272">
        <f t="shared" si="5"/>
        <v>42.283538461538441</v>
      </c>
      <c r="D93" s="270">
        <f t="shared" si="4"/>
        <v>1787.8976248284007</v>
      </c>
      <c r="E93" s="201"/>
      <c r="F93" s="246">
        <v>42475</v>
      </c>
      <c r="G93" s="913">
        <v>8.0399999999999991</v>
      </c>
      <c r="H93" s="311">
        <v>6350</v>
      </c>
      <c r="I93" s="227">
        <v>7</v>
      </c>
      <c r="T93" s="479">
        <v>43683</v>
      </c>
      <c r="U93" s="470">
        <f t="shared" si="6"/>
        <v>104.50799999999998</v>
      </c>
      <c r="AH93" s="317">
        <f>IF('Bi-Monthly GW Results'!L198="","",'Bi-Monthly GW Results'!L198)</f>
        <v>128.08000000000001</v>
      </c>
    </row>
    <row r="94" spans="1:34">
      <c r="A94" s="246">
        <v>40184</v>
      </c>
      <c r="B94" s="277">
        <v>158.15</v>
      </c>
      <c r="C94" s="272">
        <f t="shared" si="5"/>
        <v>42.293538461538461</v>
      </c>
      <c r="D94" s="270">
        <f t="shared" si="4"/>
        <v>1788.743395597633</v>
      </c>
      <c r="E94" s="201"/>
      <c r="F94" s="246">
        <v>42503</v>
      </c>
      <c r="G94" s="913">
        <v>7.32</v>
      </c>
      <c r="H94" s="311">
        <v>7020</v>
      </c>
      <c r="I94" s="227">
        <v>7</v>
      </c>
      <c r="T94" s="480">
        <v>43713</v>
      </c>
      <c r="U94" s="470">
        <f t="shared" si="6"/>
        <v>103.84799999999998</v>
      </c>
      <c r="AH94" s="317">
        <f>IF('Bi-Monthly GW Results'!L199="","",'Bi-Monthly GW Results'!L199)</f>
        <v>128.74</v>
      </c>
    </row>
    <row r="95" spans="1:34">
      <c r="A95" s="246">
        <v>40203</v>
      </c>
      <c r="B95" s="277">
        <v>156.98000000000002</v>
      </c>
      <c r="C95" s="272">
        <f t="shared" si="5"/>
        <v>41.123538461538473</v>
      </c>
      <c r="D95" s="270">
        <f t="shared" si="4"/>
        <v>1691.1454155976342</v>
      </c>
      <c r="E95" s="201"/>
      <c r="F95" s="246">
        <v>42544</v>
      </c>
      <c r="G95" s="913"/>
      <c r="H95" s="311"/>
      <c r="I95" s="227">
        <v>7</v>
      </c>
      <c r="T95" s="479">
        <v>43741</v>
      </c>
      <c r="U95" s="470">
        <f t="shared" si="6"/>
        <v>103.88800000000001</v>
      </c>
      <c r="AH95" s="317">
        <f>IF('Bi-Monthly GW Results'!L200="","",'Bi-Monthly GW Results'!L200)</f>
        <v>128.69999999999999</v>
      </c>
    </row>
    <row r="96" spans="1:34">
      <c r="A96" s="246">
        <v>40213</v>
      </c>
      <c r="B96" s="277">
        <v>156.25</v>
      </c>
      <c r="C96" s="272">
        <f t="shared" si="5"/>
        <v>40.393538461538455</v>
      </c>
      <c r="D96" s="270">
        <f t="shared" si="4"/>
        <v>1631.6379494437865</v>
      </c>
      <c r="E96" s="201"/>
      <c r="F96" s="246">
        <v>42576</v>
      </c>
      <c r="G96" s="913"/>
      <c r="H96" s="311"/>
      <c r="I96" s="227">
        <v>7</v>
      </c>
      <c r="T96" s="480">
        <v>43776</v>
      </c>
      <c r="U96" s="470">
        <f t="shared" si="6"/>
        <v>103.148</v>
      </c>
      <c r="AH96" s="317">
        <f>IF('Bi-Monthly GW Results'!L201="","",'Bi-Monthly GW Results'!L201)</f>
        <v>129.44</v>
      </c>
    </row>
    <row r="97" spans="1:34">
      <c r="A97" s="246">
        <v>40220</v>
      </c>
      <c r="B97" s="277">
        <v>156.37</v>
      </c>
      <c r="C97" s="272">
        <f t="shared" si="5"/>
        <v>40.51353846153846</v>
      </c>
      <c r="D97" s="270">
        <f t="shared" si="4"/>
        <v>1641.3467986745561</v>
      </c>
      <c r="E97" s="201"/>
      <c r="F97" s="246">
        <v>42601</v>
      </c>
      <c r="G97" s="913">
        <v>7.3</v>
      </c>
      <c r="H97" s="311">
        <v>6060</v>
      </c>
      <c r="I97" s="227">
        <v>7</v>
      </c>
      <c r="T97" s="479">
        <v>43803</v>
      </c>
      <c r="U97" s="470">
        <f t="shared" si="6"/>
        <v>103.458</v>
      </c>
      <c r="AH97" s="317">
        <f>IF('Bi-Monthly GW Results'!L202="","",'Bi-Monthly GW Results'!L202)</f>
        <v>129.13</v>
      </c>
    </row>
    <row r="98" spans="1:34">
      <c r="A98" s="246">
        <v>40235</v>
      </c>
      <c r="B98" s="277">
        <v>155.82</v>
      </c>
      <c r="C98" s="272">
        <f t="shared" si="5"/>
        <v>39.963538461538448</v>
      </c>
      <c r="D98" s="270">
        <f t="shared" si="4"/>
        <v>1597.0844063668628</v>
      </c>
      <c r="E98" s="201"/>
      <c r="F98" s="246">
        <v>42635</v>
      </c>
      <c r="G98" s="913"/>
      <c r="H98" s="311"/>
      <c r="I98" s="227">
        <v>7</v>
      </c>
      <c r="T98" s="480">
        <v>43839</v>
      </c>
      <c r="U98" s="470">
        <f t="shared" si="6"/>
        <v>104.268</v>
      </c>
      <c r="AH98" s="317">
        <f>IF('Bi-Monthly GW Results'!L203="","",'Bi-Monthly GW Results'!L203)</f>
        <v>128.32</v>
      </c>
    </row>
    <row r="99" spans="1:34">
      <c r="A99" s="246">
        <v>40282</v>
      </c>
      <c r="B99" s="277">
        <v>153.61500000000001</v>
      </c>
      <c r="C99" s="272">
        <f t="shared" si="5"/>
        <v>37.758538461538464</v>
      </c>
      <c r="D99" s="270">
        <f t="shared" si="4"/>
        <v>1425.7072267514795</v>
      </c>
      <c r="E99" s="201"/>
      <c r="F99" s="246">
        <v>42663</v>
      </c>
      <c r="G99" s="913"/>
      <c r="H99" s="311"/>
      <c r="I99" s="227">
        <v>7</v>
      </c>
      <c r="T99" s="479">
        <v>43865</v>
      </c>
      <c r="U99" s="470">
        <f t="shared" si="6"/>
        <v>104.65799999999999</v>
      </c>
      <c r="AH99" s="317">
        <f>IF('Bi-Monthly GW Results'!L204="","",'Bi-Monthly GW Results'!L204)</f>
        <v>127.93</v>
      </c>
    </row>
    <row r="100" spans="1:34">
      <c r="A100" s="246">
        <v>40310</v>
      </c>
      <c r="B100" s="277">
        <v>148.75299999999999</v>
      </c>
      <c r="C100" s="272">
        <f t="shared" si="5"/>
        <v>32.896538461538441</v>
      </c>
      <c r="D100" s="270">
        <f t="shared" si="4"/>
        <v>1082.182242751478</v>
      </c>
      <c r="E100" s="201"/>
      <c r="F100" s="246">
        <v>42697</v>
      </c>
      <c r="G100" s="913"/>
      <c r="H100" s="275"/>
      <c r="I100" s="227">
        <v>7</v>
      </c>
      <c r="T100" s="480">
        <v>43906</v>
      </c>
      <c r="U100" s="470">
        <f t="shared" si="6"/>
        <v>105.22799999999999</v>
      </c>
      <c r="AH100" s="317">
        <f>IF('Bi-Monthly GW Results'!L205="","",'Bi-Monthly GW Results'!L205)</f>
        <v>127.36</v>
      </c>
    </row>
    <row r="101" spans="1:34">
      <c r="A101" s="246">
        <v>40337</v>
      </c>
      <c r="B101" s="277">
        <v>148.34</v>
      </c>
      <c r="C101" s="272">
        <f t="shared" si="5"/>
        <v>32.483538461538458</v>
      </c>
      <c r="D101" s="270">
        <f t="shared" si="4"/>
        <v>1055.1802709822482</v>
      </c>
      <c r="E101" s="201"/>
      <c r="F101" s="246">
        <v>42725</v>
      </c>
      <c r="G101" s="913">
        <v>7.38</v>
      </c>
      <c r="H101" s="311">
        <v>6480</v>
      </c>
      <c r="I101" s="227">
        <v>7</v>
      </c>
      <c r="T101" s="480">
        <v>43923</v>
      </c>
      <c r="U101" s="470">
        <f t="shared" si="6"/>
        <v>105.348</v>
      </c>
      <c r="AH101" s="317">
        <f>IF('Bi-Monthly GW Results'!L206="","",'Bi-Monthly GW Results'!L206)</f>
        <v>127.24</v>
      </c>
    </row>
    <row r="102" spans="1:34">
      <c r="A102" s="246">
        <v>40367</v>
      </c>
      <c r="B102" s="277">
        <v>149.89500000000001</v>
      </c>
      <c r="C102" s="272">
        <f t="shared" si="5"/>
        <v>34.038538461538465</v>
      </c>
      <c r="D102" s="270">
        <f t="shared" si="4"/>
        <v>1158.6221005976333</v>
      </c>
      <c r="E102" s="201"/>
      <c r="F102" s="246">
        <v>42756</v>
      </c>
      <c r="G102" s="913"/>
      <c r="H102" s="275"/>
      <c r="I102" s="227">
        <v>7</v>
      </c>
      <c r="T102" s="479">
        <v>43964</v>
      </c>
      <c r="U102" s="470">
        <f t="shared" si="6"/>
        <v>105.65799999999999</v>
      </c>
      <c r="AH102" s="317">
        <f>IF('Bi-Monthly GW Results'!L207="","",'Bi-Monthly GW Results'!L207)</f>
        <v>126.93</v>
      </c>
    </row>
    <row r="103" spans="1:34">
      <c r="A103" s="246">
        <v>40399</v>
      </c>
      <c r="B103" s="277">
        <v>148.12</v>
      </c>
      <c r="C103" s="272">
        <f t="shared" si="5"/>
        <v>32.26353846153846</v>
      </c>
      <c r="D103" s="270">
        <f t="shared" si="4"/>
        <v>1040.9359140591714</v>
      </c>
      <c r="E103" s="201"/>
      <c r="F103" s="246">
        <v>42781</v>
      </c>
      <c r="G103" s="267">
        <v>7.6</v>
      </c>
      <c r="H103" s="273">
        <v>6780</v>
      </c>
      <c r="I103" s="227">
        <v>7</v>
      </c>
      <c r="T103" s="480">
        <v>43984</v>
      </c>
      <c r="U103" s="470">
        <f t="shared" si="6"/>
        <v>105.738</v>
      </c>
      <c r="AH103" s="317">
        <f>IF('Bi-Monthly GW Results'!L208="","",'Bi-Monthly GW Results'!L208)</f>
        <v>126.85</v>
      </c>
    </row>
    <row r="104" spans="1:34">
      <c r="A104" s="246">
        <v>40463</v>
      </c>
      <c r="B104" s="277">
        <v>153.69</v>
      </c>
      <c r="C104" s="272">
        <f t="shared" si="5"/>
        <v>37.833538461538453</v>
      </c>
      <c r="D104" s="270">
        <f t="shared" si="4"/>
        <v>1431.3766325207093</v>
      </c>
      <c r="E104" s="201"/>
      <c r="F104" s="246">
        <v>42807</v>
      </c>
      <c r="G104" s="267">
        <v>7.79</v>
      </c>
      <c r="H104" s="273">
        <v>6310</v>
      </c>
      <c r="I104" s="227">
        <v>7</v>
      </c>
      <c r="T104" s="479">
        <v>44019</v>
      </c>
      <c r="U104" s="470">
        <f t="shared" si="6"/>
        <v>105.77799999999999</v>
      </c>
      <c r="AH104" s="317">
        <f>IF('Bi-Monthly GW Results'!L209="","",'Bi-Monthly GW Results'!L209)</f>
        <v>126.81</v>
      </c>
    </row>
    <row r="105" spans="1:34">
      <c r="A105" s="246">
        <v>40520</v>
      </c>
      <c r="B105" s="277">
        <v>149.84</v>
      </c>
      <c r="C105" s="272">
        <f t="shared" si="5"/>
        <v>33.983538461538458</v>
      </c>
      <c r="D105" s="270">
        <f t="shared" si="4"/>
        <v>1154.8808863668637</v>
      </c>
      <c r="E105" s="201"/>
      <c r="F105" s="246">
        <v>42837</v>
      </c>
      <c r="G105" s="267">
        <v>7.5</v>
      </c>
      <c r="H105" s="273">
        <v>7000</v>
      </c>
      <c r="I105" s="227">
        <v>7</v>
      </c>
      <c r="T105" s="480">
        <v>44047</v>
      </c>
      <c r="U105" s="470">
        <f t="shared" si="6"/>
        <v>106.098</v>
      </c>
      <c r="AH105" s="317">
        <f>IF('Bi-Monthly GW Results'!L210="","",'Bi-Monthly GW Results'!L210)</f>
        <v>126.49</v>
      </c>
    </row>
    <row r="106" spans="1:34">
      <c r="A106" s="246">
        <v>40549</v>
      </c>
      <c r="B106" s="277">
        <v>148.99</v>
      </c>
      <c r="C106" s="272">
        <f t="shared" si="5"/>
        <v>33.133538461538464</v>
      </c>
      <c r="D106" s="270">
        <f t="shared" si="4"/>
        <v>1097.8313709822487</v>
      </c>
      <c r="E106" s="201"/>
      <c r="F106" s="246">
        <v>42865</v>
      </c>
      <c r="G106" s="267">
        <v>7.82</v>
      </c>
      <c r="H106" s="273">
        <v>6540</v>
      </c>
      <c r="I106" s="227">
        <v>7</v>
      </c>
      <c r="T106" s="480">
        <v>44082</v>
      </c>
      <c r="U106" s="470">
        <f t="shared" si="6"/>
        <v>106.538</v>
      </c>
      <c r="AH106" s="317">
        <f>IF('Bi-Monthly GW Results'!L211="","",'Bi-Monthly GW Results'!L211)</f>
        <v>126.05</v>
      </c>
    </row>
    <row r="107" spans="1:34">
      <c r="A107" s="246">
        <v>40583</v>
      </c>
      <c r="B107" s="277">
        <v>149.93</v>
      </c>
      <c r="C107" s="272">
        <f t="shared" si="5"/>
        <v>34.073538461538462</v>
      </c>
      <c r="D107" s="270">
        <f t="shared" si="4"/>
        <v>1161.0060232899409</v>
      </c>
      <c r="E107" s="201"/>
      <c r="F107" s="246">
        <v>42906</v>
      </c>
      <c r="G107" s="267">
        <v>7.71</v>
      </c>
      <c r="H107" s="273">
        <v>6320</v>
      </c>
      <c r="I107" s="227">
        <v>7</v>
      </c>
      <c r="T107" s="480">
        <v>44110</v>
      </c>
      <c r="U107" s="470">
        <f t="shared" si="6"/>
        <v>106.57799999999999</v>
      </c>
      <c r="AH107" s="317">
        <f>IF('Bi-Monthly GW Results'!L212="","",'Bi-Monthly GW Results'!L212)</f>
        <v>126.01</v>
      </c>
    </row>
    <row r="108" spans="1:34">
      <c r="A108" s="246">
        <v>40610</v>
      </c>
      <c r="B108" s="277">
        <v>147.43</v>
      </c>
      <c r="C108" s="272">
        <f t="shared" si="5"/>
        <v>31.573538461538462</v>
      </c>
      <c r="D108" s="270">
        <f t="shared" si="4"/>
        <v>996.88833098224859</v>
      </c>
      <c r="E108" s="201"/>
      <c r="F108" s="246">
        <v>42933</v>
      </c>
      <c r="G108" s="267">
        <v>7.65</v>
      </c>
      <c r="H108" s="273">
        <v>6600</v>
      </c>
      <c r="I108" s="227">
        <v>7</v>
      </c>
      <c r="T108" s="479">
        <v>44145</v>
      </c>
      <c r="U108" s="470">
        <f t="shared" si="6"/>
        <v>106.58799999999999</v>
      </c>
      <c r="AH108" s="317">
        <f>IF('Bi-Monthly GW Results'!L213="","",'Bi-Monthly GW Results'!L213)</f>
        <v>126</v>
      </c>
    </row>
    <row r="109" spans="1:34">
      <c r="A109" s="246">
        <v>40644</v>
      </c>
      <c r="B109" s="277">
        <v>150.74</v>
      </c>
      <c r="C109" s="272">
        <f t="shared" si="5"/>
        <v>34.883538461538464</v>
      </c>
      <c r="D109" s="270">
        <f t="shared" si="4"/>
        <v>1216.8612555976333</v>
      </c>
      <c r="E109" s="201"/>
      <c r="F109" s="246">
        <v>42969</v>
      </c>
      <c r="G109" s="267">
        <v>7.12</v>
      </c>
      <c r="H109" s="273">
        <v>6590</v>
      </c>
      <c r="I109" s="227">
        <v>7</v>
      </c>
      <c r="T109" s="480">
        <v>44167</v>
      </c>
      <c r="U109" s="470">
        <f t="shared" si="6"/>
        <v>106.508</v>
      </c>
      <c r="AH109" s="317">
        <f>IF('Bi-Monthly GW Results'!L214="","",'Bi-Monthly GW Results'!L214)</f>
        <v>126.08</v>
      </c>
    </row>
    <row r="110" spans="1:34">
      <c r="A110" s="246">
        <v>40673</v>
      </c>
      <c r="B110" s="277">
        <v>148.04</v>
      </c>
      <c r="C110" s="272">
        <f t="shared" si="5"/>
        <v>32.183538461538447</v>
      </c>
      <c r="D110" s="270">
        <f t="shared" si="4"/>
        <v>1035.7801479053246</v>
      </c>
      <c r="E110" s="201"/>
      <c r="F110" s="246">
        <v>42998</v>
      </c>
      <c r="G110" s="267">
        <v>7.5</v>
      </c>
      <c r="H110" s="273">
        <v>6240</v>
      </c>
      <c r="I110" s="227">
        <v>7</v>
      </c>
      <c r="T110" s="479">
        <v>44209</v>
      </c>
      <c r="U110" s="470">
        <f t="shared" si="6"/>
        <v>106.46799999999999</v>
      </c>
      <c r="AH110" s="317">
        <f>IF('Bi-Monthly GW Results'!L215="","",'Bi-Monthly GW Results'!L215)</f>
        <v>126.12</v>
      </c>
    </row>
    <row r="111" spans="1:34">
      <c r="A111" s="246">
        <v>40744</v>
      </c>
      <c r="B111" s="277">
        <v>143.76999999999998</v>
      </c>
      <c r="C111" s="272">
        <f t="shared" si="5"/>
        <v>27.913538461538437</v>
      </c>
      <c r="D111" s="270">
        <f t="shared" ref="D111:D125" si="7">C111*C111</f>
        <v>779.16562944378563</v>
      </c>
      <c r="E111" s="201"/>
      <c r="F111" s="246">
        <v>43027</v>
      </c>
      <c r="G111" s="267">
        <v>7.8</v>
      </c>
      <c r="H111" s="273">
        <v>6070</v>
      </c>
      <c r="I111" s="227">
        <v>7</v>
      </c>
      <c r="T111" s="480">
        <v>44235</v>
      </c>
      <c r="U111" s="470">
        <f t="shared" si="6"/>
        <v>106.47799999999999</v>
      </c>
      <c r="AH111" s="317">
        <f>IF('Bi-Monthly GW Results'!L216="","",'Bi-Monthly GW Results'!L216)</f>
        <v>126.11</v>
      </c>
    </row>
    <row r="112" spans="1:34">
      <c r="A112" s="246">
        <v>40778</v>
      </c>
      <c r="B112" s="277">
        <v>138.82999999999998</v>
      </c>
      <c r="C112" s="272">
        <f t="shared" ref="C112:C125" si="8">B112-$B$5</f>
        <v>22.973538461538439</v>
      </c>
      <c r="D112" s="270">
        <f t="shared" si="7"/>
        <v>527.78346944378598</v>
      </c>
      <c r="E112" s="201"/>
      <c r="F112" s="246">
        <v>43066</v>
      </c>
      <c r="G112" s="267">
        <v>6.8</v>
      </c>
      <c r="H112" s="273">
        <v>6180</v>
      </c>
      <c r="I112" s="227">
        <v>7</v>
      </c>
      <c r="T112" s="480">
        <v>44263</v>
      </c>
      <c r="U112" s="470">
        <f t="shared" si="6"/>
        <v>105.788</v>
      </c>
      <c r="AH112" s="317">
        <f>IF('Bi-Monthly GW Results'!L217="","",'Bi-Monthly GW Results'!L217)</f>
        <v>126.8</v>
      </c>
    </row>
    <row r="113" spans="1:34">
      <c r="A113" s="246">
        <v>40798</v>
      </c>
      <c r="B113" s="277">
        <v>134.96999999999997</v>
      </c>
      <c r="C113" s="272">
        <f t="shared" si="8"/>
        <v>19.113538461538425</v>
      </c>
      <c r="D113" s="270">
        <f t="shared" si="7"/>
        <v>365.3273525207087</v>
      </c>
      <c r="E113" s="201"/>
      <c r="F113" s="246">
        <v>43084</v>
      </c>
      <c r="G113" s="267">
        <v>7.1</v>
      </c>
      <c r="H113" s="273">
        <v>6380</v>
      </c>
      <c r="I113" s="227">
        <v>7</v>
      </c>
      <c r="T113" s="480">
        <v>44299</v>
      </c>
      <c r="U113" s="470">
        <f t="shared" si="6"/>
        <v>106.488</v>
      </c>
      <c r="AH113" s="317">
        <f>IF('Bi-Monthly GW Results'!L218="","",'Bi-Monthly GW Results'!L218)</f>
        <v>126.1</v>
      </c>
    </row>
    <row r="114" spans="1:34">
      <c r="A114" s="246">
        <v>40812</v>
      </c>
      <c r="B114" s="277">
        <v>135.19</v>
      </c>
      <c r="C114" s="272">
        <f t="shared" si="8"/>
        <v>19.333538461538453</v>
      </c>
      <c r="D114" s="270">
        <f t="shared" si="7"/>
        <v>373.78570944378663</v>
      </c>
      <c r="E114" s="201"/>
      <c r="F114" s="246">
        <v>43110</v>
      </c>
      <c r="G114" s="267">
        <v>6.7</v>
      </c>
      <c r="H114" s="273">
        <v>6380</v>
      </c>
      <c r="I114" s="227">
        <v>7</v>
      </c>
      <c r="T114" s="480">
        <v>44328</v>
      </c>
      <c r="U114" s="470">
        <f t="shared" si="6"/>
        <v>106.488</v>
      </c>
      <c r="AH114" s="317">
        <f>IF('Bi-Monthly GW Results'!L219="","",'Bi-Monthly GW Results'!L219)</f>
        <v>126.1</v>
      </c>
    </row>
    <row r="115" spans="1:34">
      <c r="A115" s="246">
        <v>40841</v>
      </c>
      <c r="B115" s="277">
        <v>135.56</v>
      </c>
      <c r="C115" s="272">
        <f t="shared" si="8"/>
        <v>19.703538461538457</v>
      </c>
      <c r="D115" s="270">
        <f t="shared" si="7"/>
        <v>388.22942790532528</v>
      </c>
      <c r="E115" s="201"/>
      <c r="F115" s="246">
        <v>43146</v>
      </c>
      <c r="G115" s="267">
        <v>6.7</v>
      </c>
      <c r="H115" s="273">
        <v>6310</v>
      </c>
      <c r="I115" s="227">
        <v>7</v>
      </c>
      <c r="T115" s="480">
        <v>44368</v>
      </c>
      <c r="U115" s="470">
        <f t="shared" si="6"/>
        <v>106.54799999999999</v>
      </c>
      <c r="AH115" s="317">
        <f>IF('Bi-Monthly GW Results'!L220="","",'Bi-Monthly GW Results'!L220)</f>
        <v>126.04</v>
      </c>
    </row>
    <row r="116" spans="1:34">
      <c r="A116" s="246">
        <v>40862</v>
      </c>
      <c r="B116" s="277">
        <v>135.56</v>
      </c>
      <c r="C116" s="272">
        <f t="shared" si="8"/>
        <v>19.703538461538457</v>
      </c>
      <c r="D116" s="270">
        <f t="shared" si="7"/>
        <v>388.22942790532528</v>
      </c>
      <c r="E116" s="201"/>
      <c r="F116" s="246">
        <v>43172</v>
      </c>
      <c r="G116" s="267">
        <v>7.46</v>
      </c>
      <c r="H116" s="273">
        <v>6540</v>
      </c>
      <c r="I116" s="227">
        <v>7</v>
      </c>
      <c r="T116" s="480">
        <v>44396</v>
      </c>
      <c r="U116" s="470">
        <f t="shared" si="6"/>
        <v>106.66799999999999</v>
      </c>
      <c r="AH116" s="317">
        <f>IF('Bi-Monthly GW Results'!L221="","",'Bi-Monthly GW Results'!L221)</f>
        <v>125.92</v>
      </c>
    </row>
    <row r="117" spans="1:34">
      <c r="A117" s="246">
        <v>40897</v>
      </c>
      <c r="B117" s="277">
        <v>139.11999999999998</v>
      </c>
      <c r="C117" s="272">
        <f t="shared" si="8"/>
        <v>23.263538461538431</v>
      </c>
      <c r="D117" s="270">
        <f t="shared" si="7"/>
        <v>541.19222175147786</v>
      </c>
      <c r="E117" s="201"/>
      <c r="F117" s="246">
        <v>43201</v>
      </c>
      <c r="G117" s="267">
        <v>7.5</v>
      </c>
      <c r="H117" s="273">
        <v>6110</v>
      </c>
      <c r="I117" s="227">
        <v>7</v>
      </c>
      <c r="T117" s="480">
        <v>44431</v>
      </c>
      <c r="U117" s="470">
        <f t="shared" si="6"/>
        <v>106.628</v>
      </c>
      <c r="AH117" s="317">
        <f>IF('Bi-Monthly GW Results'!L222="","",'Bi-Monthly GW Results'!L222)</f>
        <v>125.96</v>
      </c>
    </row>
    <row r="118" spans="1:34">
      <c r="A118" s="246">
        <v>40912</v>
      </c>
      <c r="B118" s="277">
        <v>142.83999999999997</v>
      </c>
      <c r="C118" s="272">
        <f t="shared" si="8"/>
        <v>26.98353846153843</v>
      </c>
      <c r="D118" s="270">
        <f t="shared" si="7"/>
        <v>728.11134790532378</v>
      </c>
      <c r="E118" s="201"/>
      <c r="F118" s="246">
        <v>43229</v>
      </c>
      <c r="G118" s="914" t="str">
        <f>IF(OR('Bi-Monthly GW Results'!A183="",'Bi-Monthly GW Results'!B183=""),"",'Bi-Monthly GW Results'!F183)</f>
        <v/>
      </c>
      <c r="H118" s="273" t="str">
        <f>IF(OR('Bi-Monthly GW Results'!A183="",'Bi-Monthly GW Results'!F183=""),"",'Bi-Monthly GW Results'!B183)</f>
        <v/>
      </c>
      <c r="I118" s="227">
        <v>7</v>
      </c>
      <c r="T118" s="480">
        <v>44452</v>
      </c>
      <c r="U118" s="470">
        <f t="shared" si="6"/>
        <v>106.47799999999999</v>
      </c>
      <c r="AH118" s="317">
        <f>IF('Bi-Monthly GW Results'!L223="","",'Bi-Monthly GW Results'!L223)</f>
        <v>126.11</v>
      </c>
    </row>
    <row r="119" spans="1:34">
      <c r="A119" s="246">
        <v>40946</v>
      </c>
      <c r="B119" s="277">
        <v>144.19</v>
      </c>
      <c r="C119" s="272">
        <f t="shared" si="8"/>
        <v>28.333538461538453</v>
      </c>
      <c r="D119" s="270">
        <f t="shared" si="7"/>
        <v>802.78940175147875</v>
      </c>
      <c r="E119" s="201"/>
      <c r="F119" s="246">
        <v>43272</v>
      </c>
      <c r="G119" s="914" t="str">
        <f>IF(OR('Bi-Monthly GW Results'!A184="",'Bi-Monthly GW Results'!B184=""),"",'Bi-Monthly GW Results'!F184)</f>
        <v/>
      </c>
      <c r="H119" s="273" t="str">
        <f>IF(OR('Bi-Monthly GW Results'!A184="",'Bi-Monthly GW Results'!F184=""),"",'Bi-Monthly GW Results'!B184)</f>
        <v/>
      </c>
      <c r="I119" s="227">
        <v>7</v>
      </c>
      <c r="T119" s="480">
        <v>44487</v>
      </c>
      <c r="U119" s="470">
        <f t="shared" si="6"/>
        <v>106.178</v>
      </c>
      <c r="AH119" s="317">
        <f>IF('Bi-Monthly GW Results'!L224="","",'Bi-Monthly GW Results'!L224)</f>
        <v>126.41</v>
      </c>
    </row>
    <row r="120" spans="1:34">
      <c r="A120" s="246">
        <v>40960</v>
      </c>
      <c r="B120" s="277">
        <v>144.57999999999998</v>
      </c>
      <c r="C120" s="272">
        <f t="shared" si="8"/>
        <v>28.723538461538439</v>
      </c>
      <c r="D120" s="270">
        <f t="shared" si="7"/>
        <v>825.04166175147805</v>
      </c>
      <c r="E120" s="201"/>
      <c r="F120" s="246">
        <v>43293</v>
      </c>
      <c r="G120" s="914" t="str">
        <f>IF(OR('Bi-Monthly GW Results'!A185="",'Bi-Monthly GW Results'!B185=""),"",'Bi-Monthly GW Results'!F185)</f>
        <v/>
      </c>
      <c r="H120" s="273" t="str">
        <f>IF(OR('Bi-Monthly GW Results'!A185="",'Bi-Monthly GW Results'!F185=""),"",'Bi-Monthly GW Results'!B185)</f>
        <v/>
      </c>
      <c r="I120" s="227">
        <v>7</v>
      </c>
      <c r="T120" s="480">
        <v>44529</v>
      </c>
      <c r="U120" s="470">
        <f t="shared" si="6"/>
        <v>106.208</v>
      </c>
      <c r="AH120" s="317">
        <f>IF('Bi-Monthly GW Results'!L225="","",'Bi-Monthly GW Results'!L225)</f>
        <v>126.38</v>
      </c>
    </row>
    <row r="121" spans="1:34">
      <c r="A121" s="246">
        <v>41019</v>
      </c>
      <c r="B121" s="277">
        <v>144.69</v>
      </c>
      <c r="C121" s="272">
        <f t="shared" si="8"/>
        <v>28.833538461538453</v>
      </c>
      <c r="D121" s="270">
        <f t="shared" si="7"/>
        <v>831.37294021301727</v>
      </c>
      <c r="E121" s="201"/>
      <c r="F121" s="246">
        <v>43321</v>
      </c>
      <c r="G121" s="914" t="str">
        <f>IF(OR('Bi-Monthly GW Results'!A186="",'Bi-Monthly GW Results'!B186=""),"",'Bi-Monthly GW Results'!F186)</f>
        <v/>
      </c>
      <c r="H121" s="273" t="str">
        <f>IF(OR('Bi-Monthly GW Results'!A186="",'Bi-Monthly GW Results'!F186=""),"",'Bi-Monthly GW Results'!B186)</f>
        <v/>
      </c>
      <c r="I121" s="227">
        <v>7</v>
      </c>
      <c r="T121" s="480">
        <v>44550</v>
      </c>
      <c r="U121" s="470">
        <f t="shared" si="6"/>
        <v>107.238</v>
      </c>
      <c r="AH121" s="317">
        <f>IF('Bi-Monthly GW Results'!L226="","",'Bi-Monthly GW Results'!L226)</f>
        <v>125.35</v>
      </c>
    </row>
    <row r="122" spans="1:34">
      <c r="A122" s="246">
        <v>41052</v>
      </c>
      <c r="B122" s="277">
        <v>145.15</v>
      </c>
      <c r="C122" s="272">
        <f t="shared" si="8"/>
        <v>29.293538461538461</v>
      </c>
      <c r="D122" s="270">
        <f t="shared" si="7"/>
        <v>858.11139559763308</v>
      </c>
      <c r="E122" s="201"/>
      <c r="F122" s="246">
        <v>43349</v>
      </c>
      <c r="G122" s="914">
        <f>IF(OR('Bi-Monthly GW Results'!A187="",'Bi-Monthly GW Results'!B187=""),"",'Bi-Monthly GW Results'!F187)</f>
        <v>6.9</v>
      </c>
      <c r="H122" s="273">
        <f>IF(OR('Bi-Monthly GW Results'!A187="",'Bi-Monthly GW Results'!F187=""),"",'Bi-Monthly GW Results'!B187)</f>
        <v>5500</v>
      </c>
      <c r="I122" s="227">
        <v>7</v>
      </c>
      <c r="T122" s="480">
        <v>44585</v>
      </c>
      <c r="U122" s="470">
        <f>IF(AH122="",NA(),$AN$40-$AN$38-AH122)</f>
        <v>102.93799999999999</v>
      </c>
      <c r="AH122" s="317">
        <f>IF('Bi-Monthly GW Results'!L227="","",'Bi-Monthly GW Results'!L227)</f>
        <v>129.65</v>
      </c>
    </row>
    <row r="123" spans="1:34">
      <c r="A123" s="246">
        <v>41082</v>
      </c>
      <c r="B123" s="277">
        <v>146.75</v>
      </c>
      <c r="C123" s="272">
        <f t="shared" si="8"/>
        <v>30.893538461538455</v>
      </c>
      <c r="D123" s="270">
        <f t="shared" si="7"/>
        <v>954.41071867455582</v>
      </c>
      <c r="E123" s="201"/>
      <c r="F123" s="246">
        <v>43383</v>
      </c>
      <c r="G123" s="914">
        <f>IF(OR('Bi-Monthly GW Results'!A188="",'Bi-Monthly GW Results'!B188=""),"",'Bi-Monthly GW Results'!F188)</f>
        <v>6.9</v>
      </c>
      <c r="H123" s="273">
        <f>IF(OR('Bi-Monthly GW Results'!A188="",'Bi-Monthly GW Results'!F188=""),"",'Bi-Monthly GW Results'!B188)</f>
        <v>5620</v>
      </c>
      <c r="I123" s="227">
        <v>7</v>
      </c>
      <c r="T123" s="480">
        <v>44606</v>
      </c>
      <c r="U123" s="470">
        <f>IF(AH123="",NA(),$AN$40-$AN$38-AH123)</f>
        <v>106.72799999999999</v>
      </c>
      <c r="AH123" s="317">
        <f>IF('Bi-Monthly GW Results'!L228="","",'Bi-Monthly GW Results'!L228)</f>
        <v>125.86</v>
      </c>
    </row>
    <row r="124" spans="1:34">
      <c r="A124" s="246">
        <v>41114</v>
      </c>
      <c r="B124" s="277">
        <v>145.97</v>
      </c>
      <c r="C124" s="272">
        <f t="shared" si="8"/>
        <v>30.113538461538454</v>
      </c>
      <c r="D124" s="270">
        <f t="shared" si="7"/>
        <v>906.82519867455574</v>
      </c>
      <c r="E124" s="201"/>
      <c r="F124" s="246">
        <v>43410</v>
      </c>
      <c r="G124" s="914">
        <f>IF(OR('Bi-Monthly GW Results'!A189="",'Bi-Monthly GW Results'!B189=""),"",'Bi-Monthly GW Results'!F189)</f>
        <v>6.9</v>
      </c>
      <c r="H124" s="273">
        <f>IF(OR('Bi-Monthly GW Results'!A189="",'Bi-Monthly GW Results'!F189=""),"",'Bi-Monthly GW Results'!B189)</f>
        <v>5630</v>
      </c>
      <c r="I124" s="227">
        <v>7</v>
      </c>
      <c r="T124" s="480">
        <v>44634</v>
      </c>
      <c r="U124" s="470">
        <f>IF(AH124="",NA(),$AN$40-$AN$38-AH124)</f>
        <v>106.52799999999999</v>
      </c>
      <c r="AH124" s="317">
        <f>IF('Bi-Monthly GW Results'!L229="","",'Bi-Monthly GW Results'!L229)</f>
        <v>126.06</v>
      </c>
    </row>
    <row r="125" spans="1:34">
      <c r="A125" s="246">
        <v>41143</v>
      </c>
      <c r="B125" s="277">
        <v>138.83000000000001</v>
      </c>
      <c r="C125" s="272">
        <f t="shared" si="8"/>
        <v>22.973538461538467</v>
      </c>
      <c r="D125" s="270">
        <f t="shared" si="7"/>
        <v>527.78346944378723</v>
      </c>
      <c r="F125" s="246">
        <v>43440</v>
      </c>
      <c r="G125" s="914">
        <f>IF(OR('Bi-Monthly GW Results'!A190="",'Bi-Monthly GW Results'!B190=""),"",'Bi-Monthly GW Results'!F190)</f>
        <v>7.2</v>
      </c>
      <c r="H125" s="273">
        <f>IF(OR('Bi-Monthly GW Results'!A190="",'Bi-Monthly GW Results'!F190=""),"",'Bi-Monthly GW Results'!B190)</f>
        <v>5630</v>
      </c>
      <c r="I125" s="227">
        <v>7</v>
      </c>
      <c r="T125" s="480">
        <v>44677</v>
      </c>
      <c r="U125" s="470">
        <f t="shared" ref="U125:U133" si="9">IF(AH125="",NA(),$AN$40-$AN$38-AH125)</f>
        <v>106.928</v>
      </c>
      <c r="AH125" s="317">
        <f>IF('Bi-Monthly GW Results'!L230="","",'Bi-Monthly GW Results'!L230)</f>
        <v>125.66</v>
      </c>
    </row>
    <row r="126" spans="1:34">
      <c r="A126" s="468"/>
      <c r="B126" s="469"/>
      <c r="C126" s="272"/>
      <c r="D126" s="270"/>
      <c r="F126" s="468">
        <v>43474</v>
      </c>
      <c r="G126" s="914">
        <f>IF(OR('Bi-Monthly GW Results'!A191="",'Bi-Monthly GW Results'!B191=""),"",'Bi-Monthly GW Results'!F191)</f>
        <v>7.3</v>
      </c>
      <c r="H126" s="273">
        <f>IF(OR('Bi-Monthly GW Results'!A191="",'Bi-Monthly GW Results'!F191=""),NA(),'Bi-Monthly GW Results'!B191)</f>
        <v>5630</v>
      </c>
      <c r="I126" s="392">
        <f>IF('Bi-Monthly GW Results'!A191="","",'Bi-Monthly GW Results'!I191)</f>
        <v>7</v>
      </c>
      <c r="T126" s="480">
        <v>44697</v>
      </c>
      <c r="U126" s="470">
        <f t="shared" si="9"/>
        <v>106.91799999999999</v>
      </c>
      <c r="AH126" s="317">
        <f>IF('Bi-Monthly GW Results'!L231="","",'Bi-Monthly GW Results'!L231)</f>
        <v>125.67</v>
      </c>
    </row>
    <row r="127" spans="1:34">
      <c r="A127" s="246"/>
      <c r="B127" s="277"/>
      <c r="F127" s="246">
        <v>43509</v>
      </c>
      <c r="G127" s="914" t="e">
        <f>IF(OR('Bi-Monthly GW Results'!A192="",'Bi-Monthly GW Results'!B192=""),NA(),'Bi-Monthly GW Results'!F192)</f>
        <v>#N/A</v>
      </c>
      <c r="H127" s="273" t="e">
        <f>IF(OR('Bi-Monthly GW Results'!A192="",'Bi-Monthly GW Results'!F192=""),NA(),'Bi-Monthly GW Results'!B192)</f>
        <v>#N/A</v>
      </c>
      <c r="I127" s="392">
        <f>IF('Bi-Monthly GW Results'!A192="","",'Bi-Monthly GW Results'!I192)</f>
        <v>7</v>
      </c>
      <c r="T127" s="480">
        <v>44726</v>
      </c>
      <c r="U127" s="470">
        <f t="shared" si="9"/>
        <v>106.93799999999999</v>
      </c>
      <c r="AH127" s="317">
        <f>IF('Bi-Monthly GW Results'!L232="","",'Bi-Monthly GW Results'!L232)</f>
        <v>125.65</v>
      </c>
    </row>
    <row r="128" spans="1:34">
      <c r="A128" s="246"/>
      <c r="B128" s="277"/>
      <c r="F128" s="468">
        <v>43531</v>
      </c>
      <c r="G128" s="914" t="e">
        <f>IF(OR('Bi-Monthly GW Results'!A193="",'Bi-Monthly GW Results'!B193=""),NA(),'Bi-Monthly GW Results'!F193)</f>
        <v>#N/A</v>
      </c>
      <c r="H128" s="273" t="e">
        <f>IF(OR('Bi-Monthly GW Results'!A193="",'Bi-Monthly GW Results'!F193=""),NA(),'Bi-Monthly GW Results'!B193)</f>
        <v>#N/A</v>
      </c>
      <c r="I128" s="392">
        <f>IF('Bi-Monthly GW Results'!A193="","",'Bi-Monthly GW Results'!I193)</f>
        <v>7</v>
      </c>
      <c r="T128" s="480">
        <v>44754</v>
      </c>
      <c r="U128" s="470">
        <f t="shared" si="9"/>
        <v>106.97799999999999</v>
      </c>
      <c r="AH128" s="317">
        <f>IF('Bi-Monthly GW Results'!L233="","",'Bi-Monthly GW Results'!L233)</f>
        <v>125.61</v>
      </c>
    </row>
    <row r="129" spans="1:34">
      <c r="A129" s="246"/>
      <c r="B129" s="277"/>
      <c r="F129" s="246">
        <v>43559</v>
      </c>
      <c r="G129" s="914">
        <f>IF(OR('Bi-Monthly GW Results'!A194="",'Bi-Monthly GW Results'!B194=""),NA(),'Bi-Monthly GW Results'!F194)</f>
        <v>7.18</v>
      </c>
      <c r="H129" s="273">
        <f>IF(OR('Bi-Monthly GW Results'!A194="",'Bi-Monthly GW Results'!F194=""),NA(),'Bi-Monthly GW Results'!B194)</f>
        <v>6900</v>
      </c>
      <c r="I129" s="392">
        <f>IF('Bi-Monthly GW Results'!A194="","",'Bi-Monthly GW Results'!I194)</f>
        <v>7</v>
      </c>
      <c r="T129" s="480">
        <f>IF(F169="","",F169)</f>
        <v>44790</v>
      </c>
      <c r="U129" s="470">
        <f t="shared" si="9"/>
        <v>107.008</v>
      </c>
      <c r="AH129" s="317">
        <f>IF('Bi-Monthly GW Results'!L234="","",'Bi-Monthly GW Results'!L234)</f>
        <v>125.58</v>
      </c>
    </row>
    <row r="130" spans="1:34">
      <c r="F130" s="468">
        <v>43593</v>
      </c>
      <c r="G130" s="914">
        <f>IF(OR('Bi-Monthly GW Results'!A195="",'Bi-Monthly GW Results'!B195=""),NA(),'Bi-Monthly GW Results'!F195)</f>
        <v>7</v>
      </c>
      <c r="H130" s="273">
        <f>IF(OR('Bi-Monthly GW Results'!A195="",'Bi-Monthly GW Results'!F195=""),NA(),'Bi-Monthly GW Results'!B195)</f>
        <v>6400</v>
      </c>
      <c r="I130" s="392">
        <f>IF('Bi-Monthly GW Results'!A195="","",'Bi-Monthly GW Results'!I195)</f>
        <v>7</v>
      </c>
      <c r="T130" s="480">
        <f>IF(F170="","",F170)</f>
        <v>44823</v>
      </c>
      <c r="U130" s="470">
        <f t="shared" si="9"/>
        <v>107.18799999999999</v>
      </c>
      <c r="AH130" s="317">
        <f>IF('Bi-Monthly GW Results'!L235="","",'Bi-Monthly GW Results'!L235)</f>
        <v>125.4</v>
      </c>
    </row>
    <row r="131" spans="1:34">
      <c r="F131" s="246">
        <v>43622</v>
      </c>
      <c r="G131" s="914" t="e">
        <f>IF(OR('Bi-Monthly GW Results'!A196="",'Bi-Monthly GW Results'!B196=""),NA(),'Bi-Monthly GW Results'!F196)</f>
        <v>#N/A</v>
      </c>
      <c r="H131" s="273" t="e">
        <f>IF(OR('Bi-Monthly GW Results'!A196="",'Bi-Monthly GW Results'!F196=""),NA(),'Bi-Monthly GW Results'!B196)</f>
        <v>#N/A</v>
      </c>
      <c r="I131" s="392">
        <f>IF('Bi-Monthly GW Results'!A196="","",'Bi-Monthly GW Results'!I196)</f>
        <v>7</v>
      </c>
      <c r="T131" s="480">
        <f>IF(F171="","",F171)</f>
        <v>44851</v>
      </c>
      <c r="U131" s="470">
        <f t="shared" si="9"/>
        <v>107.22799999999999</v>
      </c>
      <c r="AH131" s="317">
        <f>IF('Bi-Monthly GW Results'!L236="","",'Bi-Monthly GW Results'!L236)</f>
        <v>125.36</v>
      </c>
    </row>
    <row r="132" spans="1:34">
      <c r="F132" s="468">
        <v>43649</v>
      </c>
      <c r="G132" s="914" t="e">
        <f>IF(OR('Bi-Monthly GW Results'!A197="",'Bi-Monthly GW Results'!B197=""),NA(),'Bi-Monthly GW Results'!F197)</f>
        <v>#N/A</v>
      </c>
      <c r="H132" s="273" t="e">
        <f>IF(OR('Bi-Monthly GW Results'!A197="",'Bi-Monthly GW Results'!F197=""),NA(),'Bi-Monthly GW Results'!B197)</f>
        <v>#N/A</v>
      </c>
      <c r="I132" s="392">
        <f>IF('Bi-Monthly GW Results'!A197="","",'Bi-Monthly GW Results'!I197)</f>
        <v>7</v>
      </c>
      <c r="T132" s="480">
        <f t="shared" ref="T132:T149" si="10">IF(F172="","",F172)</f>
        <v>44887</v>
      </c>
      <c r="U132" s="470">
        <f t="shared" si="9"/>
        <v>107.428</v>
      </c>
      <c r="AH132" s="317">
        <f>IF('Bi-Monthly GW Results'!L237="","",'Bi-Monthly GW Results'!L237)</f>
        <v>125.16</v>
      </c>
    </row>
    <row r="133" spans="1:34">
      <c r="F133" s="246">
        <v>43683</v>
      </c>
      <c r="G133" s="914" t="e">
        <f>IF(OR('Bi-Monthly GW Results'!A198="",'Bi-Monthly GW Results'!B198=""),NA(),'Bi-Monthly GW Results'!F198)</f>
        <v>#N/A</v>
      </c>
      <c r="H133" s="273" t="e">
        <f>IF(OR('Bi-Monthly GW Results'!A198="",'Bi-Monthly GW Results'!F198=""),NA(),'Bi-Monthly GW Results'!B198)</f>
        <v>#N/A</v>
      </c>
      <c r="I133" s="392">
        <f>IF('Bi-Monthly GW Results'!A198="","",'Bi-Monthly GW Results'!I198)</f>
        <v>7</v>
      </c>
      <c r="T133" s="480">
        <f t="shared" si="10"/>
        <v>44915</v>
      </c>
      <c r="U133" s="470">
        <f t="shared" si="9"/>
        <v>107.428</v>
      </c>
      <c r="AH133" s="317">
        <f>IF('Bi-Monthly GW Results'!L238="","",'Bi-Monthly GW Results'!L238)</f>
        <v>125.16</v>
      </c>
    </row>
    <row r="134" spans="1:34">
      <c r="F134" s="468">
        <v>43713</v>
      </c>
      <c r="G134" s="914" t="e">
        <f>IF(OR('Bi-Monthly GW Results'!A199="",'Bi-Monthly GW Results'!B199=""),NA(),'Bi-Monthly GW Results'!F199)</f>
        <v>#N/A</v>
      </c>
      <c r="H134" s="273" t="e">
        <f>IF(OR('Bi-Monthly GW Results'!A199="",'Bi-Monthly GW Results'!F199=""),NA(),'Bi-Monthly GW Results'!B199)</f>
        <v>#N/A</v>
      </c>
      <c r="I134" s="392">
        <f>IF('Bi-Monthly GW Results'!A199="","",'Bi-Monthly GW Results'!I199)</f>
        <v>7</v>
      </c>
      <c r="T134" s="480">
        <f t="shared" si="10"/>
        <v>44949</v>
      </c>
      <c r="U134" s="470">
        <f t="shared" ref="U134:U135" si="11">IF(AH134="",NA(),$AN$40-$AN$38-AH134)</f>
        <v>107.398</v>
      </c>
      <c r="AH134" s="317">
        <f>IF('Bi-Monthly GW Results'!L239="","",'Bi-Monthly GW Results'!L239)</f>
        <v>125.19</v>
      </c>
    </row>
    <row r="135" spans="1:34">
      <c r="F135" s="246">
        <v>43741</v>
      </c>
      <c r="G135" s="914" t="e">
        <f>IF(OR('Bi-Monthly GW Results'!A200="",'Bi-Monthly GW Results'!B200=""),NA(),'Bi-Monthly GW Results'!F200)</f>
        <v>#N/A</v>
      </c>
      <c r="H135" s="273" t="e">
        <f>IF(OR('Bi-Monthly GW Results'!A200="",'Bi-Monthly GW Results'!F200=""),NA(),'Bi-Monthly GW Results'!B200)</f>
        <v>#N/A</v>
      </c>
      <c r="I135" s="392">
        <f>IF('Bi-Monthly GW Results'!A200="","",'Bi-Monthly GW Results'!I200)</f>
        <v>7</v>
      </c>
      <c r="T135" s="480">
        <f t="shared" si="10"/>
        <v>44977</v>
      </c>
      <c r="U135" s="470">
        <f t="shared" si="11"/>
        <v>107.30799999999999</v>
      </c>
      <c r="AH135" s="317">
        <f>IF('Bi-Monthly GW Results'!L240="","",'Bi-Monthly GW Results'!L240)</f>
        <v>125.28</v>
      </c>
    </row>
    <row r="136" spans="1:34">
      <c r="F136" s="468">
        <v>43776</v>
      </c>
      <c r="G136" s="914" t="e">
        <f>IF(OR('Bi-Monthly GW Results'!A201="",'Bi-Monthly GW Results'!B201=""),NA(),'Bi-Monthly GW Results'!F201)</f>
        <v>#N/A</v>
      </c>
      <c r="H136" s="273" t="e">
        <f>IF(OR('Bi-Monthly GW Results'!A201="",'Bi-Monthly GW Results'!F201=""),NA(),'Bi-Monthly GW Results'!B201)</f>
        <v>#N/A</v>
      </c>
      <c r="I136" s="392">
        <f>IF('Bi-Monthly GW Results'!A201="","",'Bi-Monthly GW Results'!I201)</f>
        <v>7</v>
      </c>
      <c r="T136" s="480" t="str">
        <f t="shared" si="10"/>
        <v/>
      </c>
      <c r="U136" s="470"/>
    </row>
    <row r="137" spans="1:34">
      <c r="F137" s="246">
        <v>43803</v>
      </c>
      <c r="G137" s="914">
        <f>IF(OR('Bi-Monthly GW Results'!A202="",'Bi-Monthly GW Results'!B202=""),NA(),'Bi-Monthly GW Results'!F202)</f>
        <v>6.8</v>
      </c>
      <c r="H137" s="273">
        <f>IF(OR('Bi-Monthly GW Results'!A202="",'Bi-Monthly GW Results'!F202=""),NA(),'Bi-Monthly GW Results'!B202)</f>
        <v>6360</v>
      </c>
      <c r="I137" s="392">
        <f>IF('Bi-Monthly GW Results'!A202="","",'Bi-Monthly GW Results'!I202)</f>
        <v>7</v>
      </c>
      <c r="T137" s="480" t="str">
        <f t="shared" si="10"/>
        <v/>
      </c>
      <c r="U137" s="470"/>
    </row>
    <row r="138" spans="1:34">
      <c r="F138" s="468">
        <v>43839</v>
      </c>
      <c r="G138" s="914">
        <f>IF(OR('Bi-Monthly GW Results'!A203="",'Bi-Monthly GW Results'!B203=""),NA(),'Bi-Monthly GW Results'!F203)</f>
        <v>6.9</v>
      </c>
      <c r="H138" s="273">
        <f>IF(OR('Bi-Monthly GW Results'!A203="",'Bi-Monthly GW Results'!F203=""),NA(),'Bi-Monthly GW Results'!B203)</f>
        <v>6290</v>
      </c>
      <c r="I138" s="392">
        <f>IF('Bi-Monthly GW Results'!A203="","",'Bi-Monthly GW Results'!I203)</f>
        <v>7</v>
      </c>
      <c r="T138" s="480" t="str">
        <f t="shared" si="10"/>
        <v/>
      </c>
      <c r="U138" s="470"/>
    </row>
    <row r="139" spans="1:34">
      <c r="F139" s="246">
        <v>43865</v>
      </c>
      <c r="G139" s="914">
        <f>IF(OR('Bi-Monthly GW Results'!A204="",'Bi-Monthly GW Results'!B204=""),NA(),'Bi-Monthly GW Results'!F204)</f>
        <v>7</v>
      </c>
      <c r="H139" s="273">
        <f>IF(OR('Bi-Monthly GW Results'!A204="",'Bi-Monthly GW Results'!F204=""),NA(),'Bi-Monthly GW Results'!B204)</f>
        <v>6170</v>
      </c>
      <c r="I139" s="392">
        <f>IF('Bi-Monthly GW Results'!A204="","",'Bi-Monthly GW Results'!I204)</f>
        <v>7</v>
      </c>
      <c r="T139" s="480" t="str">
        <f t="shared" si="10"/>
        <v/>
      </c>
      <c r="U139" s="470"/>
    </row>
    <row r="140" spans="1:34">
      <c r="F140" s="468">
        <v>43906</v>
      </c>
      <c r="G140" s="915">
        <v>7.03</v>
      </c>
      <c r="H140" s="621">
        <v>6960</v>
      </c>
      <c r="I140" s="392">
        <f>IF('Bi-Monthly GW Results'!A205="","",'Bi-Monthly GW Results'!I205)</f>
        <v>7</v>
      </c>
      <c r="T140" s="480" t="str">
        <f t="shared" si="10"/>
        <v/>
      </c>
      <c r="U140" s="470"/>
    </row>
    <row r="141" spans="1:34">
      <c r="F141" s="246">
        <v>43923</v>
      </c>
      <c r="G141" s="914">
        <f>IF(OR('Bi-Monthly GW Results'!A206="",'Bi-Monthly GW Results'!B206=""),NA(),'Bi-Monthly GW Results'!F206)</f>
        <v>7</v>
      </c>
      <c r="H141" s="273">
        <f>IF(OR('Bi-Monthly GW Results'!A206="",'Bi-Monthly GW Results'!F206=""),NA(),'Bi-Monthly GW Results'!B206)</f>
        <v>6150</v>
      </c>
      <c r="I141" s="392">
        <f>IF('Bi-Monthly GW Results'!A206="","",'Bi-Monthly GW Results'!I206)</f>
        <v>7</v>
      </c>
      <c r="T141" s="480" t="str">
        <f t="shared" si="10"/>
        <v/>
      </c>
      <c r="U141" s="470"/>
    </row>
    <row r="142" spans="1:34">
      <c r="F142" s="468">
        <v>43964</v>
      </c>
      <c r="G142" s="914">
        <f>IF(OR('Bi-Monthly GW Results'!A207="",'Bi-Monthly GW Results'!B207=""),NA(),'Bi-Monthly GW Results'!F207)</f>
        <v>7</v>
      </c>
      <c r="H142" s="273">
        <f>IF(OR('Bi-Monthly GW Results'!A207="",'Bi-Monthly GW Results'!F207=""),NA(),'Bi-Monthly GW Results'!B207)</f>
        <v>6080</v>
      </c>
      <c r="I142" s="392">
        <f>IF('Bi-Monthly GW Results'!A207="","",'Bi-Monthly GW Results'!I207)</f>
        <v>7</v>
      </c>
      <c r="T142" s="480" t="str">
        <f t="shared" si="10"/>
        <v/>
      </c>
      <c r="U142" s="470"/>
    </row>
    <row r="143" spans="1:34">
      <c r="F143" s="246">
        <v>43984</v>
      </c>
      <c r="G143" s="914">
        <f>IF(OR('Bi-Monthly GW Results'!A208="",'Bi-Monthly GW Results'!B208=""),NA(),'Bi-Monthly GW Results'!F208)</f>
        <v>7.1</v>
      </c>
      <c r="H143" s="273">
        <f>IF(OR('Bi-Monthly GW Results'!A208="",'Bi-Monthly GW Results'!F208=""),NA(),'Bi-Monthly GW Results'!B208)</f>
        <v>6020</v>
      </c>
      <c r="I143" s="392">
        <f>IF('Bi-Monthly GW Results'!A208="","",'Bi-Monthly GW Results'!I208)</f>
        <v>7</v>
      </c>
      <c r="T143" s="480" t="str">
        <f t="shared" si="10"/>
        <v/>
      </c>
      <c r="U143" s="470"/>
    </row>
    <row r="144" spans="1:34">
      <c r="F144" s="468">
        <v>44019</v>
      </c>
      <c r="G144" s="914">
        <f>IF(OR('Bi-Monthly GW Results'!A209="",'Bi-Monthly GW Results'!B209=""),NA(),'Bi-Monthly GW Results'!F209)</f>
        <v>7.3</v>
      </c>
      <c r="H144" s="273">
        <f>IF(OR('Bi-Monthly GW Results'!A209="",'Bi-Monthly GW Results'!F209=""),NA(),'Bi-Monthly GW Results'!B209)</f>
        <v>6350</v>
      </c>
      <c r="I144" s="392">
        <f>IF('Bi-Monthly GW Results'!A209="","",'Bi-Monthly GW Results'!I209)</f>
        <v>7</v>
      </c>
      <c r="T144" s="480" t="str">
        <f t="shared" si="10"/>
        <v/>
      </c>
      <c r="U144" s="470"/>
    </row>
    <row r="145" spans="6:21">
      <c r="F145" s="246">
        <v>44047</v>
      </c>
      <c r="G145" s="916">
        <f>IF(OR('Bi-Monthly GW Results'!A210="",'Bi-Monthly GW Results'!C210=""),NA(),'Bi-Monthly GW Results'!G210)</f>
        <v>7.5</v>
      </c>
      <c r="H145" s="778">
        <f>IF(OR('Bi-Monthly GW Results'!A210="",'Bi-Monthly GW Results'!G210=""),NA(),'Bi-Monthly GW Results'!C210)</f>
        <v>5590</v>
      </c>
      <c r="I145" s="392">
        <f>IF('Bi-Monthly GW Results'!A210="","",'Bi-Monthly GW Results'!I210)</f>
        <v>7</v>
      </c>
      <c r="L145" s="779" t="s">
        <v>356</v>
      </c>
      <c r="T145" s="480" t="str">
        <f t="shared" si="10"/>
        <v/>
      </c>
      <c r="U145" s="470"/>
    </row>
    <row r="146" spans="6:21">
      <c r="F146" s="468">
        <v>44082</v>
      </c>
      <c r="G146" s="914">
        <f>IF(OR('Bi-Monthly GW Results'!A211="",'Bi-Monthly GW Results'!B211=""),NA(),'Bi-Monthly GW Results'!F211)</f>
        <v>6.9</v>
      </c>
      <c r="H146" s="273">
        <f>IF(OR('Bi-Monthly GW Results'!A211="",'Bi-Monthly GW Results'!F211=""),NA(),'Bi-Monthly GW Results'!B211)</f>
        <v>5860</v>
      </c>
      <c r="I146" s="392">
        <f>IF('Bi-Monthly GW Results'!A211="","",'Bi-Monthly GW Results'!I211)</f>
        <v>7</v>
      </c>
      <c r="T146" s="480" t="str">
        <f t="shared" si="10"/>
        <v/>
      </c>
      <c r="U146" s="470"/>
    </row>
    <row r="147" spans="6:21">
      <c r="F147" s="246">
        <v>44110</v>
      </c>
      <c r="G147" s="916">
        <f>IF(OR('Bi-Monthly GW Results'!A212="",'Bi-Monthly GW Results'!C212=""),NA(),'Bi-Monthly GW Results'!G212)</f>
        <v>7.1</v>
      </c>
      <c r="H147" s="778">
        <f>IF(OR('Bi-Monthly GW Results'!A212="",'Bi-Monthly GW Results'!G212=""),NA(),'Bi-Monthly GW Results'!C212)</f>
        <v>6170</v>
      </c>
      <c r="I147" s="392">
        <f>IF('Bi-Monthly GW Results'!A212="","",'Bi-Monthly GW Results'!I212)</f>
        <v>7</v>
      </c>
      <c r="L147" s="779" t="s">
        <v>356</v>
      </c>
      <c r="T147" s="480" t="str">
        <f t="shared" si="10"/>
        <v/>
      </c>
      <c r="U147" s="470"/>
    </row>
    <row r="148" spans="6:21">
      <c r="F148" s="468">
        <v>44145</v>
      </c>
      <c r="G148" s="914">
        <f>IF(OR('Bi-Monthly GW Results'!A213="",'Bi-Monthly GW Results'!B213=""),NA(),'Bi-Monthly GW Results'!F213)</f>
        <v>7.1</v>
      </c>
      <c r="H148" s="273">
        <f>IF(OR('Bi-Monthly GW Results'!A213="",'Bi-Monthly GW Results'!F213=""),NA(),'Bi-Monthly GW Results'!B213)</f>
        <v>5790</v>
      </c>
      <c r="I148" s="392">
        <f>IF('Bi-Monthly GW Results'!A213="","",'Bi-Monthly GW Results'!I213)</f>
        <v>7</v>
      </c>
      <c r="T148" s="480" t="str">
        <f t="shared" si="10"/>
        <v/>
      </c>
      <c r="U148" s="470"/>
    </row>
    <row r="149" spans="6:21">
      <c r="F149" s="246">
        <v>44167</v>
      </c>
      <c r="G149" s="914">
        <f>IF(OR('Bi-Monthly GW Results'!A214="",'Bi-Monthly GW Results'!B214=""),NA(),'Bi-Monthly GW Results'!F214)</f>
        <v>6.8</v>
      </c>
      <c r="H149" s="273">
        <f>IF(OR('Bi-Monthly GW Results'!A214="",'Bi-Monthly GW Results'!F214=""),NA(),'Bi-Monthly GW Results'!B214)</f>
        <v>5740</v>
      </c>
      <c r="I149" s="392">
        <f>IF('Bi-Monthly GW Results'!A214="","",'Bi-Monthly GW Results'!I214)</f>
        <v>7</v>
      </c>
      <c r="T149" s="480" t="str">
        <f t="shared" si="10"/>
        <v/>
      </c>
      <c r="U149" s="470"/>
    </row>
    <row r="150" spans="6:21">
      <c r="F150" s="468">
        <v>44209</v>
      </c>
      <c r="G150" s="914">
        <f>IF(OR('Bi-Monthly GW Results'!A215="",'Bi-Monthly GW Results'!B215=""),NA(),'Bi-Monthly GW Results'!F215)</f>
        <v>6.9</v>
      </c>
      <c r="H150" s="273">
        <f>IF(OR('Bi-Monthly GW Results'!A215="",'Bi-Monthly GW Results'!F215=""),NA(),'Bi-Monthly GW Results'!B215)</f>
        <v>5970</v>
      </c>
      <c r="I150" s="392">
        <f>IF('Bi-Monthly GW Results'!A215="","",'Bi-Monthly GW Results'!I215)</f>
        <v>7</v>
      </c>
      <c r="T150" s="933"/>
      <c r="U150" s="933"/>
    </row>
    <row r="151" spans="6:21">
      <c r="F151" s="246">
        <v>44235</v>
      </c>
      <c r="G151" s="914">
        <f>IF(OR('Bi-Monthly GW Results'!A216="",'Bi-Monthly GW Results'!B216=""),NA(),'Bi-Monthly GW Results'!F216)</f>
        <v>8.18</v>
      </c>
      <c r="H151" s="273">
        <f>IF(OR('Bi-Monthly GW Results'!A216="",'Bi-Monthly GW Results'!F216=""),NA(),'Bi-Monthly GW Results'!B216)</f>
        <v>6390</v>
      </c>
      <c r="I151" s="392">
        <f>IF('Bi-Monthly GW Results'!A216="","",'Bi-Monthly GW Results'!I216)</f>
        <v>7</v>
      </c>
    </row>
    <row r="152" spans="6:21">
      <c r="F152" s="468">
        <v>44263</v>
      </c>
      <c r="G152" s="914">
        <f>IF(OR('Bi-Monthly GW Results'!A217="",'Bi-Monthly GW Results'!B217=""),NA(),'Bi-Monthly GW Results'!F217)</f>
        <v>6.93</v>
      </c>
      <c r="H152" s="273">
        <f>IF(OR('Bi-Monthly GW Results'!A217="",'Bi-Monthly GW Results'!F217=""),NA(),'Bi-Monthly GW Results'!B217)</f>
        <v>6480</v>
      </c>
      <c r="I152" s="392">
        <f>IF('Bi-Monthly GW Results'!A217="","",'Bi-Monthly GW Results'!I217)</f>
        <v>7</v>
      </c>
    </row>
    <row r="153" spans="6:21">
      <c r="F153" s="246">
        <v>44299</v>
      </c>
      <c r="G153" s="914">
        <f>IF(OR('Bi-Monthly GW Results'!A218="",'Bi-Monthly GW Results'!B218=""),NA(),'Bi-Monthly GW Results'!F218)</f>
        <v>6.94</v>
      </c>
      <c r="H153" s="273">
        <f>IF(OR('Bi-Monthly GW Results'!A218="",'Bi-Monthly GW Results'!F218=""),NA(),'Bi-Monthly GW Results'!B218)</f>
        <v>6370</v>
      </c>
      <c r="I153" s="392">
        <f>IF('Bi-Monthly GW Results'!A218="","",'Bi-Monthly GW Results'!I218)</f>
        <v>7</v>
      </c>
    </row>
    <row r="154" spans="6:21">
      <c r="F154" s="468">
        <v>44328</v>
      </c>
      <c r="G154" s="914">
        <f>IF(OR('Bi-Monthly GW Results'!A219="",'Bi-Monthly GW Results'!B219=""),NA(),'Bi-Monthly GW Results'!F219)</f>
        <v>6.97</v>
      </c>
      <c r="H154" s="273">
        <f>IF(OR('Bi-Monthly GW Results'!A219="",'Bi-Monthly GW Results'!F219=""),NA(),'Bi-Monthly GW Results'!B219)</f>
        <v>6320</v>
      </c>
      <c r="I154" s="392">
        <f>IF('Bi-Monthly GW Results'!A219="","",'Bi-Monthly GW Results'!I219)</f>
        <v>7</v>
      </c>
    </row>
    <row r="155" spans="6:21">
      <c r="F155" s="246">
        <v>44368</v>
      </c>
      <c r="G155" s="914">
        <f>IF(OR('Bi-Monthly GW Results'!A220="",'Bi-Monthly GW Results'!B220=""),NA(),'Bi-Monthly GW Results'!F220)</f>
        <v>6.81</v>
      </c>
      <c r="H155" s="273">
        <f>IF(OR('Bi-Monthly GW Results'!A220="",'Bi-Monthly GW Results'!F220=""),NA(),'Bi-Monthly GW Results'!B220)</f>
        <v>5660</v>
      </c>
      <c r="I155" s="392">
        <f>IF('Bi-Monthly GW Results'!A220="","",'Bi-Monthly GW Results'!I220)</f>
        <v>7</v>
      </c>
    </row>
    <row r="156" spans="6:21">
      <c r="F156" s="468">
        <v>44396</v>
      </c>
      <c r="G156" s="914">
        <f>IF(OR('Bi-Monthly GW Results'!A221="",'Bi-Monthly GW Results'!B221=""),NA(),'Bi-Monthly GW Results'!F221)</f>
        <v>6.93</v>
      </c>
      <c r="H156" s="273">
        <f>IF(OR('Bi-Monthly GW Results'!A221="",'Bi-Monthly GW Results'!F221=""),NA(),'Bi-Monthly GW Results'!B221)</f>
        <v>6240</v>
      </c>
      <c r="I156" s="392">
        <f>IF('Bi-Monthly GW Results'!A221="","",'Bi-Monthly GW Results'!I221)</f>
        <v>7</v>
      </c>
    </row>
    <row r="157" spans="6:21">
      <c r="F157" s="246">
        <v>44431</v>
      </c>
      <c r="G157" s="914">
        <f>IF(OR('Bi-Monthly GW Results'!A222="",'Bi-Monthly GW Results'!B222=""),NA(),'Bi-Monthly GW Results'!F222)</f>
        <v>6.9</v>
      </c>
      <c r="H157" s="273">
        <f>IF(OR('Bi-Monthly GW Results'!A222="",'Bi-Monthly GW Results'!F222=""),NA(),'Bi-Monthly GW Results'!B222)</f>
        <v>6330</v>
      </c>
      <c r="I157" s="392">
        <f>IF('Bi-Monthly GW Results'!A222="","",'Bi-Monthly GW Results'!I222)</f>
        <v>7</v>
      </c>
    </row>
    <row r="158" spans="6:21">
      <c r="F158" s="468">
        <v>44452</v>
      </c>
      <c r="G158" s="914">
        <f>IF(OR('Bi-Monthly GW Results'!A223="",'Bi-Monthly GW Results'!B223=""),NA(),'Bi-Monthly GW Results'!F223)</f>
        <v>6.95</v>
      </c>
      <c r="H158" s="273">
        <f>IF(OR('Bi-Monthly GW Results'!A223="",'Bi-Monthly GW Results'!F223=""),NA(),'Bi-Monthly GW Results'!B223)</f>
        <v>6360</v>
      </c>
      <c r="I158" s="392">
        <f>IF('Bi-Monthly GW Results'!A223="","",'Bi-Monthly GW Results'!I223)</f>
        <v>7</v>
      </c>
    </row>
    <row r="159" spans="6:21">
      <c r="F159" s="246">
        <v>44487</v>
      </c>
      <c r="G159" s="914">
        <f>IF(OR('Bi-Monthly GW Results'!A224="",'Bi-Monthly GW Results'!B224=""),NA(),'Bi-Monthly GW Results'!F224)</f>
        <v>6.93</v>
      </c>
      <c r="H159" s="273">
        <f>IF(OR('Bi-Monthly GW Results'!A224="",'Bi-Monthly GW Results'!F224=""),NA(),'Bi-Monthly GW Results'!B224)</f>
        <v>6380</v>
      </c>
      <c r="I159" s="392">
        <f>IF('Bi-Monthly GW Results'!A224="","",'Bi-Monthly GW Results'!I224)</f>
        <v>7</v>
      </c>
    </row>
    <row r="160" spans="6:21">
      <c r="F160" s="468">
        <v>44529</v>
      </c>
      <c r="G160" s="914">
        <f>IF(OR('Bi-Monthly GW Results'!A225="",'Bi-Monthly GW Results'!B225=""),NA(),'Bi-Monthly GW Results'!F225)</f>
        <v>6.85</v>
      </c>
      <c r="H160" s="273">
        <f>IF(OR('Bi-Monthly GW Results'!A225="",'Bi-Monthly GW Results'!F225=""),NA(),'Bi-Monthly GW Results'!B225)</f>
        <v>6640</v>
      </c>
      <c r="I160" s="392">
        <f>IF('Bi-Monthly GW Results'!A225="","",'Bi-Monthly GW Results'!I225)</f>
        <v>7</v>
      </c>
    </row>
    <row r="161" spans="6:9">
      <c r="F161" s="246">
        <v>44550</v>
      </c>
      <c r="G161" s="914">
        <f>IF(OR('Bi-Monthly GW Results'!A226="",'Bi-Monthly GW Results'!B226=""),NA(),'Bi-Monthly GW Results'!F226)</f>
        <v>7</v>
      </c>
      <c r="H161" s="273">
        <f>IF(OR('Bi-Monthly GW Results'!A226="",'Bi-Monthly GW Results'!F226=""),NA(),'Bi-Monthly GW Results'!B226)</f>
        <v>6530</v>
      </c>
      <c r="I161" s="392">
        <f>IF('Bi-Monthly GW Results'!A226="","",'Bi-Monthly GW Results'!I226)</f>
        <v>7</v>
      </c>
    </row>
    <row r="162" spans="6:9">
      <c r="F162" s="468">
        <v>44585</v>
      </c>
      <c r="G162" s="914">
        <f>IF(OR('Bi-Monthly GW Results'!A227="",'Bi-Monthly GW Results'!B227=""),NA(),'Bi-Monthly GW Results'!F227)</f>
        <v>6.9</v>
      </c>
      <c r="H162" s="273">
        <f>IF(OR('Bi-Monthly GW Results'!A227="",'Bi-Monthly GW Results'!F227=""),NA(),'Bi-Monthly GW Results'!B227)</f>
        <v>6450</v>
      </c>
      <c r="I162" s="392">
        <f>IF('Bi-Monthly GW Results'!A227="","",'Bi-Monthly GW Results'!I227)</f>
        <v>7</v>
      </c>
    </row>
    <row r="163" spans="6:9">
      <c r="F163" s="468">
        <v>44606</v>
      </c>
      <c r="G163" s="914">
        <f>IF(OR('Bi-Monthly GW Results'!A228="",'Bi-Monthly GW Results'!B228=""),NA(),'Bi-Monthly GW Results'!F228)</f>
        <v>7</v>
      </c>
      <c r="H163" s="273">
        <f>IF(OR('Bi-Monthly GW Results'!A228="",'Bi-Monthly GW Results'!F228=""),NA(),'Bi-Monthly GW Results'!B228)</f>
        <v>6390</v>
      </c>
      <c r="I163" s="392">
        <f>IF('Bi-Monthly GW Results'!A228="","",'Bi-Monthly GW Results'!I228)</f>
        <v>7</v>
      </c>
    </row>
    <row r="164" spans="6:9">
      <c r="F164" s="468">
        <v>44634</v>
      </c>
      <c r="G164" s="914">
        <f>IF(OR('Bi-Monthly GW Results'!A229="",'Bi-Monthly GW Results'!B229=""),NA(),'Bi-Monthly GW Results'!F229)</f>
        <v>6.95</v>
      </c>
      <c r="H164" s="273">
        <f>IF(OR('Bi-Monthly GW Results'!A229="",'Bi-Monthly GW Results'!F229=""),NA(),'Bi-Monthly GW Results'!B229)</f>
        <v>6600</v>
      </c>
      <c r="I164" s="392">
        <f>IF('Bi-Monthly GW Results'!A229="","",'Bi-Monthly GW Results'!I229)</f>
        <v>7</v>
      </c>
    </row>
    <row r="165" spans="6:9">
      <c r="F165" s="468">
        <v>44677</v>
      </c>
      <c r="G165" s="914">
        <f>IF(OR('Bi-Monthly GW Results'!A230="",'Bi-Monthly GW Results'!B230=""),NA(),'Bi-Monthly GW Results'!F230)</f>
        <v>6.88</v>
      </c>
      <c r="H165" s="273">
        <f>IF(OR('Bi-Monthly GW Results'!A230="",'Bi-Monthly GW Results'!F230=""),NA(),'Bi-Monthly GW Results'!B230)</f>
        <v>6190</v>
      </c>
      <c r="I165" s="392">
        <f>IF('Bi-Monthly GW Results'!A230="","",'Bi-Monthly GW Results'!I230)</f>
        <v>7</v>
      </c>
    </row>
    <row r="166" spans="6:9">
      <c r="F166" s="468">
        <v>44697</v>
      </c>
      <c r="G166" s="914">
        <f>IF(OR('Bi-Monthly GW Results'!A231="",'Bi-Monthly GW Results'!B231=""),NA(),'Bi-Monthly GW Results'!F231)</f>
        <v>7.43</v>
      </c>
      <c r="H166" s="273">
        <f>IF(OR('Bi-Monthly GW Results'!A231="",'Bi-Monthly GW Results'!F231=""),NA(),'Bi-Monthly GW Results'!B231)</f>
        <v>6410</v>
      </c>
      <c r="I166" s="392">
        <f>IF('Bi-Monthly GW Results'!A231="","",'Bi-Monthly GW Results'!I231)</f>
        <v>7</v>
      </c>
    </row>
    <row r="167" spans="6:9">
      <c r="F167" s="468">
        <v>44726</v>
      </c>
      <c r="G167" s="914">
        <f>IF(OR('Bi-Monthly GW Results'!A232="",'Bi-Monthly GW Results'!B232=""),NA(),'Bi-Monthly GW Results'!F232)</f>
        <v>6.89</v>
      </c>
      <c r="H167" s="273">
        <f>IF(OR('Bi-Monthly GW Results'!A232="",'Bi-Monthly GW Results'!F232=""),NA(),'Bi-Monthly GW Results'!B232)</f>
        <v>6500</v>
      </c>
      <c r="I167" s="392">
        <f>IF('Bi-Monthly GW Results'!A232="","",'Bi-Monthly GW Results'!I232)</f>
        <v>7</v>
      </c>
    </row>
    <row r="168" spans="6:9">
      <c r="F168" s="468">
        <v>44754</v>
      </c>
      <c r="G168" s="914">
        <f>IF(OR('Bi-Monthly GW Results'!A233="",'Bi-Monthly GW Results'!B233=""),NA(),'Bi-Monthly GW Results'!F233)</f>
        <v>7.04</v>
      </c>
      <c r="H168" s="273">
        <f>IF(OR('Bi-Monthly GW Results'!A233="",'Bi-Monthly GW Results'!F233=""),NA(),'Bi-Monthly GW Results'!B233)</f>
        <v>6380</v>
      </c>
      <c r="I168" s="392">
        <f>IF('Bi-Monthly GW Results'!A233="","",'Bi-Monthly GW Results'!I233)</f>
        <v>7</v>
      </c>
    </row>
    <row r="169" spans="6:9">
      <c r="F169" s="468">
        <v>44790</v>
      </c>
      <c r="G169" s="914">
        <f>IF(OR('Bi-Monthly GW Results'!A234="",'Bi-Monthly GW Results'!B234=""),NA(),'Bi-Monthly GW Results'!F234)</f>
        <v>7.05</v>
      </c>
      <c r="H169" s="273">
        <f>IF(OR('Bi-Monthly GW Results'!A234="",'Bi-Monthly GW Results'!F234=""),NA(),'Bi-Monthly GW Results'!B234)</f>
        <v>6450</v>
      </c>
      <c r="I169" s="392">
        <f>IF('Bi-Monthly GW Results'!A234="","",'Bi-Monthly GW Results'!I234)</f>
        <v>7</v>
      </c>
    </row>
    <row r="170" spans="6:9">
      <c r="F170" s="468">
        <v>44823</v>
      </c>
      <c r="G170" s="914">
        <f>IF(OR('Bi-Monthly GW Results'!A235="",'Bi-Monthly GW Results'!B235=""),NA(),'Bi-Monthly GW Results'!F235)</f>
        <v>6.98</v>
      </c>
      <c r="H170" s="273">
        <f>IF(OR('Bi-Monthly GW Results'!A235="",'Bi-Monthly GW Results'!F235=""),NA(),'Bi-Monthly GW Results'!B235)</f>
        <v>6300</v>
      </c>
      <c r="I170" s="392">
        <f>IF('Bi-Monthly GW Results'!A235="","",'Bi-Monthly GW Results'!I235)</f>
        <v>7</v>
      </c>
    </row>
    <row r="171" spans="6:9">
      <c r="F171" s="468">
        <v>44851</v>
      </c>
      <c r="G171" s="914">
        <f>IF(OR('Bi-Monthly GW Results'!A236="",'Bi-Monthly GW Results'!B236=""),NA(),'Bi-Monthly GW Results'!F236)</f>
        <v>6.94</v>
      </c>
      <c r="H171" s="273">
        <f>IF(OR('Bi-Monthly GW Results'!A236="",'Bi-Monthly GW Results'!F236=""),NA(),'Bi-Monthly GW Results'!B236)</f>
        <v>6310</v>
      </c>
      <c r="I171" s="392">
        <f>IF('Bi-Monthly GW Results'!A236="","",'Bi-Monthly GW Results'!I236)</f>
        <v>7</v>
      </c>
    </row>
    <row r="172" spans="6:9">
      <c r="F172" s="468">
        <v>44887</v>
      </c>
      <c r="G172" s="914">
        <f>IF(OR('Bi-Monthly GW Results'!A237="",'Bi-Monthly GW Results'!B237=""),NA(),'Bi-Monthly GW Results'!F237)</f>
        <v>6.85</v>
      </c>
      <c r="H172" s="273">
        <f>IF(OR('Bi-Monthly GW Results'!A237="",'Bi-Monthly GW Results'!F237=""),NA(),'Bi-Monthly GW Results'!B237)</f>
        <v>6160</v>
      </c>
      <c r="I172" s="392">
        <f>IF('Bi-Monthly GW Results'!A237="","",'Bi-Monthly GW Results'!I237)</f>
        <v>7</v>
      </c>
    </row>
    <row r="173" spans="6:9">
      <c r="F173" s="468">
        <v>44915</v>
      </c>
      <c r="G173" s="914">
        <f>IF(OR('Bi-Monthly GW Results'!A238="",'Bi-Monthly GW Results'!B238=""),NA(),'Bi-Monthly GW Results'!F238)</f>
        <v>6.82</v>
      </c>
      <c r="H173" s="273">
        <f>IF(OR('Bi-Monthly GW Results'!A238="",'Bi-Monthly GW Results'!F238=""),NA(),'Bi-Monthly GW Results'!B238)</f>
        <v>5920</v>
      </c>
      <c r="I173" s="392">
        <f>IF('Bi-Monthly GW Results'!A238="","",'Bi-Monthly GW Results'!I238)</f>
        <v>7</v>
      </c>
    </row>
    <row r="174" spans="6:9">
      <c r="F174" s="468">
        <f>IF('Bi-Monthly GW Results'!A239="","",'Bi-Monthly GW Results'!A239)</f>
        <v>44949</v>
      </c>
      <c r="G174" s="914"/>
      <c r="H174" s="273"/>
      <c r="I174" s="392">
        <f>IF('Bi-Monthly GW Results'!A239="","",'Bi-Monthly GW Results'!I239)</f>
        <v>7</v>
      </c>
    </row>
    <row r="175" spans="6:9">
      <c r="F175" s="468">
        <f>IF('Bi-Monthly GW Results'!A240="","",'Bi-Monthly GW Results'!A240)</f>
        <v>44977</v>
      </c>
      <c r="G175" s="914">
        <f>IF(OR('Bi-Monthly GW Results'!A240="",'Bi-Monthly GW Results'!B240=""),NA(),'Bi-Monthly GW Results'!F240)</f>
        <v>7.04</v>
      </c>
      <c r="H175" s="273">
        <f>IF(OR('Bi-Monthly GW Results'!A240="",'Bi-Monthly GW Results'!F240=""),NA(),'Bi-Monthly GW Results'!B240)</f>
        <v>6160</v>
      </c>
      <c r="I175" s="392">
        <f>IF('Bi-Monthly GW Results'!A240="","",'Bi-Monthly GW Results'!I240)</f>
        <v>7</v>
      </c>
    </row>
    <row r="176" spans="6:9">
      <c r="F176" s="468" t="str">
        <f>IF('Bi-Monthly GW Results'!A241="","",'Bi-Monthly GW Results'!A241)</f>
        <v/>
      </c>
      <c r="G176" s="914" t="e">
        <f>IF(OR('Bi-Monthly GW Results'!A241="",'Bi-Monthly GW Results'!B241=""),NA(),'Bi-Monthly GW Results'!F241)</f>
        <v>#N/A</v>
      </c>
      <c r="H176" s="273" t="e">
        <f>IF(OR('Bi-Monthly GW Results'!A241="",'Bi-Monthly GW Results'!F241=""),NA(),'Bi-Monthly GW Results'!B241)</f>
        <v>#N/A</v>
      </c>
      <c r="I176" s="392" t="str">
        <f>IF('Bi-Monthly GW Results'!A241="","",'Bi-Monthly GW Results'!I241)</f>
        <v/>
      </c>
    </row>
    <row r="177" spans="6:9">
      <c r="F177" s="468" t="str">
        <f>IF('Bi-Monthly GW Results'!A242="","",'Bi-Monthly GW Results'!A242)</f>
        <v/>
      </c>
      <c r="G177" s="914" t="e">
        <f>IF(OR('Bi-Monthly GW Results'!A242="",'Bi-Monthly GW Results'!B242=""),NA(),'Bi-Monthly GW Results'!F242)</f>
        <v>#N/A</v>
      </c>
      <c r="H177" s="273" t="e">
        <f>IF(OR('Bi-Monthly GW Results'!A242="",'Bi-Monthly GW Results'!F242=""),NA(),'Bi-Monthly GW Results'!B242)</f>
        <v>#N/A</v>
      </c>
      <c r="I177" s="392" t="str">
        <f>IF('Bi-Monthly GW Results'!A242="","",'Bi-Monthly GW Results'!I242)</f>
        <v/>
      </c>
    </row>
    <row r="178" spans="6:9">
      <c r="F178" s="990"/>
      <c r="G178" s="991"/>
      <c r="H178" s="992"/>
      <c r="I178" s="993"/>
    </row>
  </sheetData>
  <mergeCells count="14">
    <mergeCell ref="A13:B13"/>
    <mergeCell ref="F13:I13"/>
    <mergeCell ref="M13:N13"/>
    <mergeCell ref="P13:R13"/>
    <mergeCell ref="T13:U13"/>
    <mergeCell ref="AB13:AC13"/>
    <mergeCell ref="AE13:AG13"/>
    <mergeCell ref="P45:R45"/>
    <mergeCell ref="M64:N64"/>
    <mergeCell ref="E1:I1"/>
    <mergeCell ref="M1:R1"/>
    <mergeCell ref="Y2:Z2"/>
    <mergeCell ref="AA2:AE2"/>
    <mergeCell ref="Y13:Z13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B239D-F617-4550-BACF-6965552F8955}">
  <sheetPr filterMode="1">
    <tabColor theme="7" tint="0.59999389629810485"/>
  </sheetPr>
  <dimension ref="A1:DG1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147" sqref="F147"/>
    </sheetView>
  </sheetViews>
  <sheetFormatPr defaultRowHeight="14.4"/>
  <cols>
    <col min="1" max="1" width="9.109375" style="8"/>
    <col min="2" max="2" width="13" customWidth="1"/>
    <col min="3" max="3" width="14.5546875" customWidth="1"/>
    <col min="4" max="5" width="8.88671875" style="1209" customWidth="1"/>
    <col min="6" max="6" width="10.6640625" customWidth="1"/>
    <col min="7" max="7" width="8.88671875" customWidth="1"/>
    <col min="8" max="9" width="12.33203125" customWidth="1"/>
    <col min="10" max="10" width="8.88671875" customWidth="1"/>
    <col min="11" max="11" width="14.88671875" customWidth="1"/>
    <col min="12" max="13" width="14.6640625" customWidth="1"/>
    <col min="14" max="14" width="55" customWidth="1"/>
    <col min="19" max="19" width="10.44140625" customWidth="1"/>
    <col min="20" max="21" width="10.5546875" customWidth="1"/>
    <col min="27" max="27" width="10.88671875" customWidth="1"/>
    <col min="29" max="29" width="9.109375" customWidth="1"/>
    <col min="63" max="63" width="9.109375" customWidth="1"/>
    <col min="65" max="67" width="9.109375" customWidth="1"/>
    <col min="68" max="68" width="13.44140625" customWidth="1"/>
    <col min="69" max="110" width="9.109375" customWidth="1"/>
    <col min="111" max="111" width="10.6640625" customWidth="1"/>
  </cols>
  <sheetData>
    <row r="1" spans="1:111" ht="31.5" customHeight="1" thickBot="1">
      <c r="A1" s="555"/>
      <c r="B1" s="1159" t="s">
        <v>593</v>
      </c>
      <c r="C1" s="1110" t="s">
        <v>721</v>
      </c>
      <c r="D1" s="1208" t="s">
        <v>148</v>
      </c>
      <c r="E1" s="1208" t="s">
        <v>527</v>
      </c>
      <c r="F1" s="1198" t="s">
        <v>748</v>
      </c>
      <c r="G1" s="1145" t="s">
        <v>484</v>
      </c>
      <c r="H1" s="1145" t="s">
        <v>845</v>
      </c>
      <c r="I1" s="1145" t="s">
        <v>556</v>
      </c>
      <c r="J1" s="1145" t="s">
        <v>526</v>
      </c>
      <c r="K1" s="1145" t="s">
        <v>486</v>
      </c>
      <c r="L1" s="1145" t="s">
        <v>485</v>
      </c>
      <c r="M1" s="1198" t="s">
        <v>882</v>
      </c>
      <c r="N1" s="1145" t="s">
        <v>487</v>
      </c>
      <c r="O1" s="540" t="s">
        <v>529</v>
      </c>
      <c r="P1" s="540" t="s">
        <v>68</v>
      </c>
      <c r="Q1" s="540" t="s">
        <v>631</v>
      </c>
      <c r="R1" s="540" t="s">
        <v>632</v>
      </c>
      <c r="S1" s="540" t="s">
        <v>633</v>
      </c>
      <c r="T1" s="946" t="s">
        <v>634</v>
      </c>
      <c r="U1" s="1168" t="s">
        <v>702</v>
      </c>
      <c r="V1" s="946" t="s">
        <v>635</v>
      </c>
      <c r="W1" s="946" t="s">
        <v>499</v>
      </c>
      <c r="X1" s="946" t="s">
        <v>500</v>
      </c>
      <c r="Y1" s="946" t="s">
        <v>630</v>
      </c>
      <c r="Z1" s="946" t="s">
        <v>502</v>
      </c>
      <c r="AA1" s="946" t="s">
        <v>503</v>
      </c>
      <c r="AB1" s="946" t="s">
        <v>629</v>
      </c>
      <c r="AC1" s="1142" t="s">
        <v>648</v>
      </c>
      <c r="AD1" s="1142" t="s">
        <v>649</v>
      </c>
      <c r="AE1" s="1142" t="s">
        <v>650</v>
      </c>
      <c r="AF1" s="1142" t="s">
        <v>651</v>
      </c>
      <c r="AG1" s="1142" t="s">
        <v>652</v>
      </c>
      <c r="AH1" s="1142" t="s">
        <v>653</v>
      </c>
      <c r="AI1" s="1142" t="s">
        <v>654</v>
      </c>
      <c r="AJ1" s="1142" t="s">
        <v>655</v>
      </c>
      <c r="AK1" s="1142" t="s">
        <v>656</v>
      </c>
      <c r="AL1" s="1142" t="s">
        <v>657</v>
      </c>
      <c r="AM1" s="1142" t="s">
        <v>658</v>
      </c>
      <c r="AN1" s="1142" t="s">
        <v>659</v>
      </c>
      <c r="AO1" s="1142" t="s">
        <v>660</v>
      </c>
      <c r="AP1" s="1142" t="s">
        <v>661</v>
      </c>
      <c r="AQ1" s="1142" t="s">
        <v>662</v>
      </c>
      <c r="AR1" s="1143" t="s">
        <v>663</v>
      </c>
      <c r="AS1" s="1143" t="s">
        <v>664</v>
      </c>
      <c r="AT1" s="1143" t="s">
        <v>665</v>
      </c>
      <c r="AU1" s="1143" t="s">
        <v>666</v>
      </c>
      <c r="AV1" s="1143" t="s">
        <v>667</v>
      </c>
      <c r="AW1" s="1143" t="s">
        <v>668</v>
      </c>
      <c r="AX1" s="1143" t="s">
        <v>669</v>
      </c>
      <c r="AY1" s="1143" t="s">
        <v>670</v>
      </c>
      <c r="AZ1" s="1143" t="s">
        <v>671</v>
      </c>
      <c r="BA1" s="1143" t="s">
        <v>672</v>
      </c>
      <c r="BB1" s="1143" t="s">
        <v>673</v>
      </c>
      <c r="BC1" s="1143" t="s">
        <v>674</v>
      </c>
      <c r="BD1" s="1143" t="s">
        <v>675</v>
      </c>
      <c r="BE1" s="1143" t="s">
        <v>676</v>
      </c>
      <c r="BF1" s="1143" t="s">
        <v>677</v>
      </c>
      <c r="BG1" s="1142" t="s">
        <v>679</v>
      </c>
      <c r="BH1" s="1143" t="s">
        <v>678</v>
      </c>
      <c r="BI1" s="946" t="s">
        <v>636</v>
      </c>
      <c r="BJ1" s="946" t="s">
        <v>637</v>
      </c>
      <c r="BK1" s="1193" t="s">
        <v>638</v>
      </c>
      <c r="BL1" s="946" t="s">
        <v>639</v>
      </c>
      <c r="BM1" s="1193" t="s">
        <v>640</v>
      </c>
      <c r="BN1" s="946" t="s">
        <v>645</v>
      </c>
      <c r="BO1" s="946" t="s">
        <v>646</v>
      </c>
      <c r="BP1" s="946" t="s">
        <v>533</v>
      </c>
      <c r="BQ1" s="946" t="s">
        <v>647</v>
      </c>
      <c r="BR1" s="1380" t="s">
        <v>588</v>
      </c>
      <c r="BS1" s="1380"/>
      <c r="BT1" s="1380"/>
      <c r="BU1" s="1380"/>
      <c r="BV1" s="1380"/>
      <c r="BW1" s="1380"/>
      <c r="BX1" s="1380"/>
      <c r="BY1" s="1380"/>
      <c r="BZ1" s="1380"/>
      <c r="CA1" s="1380"/>
      <c r="CB1" s="1380"/>
      <c r="CC1" s="1380"/>
      <c r="CD1" s="1380"/>
      <c r="CE1" s="1380"/>
      <c r="CF1" s="1380"/>
      <c r="CG1" s="1380"/>
      <c r="CH1" s="1380"/>
      <c r="CI1" s="1380"/>
      <c r="CJ1" s="1381" t="s">
        <v>590</v>
      </c>
      <c r="CK1" s="1381"/>
      <c r="CL1" s="1381"/>
      <c r="CM1" s="1381"/>
      <c r="CN1" s="1381"/>
      <c r="CO1" s="1382" t="s">
        <v>591</v>
      </c>
      <c r="CP1" s="1382"/>
      <c r="CQ1" s="1382"/>
      <c r="CR1" s="1382"/>
      <c r="CS1" s="1382"/>
      <c r="CT1" s="1382"/>
      <c r="CU1" s="1382"/>
      <c r="CV1" s="1383" t="s">
        <v>380</v>
      </c>
      <c r="CW1" s="1383"/>
      <c r="CX1" s="1383"/>
      <c r="CY1" s="1383"/>
      <c r="CZ1" s="1383"/>
      <c r="DA1" s="1383"/>
      <c r="DB1" s="1383"/>
      <c r="DC1" s="1383"/>
      <c r="DD1" s="1193" t="s">
        <v>641</v>
      </c>
      <c r="DE1" s="1193" t="s">
        <v>642</v>
      </c>
      <c r="DF1" s="1193" t="s">
        <v>643</v>
      </c>
      <c r="DG1" s="1193" t="s">
        <v>644</v>
      </c>
    </row>
    <row r="2" spans="1:111" ht="208.2" hidden="1">
      <c r="A2" s="1135" t="s">
        <v>438</v>
      </c>
      <c r="B2" s="1155" t="s">
        <v>593</v>
      </c>
      <c r="C2" s="1136" t="s">
        <v>594</v>
      </c>
      <c r="D2" s="1131" t="s">
        <v>148</v>
      </c>
      <c r="E2" s="1131" t="s">
        <v>527</v>
      </c>
      <c r="F2" s="1131" t="s">
        <v>683</v>
      </c>
      <c r="G2" s="1131" t="s">
        <v>484</v>
      </c>
      <c r="H2" s="1131" t="s">
        <v>846</v>
      </c>
      <c r="I2" s="1131" t="s">
        <v>556</v>
      </c>
      <c r="J2" s="1131" t="s">
        <v>526</v>
      </c>
      <c r="K2" s="1131" t="s">
        <v>486</v>
      </c>
      <c r="L2" s="1131" t="s">
        <v>485</v>
      </c>
      <c r="M2" s="1277" t="s">
        <v>882</v>
      </c>
      <c r="N2" s="1131" t="s">
        <v>487</v>
      </c>
      <c r="O2" s="1135" t="s">
        <v>685</v>
      </c>
      <c r="P2" s="1135" t="s">
        <v>686</v>
      </c>
      <c r="Q2" s="1135" t="s">
        <v>494</v>
      </c>
      <c r="R2" s="1135" t="s">
        <v>495</v>
      </c>
      <c r="S2" s="1135" t="s">
        <v>496</v>
      </c>
      <c r="T2" s="1135" t="s">
        <v>497</v>
      </c>
      <c r="U2" s="1204" t="s">
        <v>691</v>
      </c>
      <c r="V2" s="1135" t="s">
        <v>498</v>
      </c>
      <c r="W2" s="1135" t="s">
        <v>499</v>
      </c>
      <c r="X2" s="1135" t="s">
        <v>500</v>
      </c>
      <c r="Y2" s="1135" t="s">
        <v>501</v>
      </c>
      <c r="Z2" s="1135" t="s">
        <v>502</v>
      </c>
      <c r="AA2" s="1135" t="s">
        <v>503</v>
      </c>
      <c r="AB2" s="1135" t="s">
        <v>573</v>
      </c>
      <c r="AC2" s="1137" t="s">
        <v>812</v>
      </c>
      <c r="AD2" s="1137" t="s">
        <v>813</v>
      </c>
      <c r="AE2" s="1137" t="s">
        <v>814</v>
      </c>
      <c r="AF2" s="1137" t="s">
        <v>815</v>
      </c>
      <c r="AG2" s="1137" t="s">
        <v>816</v>
      </c>
      <c r="AH2" s="1137" t="s">
        <v>817</v>
      </c>
      <c r="AI2" s="1137" t="s">
        <v>818</v>
      </c>
      <c r="AJ2" s="1137" t="s">
        <v>819</v>
      </c>
      <c r="AK2" s="1137" t="s">
        <v>820</v>
      </c>
      <c r="AL2" s="1137" t="s">
        <v>821</v>
      </c>
      <c r="AM2" s="1137" t="s">
        <v>822</v>
      </c>
      <c r="AN2" s="1137" t="s">
        <v>823</v>
      </c>
      <c r="AO2" s="1137" t="s">
        <v>824</v>
      </c>
      <c r="AP2" s="1137" t="s">
        <v>825</v>
      </c>
      <c r="AQ2" s="1137" t="s">
        <v>826</v>
      </c>
      <c r="AR2" s="1144" t="s">
        <v>596</v>
      </c>
      <c r="AS2" s="1144" t="s">
        <v>811</v>
      </c>
      <c r="AT2" s="1144" t="s">
        <v>598</v>
      </c>
      <c r="AU2" s="1144" t="s">
        <v>599</v>
      </c>
      <c r="AV2" s="1144" t="s">
        <v>600</v>
      </c>
      <c r="AW2" s="1144" t="s">
        <v>601</v>
      </c>
      <c r="AX2" s="1144" t="s">
        <v>602</v>
      </c>
      <c r="AY2" s="1144" t="s">
        <v>603</v>
      </c>
      <c r="AZ2" s="1144" t="s">
        <v>604</v>
      </c>
      <c r="BA2" s="1144" t="s">
        <v>605</v>
      </c>
      <c r="BB2" s="1144" t="s">
        <v>606</v>
      </c>
      <c r="BC2" s="1144" t="s">
        <v>607</v>
      </c>
      <c r="BD2" s="1144" t="s">
        <v>608</v>
      </c>
      <c r="BE2" s="1144" t="s">
        <v>609</v>
      </c>
      <c r="BF2" s="1144" t="s">
        <v>610</v>
      </c>
      <c r="BG2" s="1137" t="s">
        <v>595</v>
      </c>
      <c r="BH2" s="1144" t="s">
        <v>592</v>
      </c>
      <c r="BI2" s="1136" t="s">
        <v>586</v>
      </c>
      <c r="BJ2" s="1136" t="s">
        <v>516</v>
      </c>
      <c r="BK2" s="1136" t="s">
        <v>517</v>
      </c>
      <c r="BL2" s="1136" t="s">
        <v>518</v>
      </c>
      <c r="BM2" s="1136" t="s">
        <v>519</v>
      </c>
      <c r="BN2" s="1136" t="s">
        <v>531</v>
      </c>
      <c r="BO2" s="1136" t="s">
        <v>532</v>
      </c>
      <c r="BP2" s="1136" t="s">
        <v>533</v>
      </c>
      <c r="BQ2" s="1136" t="s">
        <v>587</v>
      </c>
      <c r="BR2" s="1132" t="s">
        <v>291</v>
      </c>
      <c r="BS2" s="1132" t="s">
        <v>292</v>
      </c>
      <c r="BT2" s="1132" t="s">
        <v>293</v>
      </c>
      <c r="BU2" s="1132" t="s">
        <v>294</v>
      </c>
      <c r="BV2" s="1132" t="s">
        <v>295</v>
      </c>
      <c r="BW2" s="1132" t="s">
        <v>296</v>
      </c>
      <c r="BX2" s="1132" t="s">
        <v>297</v>
      </c>
      <c r="BY2" s="1132" t="s">
        <v>298</v>
      </c>
      <c r="BZ2" s="1132" t="s">
        <v>299</v>
      </c>
      <c r="CA2" s="1132" t="s">
        <v>300</v>
      </c>
      <c r="CB2" s="1132" t="s">
        <v>301</v>
      </c>
      <c r="CC2" s="1132" t="s">
        <v>302</v>
      </c>
      <c r="CD2" s="1132" t="s">
        <v>303</v>
      </c>
      <c r="CE2" s="1132" t="s">
        <v>304</v>
      </c>
      <c r="CF2" s="1132" t="s">
        <v>305</v>
      </c>
      <c r="CG2" s="1132" t="s">
        <v>306</v>
      </c>
      <c r="CH2" s="1132" t="s">
        <v>307</v>
      </c>
      <c r="CI2" s="1132" t="s">
        <v>308</v>
      </c>
      <c r="CJ2" s="1133" t="s">
        <v>310</v>
      </c>
      <c r="CK2" s="1133" t="s">
        <v>311</v>
      </c>
      <c r="CL2" s="1133" t="s">
        <v>312</v>
      </c>
      <c r="CM2" s="1133" t="s">
        <v>313</v>
      </c>
      <c r="CN2" s="1133" t="s">
        <v>314</v>
      </c>
      <c r="CO2" s="1134" t="s">
        <v>317</v>
      </c>
      <c r="CP2" s="1134" t="s">
        <v>318</v>
      </c>
      <c r="CQ2" s="1134" t="s">
        <v>319</v>
      </c>
      <c r="CR2" s="1134" t="s">
        <v>320</v>
      </c>
      <c r="CS2" s="1134" t="s">
        <v>321</v>
      </c>
      <c r="CT2" s="1134" t="s">
        <v>322</v>
      </c>
      <c r="CU2" s="1134" t="s">
        <v>323</v>
      </c>
      <c r="CV2" s="1138" t="s">
        <v>534</v>
      </c>
      <c r="CW2" s="1138" t="s">
        <v>535</v>
      </c>
      <c r="CX2" s="1138" t="s">
        <v>536</v>
      </c>
      <c r="CY2" s="1138" t="s">
        <v>537</v>
      </c>
      <c r="CZ2" s="1138" t="s">
        <v>538</v>
      </c>
      <c r="DA2" s="1138" t="s">
        <v>539</v>
      </c>
      <c r="DB2" s="1138" t="s">
        <v>540</v>
      </c>
      <c r="DC2" s="1138" t="s">
        <v>589</v>
      </c>
      <c r="DD2" s="1136" t="s">
        <v>520</v>
      </c>
      <c r="DE2" s="1136" t="s">
        <v>521</v>
      </c>
      <c r="DF2" s="1136" t="s">
        <v>510</v>
      </c>
      <c r="DG2" s="1136" t="s">
        <v>522</v>
      </c>
    </row>
    <row r="3" spans="1:111" hidden="1">
      <c r="A3" s="8" t="s">
        <v>454</v>
      </c>
      <c r="B3" s="385">
        <v>44835</v>
      </c>
      <c r="C3" s="950">
        <v>44852</v>
      </c>
      <c r="D3" s="8">
        <v>5.38</v>
      </c>
      <c r="E3" s="368">
        <v>6.61</v>
      </c>
      <c r="F3" s="8">
        <v>2090</v>
      </c>
      <c r="G3" s="198">
        <v>19.600000000000001</v>
      </c>
      <c r="H3" s="8"/>
      <c r="I3" s="8">
        <v>63</v>
      </c>
      <c r="J3" s="8" t="s">
        <v>245</v>
      </c>
      <c r="K3" s="8" t="s">
        <v>246</v>
      </c>
      <c r="L3" s="8" t="s">
        <v>433</v>
      </c>
      <c r="M3" s="8"/>
      <c r="N3" s="8"/>
      <c r="O3" s="368">
        <v>6.88</v>
      </c>
      <c r="P3" s="8">
        <v>2050</v>
      </c>
      <c r="Q3" s="8" t="s">
        <v>51</v>
      </c>
      <c r="R3" s="8" t="s">
        <v>51</v>
      </c>
      <c r="S3" s="8">
        <v>482</v>
      </c>
      <c r="T3" s="8">
        <v>482</v>
      </c>
      <c r="U3" s="8"/>
      <c r="V3" s="8">
        <v>694</v>
      </c>
      <c r="W3" s="8">
        <v>105</v>
      </c>
      <c r="X3" s="8">
        <v>353</v>
      </c>
      <c r="Y3" s="8">
        <v>73</v>
      </c>
      <c r="Z3" s="8">
        <v>103</v>
      </c>
      <c r="AA3" s="8">
        <v>10</v>
      </c>
      <c r="AB3" s="8"/>
      <c r="AC3" s="8" t="s">
        <v>30</v>
      </c>
      <c r="AD3" s="8" t="s">
        <v>17</v>
      </c>
      <c r="AE3" s="8" t="s">
        <v>17</v>
      </c>
      <c r="AF3" s="8">
        <v>2.5999999999999999E-2</v>
      </c>
      <c r="AG3" s="8"/>
      <c r="AH3" s="8" t="s">
        <v>17</v>
      </c>
      <c r="AI3" s="8"/>
      <c r="AJ3" s="8"/>
      <c r="AK3" s="8"/>
      <c r="AL3" s="8">
        <v>1.0999999999999999E-2</v>
      </c>
      <c r="AM3" s="8"/>
      <c r="AN3" s="8" t="s">
        <v>30</v>
      </c>
      <c r="AO3" s="8">
        <v>0.04</v>
      </c>
      <c r="AP3" s="8">
        <v>0.77</v>
      </c>
      <c r="AQ3" s="8" t="s">
        <v>52</v>
      </c>
      <c r="AR3" s="8">
        <v>0.52</v>
      </c>
      <c r="AS3" s="8" t="s">
        <v>17</v>
      </c>
      <c r="AT3" s="8">
        <v>1E-3</v>
      </c>
      <c r="AU3" s="8">
        <v>5.8000000000000003E-2</v>
      </c>
      <c r="AV3" s="8"/>
      <c r="AW3" s="8">
        <v>8.0000000000000002E-3</v>
      </c>
      <c r="AX3" s="8"/>
      <c r="AY3" s="8"/>
      <c r="AZ3" s="8"/>
      <c r="BA3" s="8">
        <v>1.6E-2</v>
      </c>
      <c r="BB3" s="8"/>
      <c r="BC3" s="8" t="s">
        <v>30</v>
      </c>
      <c r="BD3" s="8">
        <v>6.3E-2</v>
      </c>
      <c r="BE3" s="8">
        <v>1.01</v>
      </c>
      <c r="BF3" s="8">
        <v>2.2799999999999998</v>
      </c>
      <c r="BG3" s="8"/>
      <c r="BH3" s="8"/>
      <c r="BI3" s="8"/>
      <c r="BJ3" s="8">
        <v>0.05</v>
      </c>
      <c r="BK3" s="8" t="s">
        <v>30</v>
      </c>
      <c r="BL3" s="8">
        <v>0.78</v>
      </c>
      <c r="BM3" s="8">
        <v>0.78</v>
      </c>
      <c r="BN3" s="8">
        <v>27</v>
      </c>
      <c r="BO3" s="8">
        <v>28.4</v>
      </c>
      <c r="BP3" s="8">
        <v>2.38</v>
      </c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 t="s">
        <v>51</v>
      </c>
      <c r="CW3" s="8" t="s">
        <v>15</v>
      </c>
      <c r="CX3" s="8" t="s">
        <v>15</v>
      </c>
      <c r="CY3" s="8" t="s">
        <v>15</v>
      </c>
      <c r="CZ3" s="8" t="s">
        <v>15</v>
      </c>
      <c r="DA3" s="8" t="s">
        <v>15</v>
      </c>
      <c r="DB3" s="8" t="s">
        <v>51</v>
      </c>
      <c r="DC3" s="8" t="s">
        <v>53</v>
      </c>
      <c r="DD3" s="8">
        <v>0.7</v>
      </c>
      <c r="DE3" s="8">
        <v>1.5</v>
      </c>
      <c r="DF3" s="8">
        <v>0.09</v>
      </c>
      <c r="DG3" s="8" t="s">
        <v>30</v>
      </c>
    </row>
    <row r="4" spans="1:111" hidden="1">
      <c r="A4" s="8" t="s">
        <v>454</v>
      </c>
      <c r="B4" s="385">
        <v>44896</v>
      </c>
      <c r="C4" s="950">
        <v>44916</v>
      </c>
      <c r="D4" s="8">
        <v>6.38</v>
      </c>
      <c r="E4" s="368">
        <v>8.01</v>
      </c>
      <c r="F4" s="8">
        <v>2610</v>
      </c>
      <c r="G4" s="198">
        <v>22.7</v>
      </c>
      <c r="H4" s="8"/>
      <c r="I4" s="8">
        <v>128</v>
      </c>
      <c r="J4" s="8" t="s">
        <v>245</v>
      </c>
      <c r="K4" s="8" t="s">
        <v>490</v>
      </c>
      <c r="L4" s="8" t="s">
        <v>542</v>
      </c>
      <c r="M4" s="8"/>
      <c r="N4" s="8"/>
      <c r="O4" s="368">
        <v>6.84</v>
      </c>
      <c r="P4" s="8">
        <v>3450</v>
      </c>
      <c r="Q4" s="8" t="s">
        <v>51</v>
      </c>
      <c r="R4" s="8" t="s">
        <v>51</v>
      </c>
      <c r="S4" s="8">
        <v>541</v>
      </c>
      <c r="T4" s="8">
        <v>541</v>
      </c>
      <c r="U4" s="8"/>
      <c r="V4" s="8">
        <v>1390</v>
      </c>
      <c r="W4" s="8">
        <v>321</v>
      </c>
      <c r="X4" s="8">
        <v>299</v>
      </c>
      <c r="Y4" s="8">
        <v>102</v>
      </c>
      <c r="Z4" s="8">
        <v>161</v>
      </c>
      <c r="AA4" s="8">
        <v>12</v>
      </c>
      <c r="AB4" s="8"/>
      <c r="AC4" s="8" t="s">
        <v>30</v>
      </c>
      <c r="AD4" s="8" t="s">
        <v>17</v>
      </c>
      <c r="AE4" s="8" t="s">
        <v>17</v>
      </c>
      <c r="AF4" s="8">
        <v>0.02</v>
      </c>
      <c r="AG4" s="8"/>
      <c r="AH4" s="8" t="s">
        <v>17</v>
      </c>
      <c r="AI4" s="8"/>
      <c r="AJ4" s="8"/>
      <c r="AK4" s="8"/>
      <c r="AL4" s="8">
        <v>8.9999999999999993E-3</v>
      </c>
      <c r="AM4" s="8"/>
      <c r="AN4" s="8">
        <v>0.01</v>
      </c>
      <c r="AO4" s="8" t="s">
        <v>50</v>
      </c>
      <c r="AP4" s="8">
        <v>0.74</v>
      </c>
      <c r="AQ4" s="8" t="s">
        <v>52</v>
      </c>
      <c r="AR4" s="8">
        <v>0.33</v>
      </c>
      <c r="AS4" s="8" t="s">
        <v>17</v>
      </c>
      <c r="AT4" s="8">
        <v>3.0000000000000001E-3</v>
      </c>
      <c r="AU4" s="8">
        <v>3.9E-2</v>
      </c>
      <c r="AV4" s="8"/>
      <c r="AW4" s="8">
        <v>4.0000000000000001E-3</v>
      </c>
      <c r="AX4" s="8"/>
      <c r="AY4" s="8"/>
      <c r="AZ4" s="8"/>
      <c r="BA4" s="8">
        <v>1E-3</v>
      </c>
      <c r="BB4" s="8"/>
      <c r="BC4" s="8" t="s">
        <v>30</v>
      </c>
      <c r="BD4" s="8">
        <v>4.2999999999999997E-2</v>
      </c>
      <c r="BE4" s="8">
        <v>0.76</v>
      </c>
      <c r="BF4" s="8">
        <v>2.2400000000000002</v>
      </c>
      <c r="BG4" s="8"/>
      <c r="BH4" s="8"/>
      <c r="BI4" s="8"/>
      <c r="BJ4" s="8">
        <v>1.58</v>
      </c>
      <c r="BK4" s="8">
        <v>0.01</v>
      </c>
      <c r="BL4" s="8">
        <v>0.1</v>
      </c>
      <c r="BM4" s="8">
        <v>0.11</v>
      </c>
      <c r="BN4" s="8">
        <v>48.8</v>
      </c>
      <c r="BO4" s="8">
        <v>30.6</v>
      </c>
      <c r="BP4" s="8">
        <v>22.9</v>
      </c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 t="s">
        <v>51</v>
      </c>
      <c r="CW4" s="8" t="s">
        <v>15</v>
      </c>
      <c r="CX4" s="8" t="s">
        <v>15</v>
      </c>
      <c r="CY4" s="8" t="s">
        <v>15</v>
      </c>
      <c r="CZ4" s="8" t="s">
        <v>15</v>
      </c>
      <c r="DA4" s="8" t="s">
        <v>15</v>
      </c>
      <c r="DB4" s="8" t="s">
        <v>51</v>
      </c>
      <c r="DC4" s="8" t="s">
        <v>53</v>
      </c>
      <c r="DD4" s="8">
        <v>1.9</v>
      </c>
      <c r="DE4" s="8">
        <v>2</v>
      </c>
      <c r="DF4" s="8">
        <v>0.25</v>
      </c>
      <c r="DG4" s="8" t="s">
        <v>30</v>
      </c>
    </row>
    <row r="5" spans="1:111" hidden="1">
      <c r="A5" s="8" t="s">
        <v>454</v>
      </c>
      <c r="B5" s="385">
        <v>44958</v>
      </c>
      <c r="C5" s="950">
        <v>44978</v>
      </c>
      <c r="D5" s="8">
        <v>6.54</v>
      </c>
      <c r="E5" s="368">
        <v>6.6</v>
      </c>
      <c r="F5" s="8">
        <v>4540</v>
      </c>
      <c r="G5" s="198">
        <v>24</v>
      </c>
      <c r="H5" s="8"/>
      <c r="I5" s="8">
        <v>17</v>
      </c>
      <c r="J5" s="8" t="s">
        <v>245</v>
      </c>
      <c r="K5" s="8" t="s">
        <v>680</v>
      </c>
      <c r="L5" s="8" t="s">
        <v>543</v>
      </c>
      <c r="M5" s="8"/>
      <c r="N5" s="8"/>
      <c r="O5" s="368">
        <v>6.63</v>
      </c>
      <c r="P5" s="8">
        <v>4910</v>
      </c>
      <c r="Q5" s="8" t="s">
        <v>51</v>
      </c>
      <c r="R5" s="8" t="s">
        <v>51</v>
      </c>
      <c r="S5" s="8">
        <v>519</v>
      </c>
      <c r="T5" s="8">
        <v>519</v>
      </c>
      <c r="U5" s="8"/>
      <c r="V5" s="8">
        <v>2060</v>
      </c>
      <c r="W5" s="8">
        <v>547</v>
      </c>
      <c r="X5" s="8">
        <v>577</v>
      </c>
      <c r="Y5" s="8">
        <v>210</v>
      </c>
      <c r="Z5" s="8">
        <v>360</v>
      </c>
      <c r="AA5" s="8">
        <v>15</v>
      </c>
      <c r="AB5" s="8">
        <v>2300</v>
      </c>
      <c r="AC5" s="8" t="s">
        <v>30</v>
      </c>
      <c r="AD5" s="8" t="s">
        <v>17</v>
      </c>
      <c r="AE5" s="8" t="s">
        <v>17</v>
      </c>
      <c r="AF5" s="8">
        <v>3.6999999999999998E-2</v>
      </c>
      <c r="AG5" s="8" t="s">
        <v>37</v>
      </c>
      <c r="AH5" s="8" t="s">
        <v>17</v>
      </c>
      <c r="AI5" s="8">
        <v>3.0000000000000001E-3</v>
      </c>
      <c r="AJ5" s="8" t="s">
        <v>17</v>
      </c>
      <c r="AK5" s="8">
        <v>5.38</v>
      </c>
      <c r="AL5" s="8">
        <v>1E-3</v>
      </c>
      <c r="AM5" s="8">
        <v>3.6999999999999998E-2</v>
      </c>
      <c r="AN5" s="8" t="s">
        <v>30</v>
      </c>
      <c r="AO5" s="8">
        <v>3.5999999999999997E-2</v>
      </c>
      <c r="AP5" s="8">
        <v>0.69</v>
      </c>
      <c r="AQ5" s="8">
        <v>0.12</v>
      </c>
      <c r="AR5" s="8">
        <v>1.58</v>
      </c>
      <c r="AS5" s="8" t="s">
        <v>17</v>
      </c>
      <c r="AT5" s="8">
        <v>6.0000000000000001E-3</v>
      </c>
      <c r="AU5" s="8">
        <v>7.5999999999999998E-2</v>
      </c>
      <c r="AV5" s="8">
        <v>1E-4</v>
      </c>
      <c r="AW5" s="8">
        <v>8.0000000000000002E-3</v>
      </c>
      <c r="AX5" s="8">
        <v>3.4000000000000002E-2</v>
      </c>
      <c r="AY5" s="8">
        <v>1.4E-2</v>
      </c>
      <c r="AZ5" s="8">
        <v>6.54</v>
      </c>
      <c r="BA5" s="8">
        <v>1E-3</v>
      </c>
      <c r="BB5" s="8">
        <v>4.9000000000000002E-2</v>
      </c>
      <c r="BC5" s="8" t="s">
        <v>30</v>
      </c>
      <c r="BD5" s="8">
        <v>0.09</v>
      </c>
      <c r="BE5" s="8">
        <v>0.74</v>
      </c>
      <c r="BF5" s="8">
        <v>8.15</v>
      </c>
      <c r="BG5" s="8" t="s">
        <v>37</v>
      </c>
      <c r="BH5" s="8" t="s">
        <v>37</v>
      </c>
      <c r="BI5" s="8">
        <v>0.6</v>
      </c>
      <c r="BJ5" s="8">
        <v>1.58</v>
      </c>
      <c r="BK5" s="8">
        <v>0.02</v>
      </c>
      <c r="BL5" s="8">
        <v>0.02</v>
      </c>
      <c r="BM5" s="8">
        <v>0.04</v>
      </c>
      <c r="BN5" s="8">
        <v>68.7</v>
      </c>
      <c r="BO5" s="8">
        <v>62.1</v>
      </c>
      <c r="BP5" s="8">
        <v>5.0199999999999996</v>
      </c>
      <c r="BQ5" s="8" t="s">
        <v>53</v>
      </c>
      <c r="BR5" s="8" t="s">
        <v>85</v>
      </c>
      <c r="BS5" s="8" t="s">
        <v>85</v>
      </c>
      <c r="BT5" s="8" t="s">
        <v>85</v>
      </c>
      <c r="BU5" s="8" t="s">
        <v>85</v>
      </c>
      <c r="BV5" s="8" t="s">
        <v>85</v>
      </c>
      <c r="BW5" s="8" t="s">
        <v>85</v>
      </c>
      <c r="BX5" s="8" t="s">
        <v>85</v>
      </c>
      <c r="BY5" s="8" t="s">
        <v>85</v>
      </c>
      <c r="BZ5" s="8" t="s">
        <v>85</v>
      </c>
      <c r="CA5" s="8" t="s">
        <v>85</v>
      </c>
      <c r="CB5" s="8" t="s">
        <v>85</v>
      </c>
      <c r="CC5" s="8" t="s">
        <v>85</v>
      </c>
      <c r="CD5" s="8" t="s">
        <v>102</v>
      </c>
      <c r="CE5" s="8" t="s">
        <v>85</v>
      </c>
      <c r="CF5" s="8" t="s">
        <v>85</v>
      </c>
      <c r="CG5" s="8" t="s">
        <v>85</v>
      </c>
      <c r="CH5" s="8" t="s">
        <v>102</v>
      </c>
      <c r="CI5" s="8" t="s">
        <v>102</v>
      </c>
      <c r="CJ5" s="8" t="s">
        <v>332</v>
      </c>
      <c r="CK5" s="8" t="s">
        <v>0</v>
      </c>
      <c r="CL5" s="8" t="s">
        <v>333</v>
      </c>
      <c r="CM5" s="8" t="s">
        <v>0</v>
      </c>
      <c r="CN5" s="8" t="s">
        <v>0</v>
      </c>
      <c r="CO5" s="8" t="s">
        <v>332</v>
      </c>
      <c r="CP5" s="8" t="s">
        <v>332</v>
      </c>
      <c r="CQ5" s="8" t="s">
        <v>333</v>
      </c>
      <c r="CR5" s="8" t="s">
        <v>333</v>
      </c>
      <c r="CS5" s="8" t="s">
        <v>333</v>
      </c>
      <c r="CT5" s="8" t="s">
        <v>333</v>
      </c>
      <c r="CU5" s="8" t="s">
        <v>333</v>
      </c>
      <c r="CV5" s="8" t="s">
        <v>51</v>
      </c>
      <c r="CW5" s="8" t="s">
        <v>15</v>
      </c>
      <c r="CX5" s="8" t="s">
        <v>15</v>
      </c>
      <c r="CY5" s="8" t="s">
        <v>15</v>
      </c>
      <c r="CZ5" s="8" t="s">
        <v>15</v>
      </c>
      <c r="DA5" s="8" t="s">
        <v>15</v>
      </c>
      <c r="DB5" s="8" t="s">
        <v>51</v>
      </c>
      <c r="DC5" s="8" t="s">
        <v>53</v>
      </c>
      <c r="DD5" s="8"/>
      <c r="DE5" s="8"/>
      <c r="DF5" s="8"/>
      <c r="DG5" s="8"/>
    </row>
    <row r="6" spans="1:111" hidden="1">
      <c r="A6" s="8" t="s">
        <v>454</v>
      </c>
      <c r="B6" s="385">
        <v>45017</v>
      </c>
      <c r="C6" s="950">
        <v>45043</v>
      </c>
      <c r="D6" s="8">
        <v>6.61</v>
      </c>
      <c r="E6" s="368">
        <v>6.47</v>
      </c>
      <c r="F6" s="8">
        <v>5030</v>
      </c>
      <c r="G6" s="198"/>
      <c r="H6" s="8"/>
      <c r="I6" s="8"/>
      <c r="J6" s="8"/>
      <c r="K6" s="8"/>
      <c r="L6" s="8"/>
      <c r="M6" s="8"/>
      <c r="N6" s="8"/>
      <c r="O6" s="368">
        <v>6.63</v>
      </c>
      <c r="P6" s="8">
        <v>4790</v>
      </c>
      <c r="Q6" s="8" t="s">
        <v>51</v>
      </c>
      <c r="R6" s="8" t="s">
        <v>51</v>
      </c>
      <c r="S6" s="8">
        <v>444</v>
      </c>
      <c r="T6" s="8">
        <v>444</v>
      </c>
      <c r="U6" s="8"/>
      <c r="V6" s="8">
        <v>1960</v>
      </c>
      <c r="W6" s="8">
        <v>510</v>
      </c>
      <c r="X6" s="8">
        <v>585</v>
      </c>
      <c r="Y6" s="8">
        <v>196</v>
      </c>
      <c r="Z6" s="8">
        <v>343</v>
      </c>
      <c r="AA6" s="8">
        <v>12</v>
      </c>
      <c r="AB6" s="8">
        <v>2270</v>
      </c>
      <c r="AC6" s="8" t="s">
        <v>30</v>
      </c>
      <c r="AD6" s="8" t="s">
        <v>17</v>
      </c>
      <c r="AE6" s="8" t="s">
        <v>17</v>
      </c>
      <c r="AF6" s="8">
        <v>3.2000000000000001E-2</v>
      </c>
      <c r="AG6" s="8" t="s">
        <v>37</v>
      </c>
      <c r="AH6" s="8">
        <v>2E-3</v>
      </c>
      <c r="AI6" s="8">
        <v>8.0000000000000002E-3</v>
      </c>
      <c r="AJ6" s="8" t="s">
        <v>17</v>
      </c>
      <c r="AK6" s="8">
        <v>4.9800000000000004</v>
      </c>
      <c r="AL6" s="8">
        <v>1E-3</v>
      </c>
      <c r="AM6" s="8">
        <v>3.4000000000000002E-2</v>
      </c>
      <c r="AN6" s="8" t="s">
        <v>30</v>
      </c>
      <c r="AO6" s="8">
        <v>5.5E-2</v>
      </c>
      <c r="AP6" s="8">
        <v>0.71</v>
      </c>
      <c r="AQ6" s="8">
        <v>0.11</v>
      </c>
      <c r="AR6" s="8">
        <v>4.97</v>
      </c>
      <c r="AS6" s="8" t="s">
        <v>17</v>
      </c>
      <c r="AT6" s="8">
        <v>7.0000000000000001E-3</v>
      </c>
      <c r="AU6" s="8">
        <v>0.15</v>
      </c>
      <c r="AV6" s="8">
        <v>2.0000000000000001E-4</v>
      </c>
      <c r="AW6" s="8">
        <v>0.02</v>
      </c>
      <c r="AX6" s="8">
        <v>0.13</v>
      </c>
      <c r="AY6" s="8">
        <v>1.7999999999999999E-2</v>
      </c>
      <c r="AZ6" s="8">
        <v>5.94</v>
      </c>
      <c r="BA6" s="8">
        <v>2E-3</v>
      </c>
      <c r="BB6" s="8">
        <v>5.3999999999999999E-2</v>
      </c>
      <c r="BC6" s="8" t="s">
        <v>30</v>
      </c>
      <c r="BD6" s="8">
        <v>0.125</v>
      </c>
      <c r="BE6" s="8">
        <v>0.89</v>
      </c>
      <c r="BF6" s="8">
        <v>12.6</v>
      </c>
      <c r="BG6" s="8" t="s">
        <v>37</v>
      </c>
      <c r="BH6" s="8" t="s">
        <v>37</v>
      </c>
      <c r="BI6" s="8">
        <v>0.7</v>
      </c>
      <c r="BJ6" s="8">
        <v>1.63</v>
      </c>
      <c r="BK6" s="8" t="s">
        <v>30</v>
      </c>
      <c r="BL6" s="8">
        <v>7.0000000000000007E-2</v>
      </c>
      <c r="BM6" s="8">
        <v>7.0000000000000007E-2</v>
      </c>
      <c r="BN6" s="8">
        <v>64.099999999999994</v>
      </c>
      <c r="BO6" s="8">
        <v>60.5</v>
      </c>
      <c r="BP6" s="8">
        <v>2.82</v>
      </c>
      <c r="BQ6" s="8" t="s">
        <v>53</v>
      </c>
      <c r="BR6" s="8" t="s">
        <v>85</v>
      </c>
      <c r="BS6" s="8" t="s">
        <v>85</v>
      </c>
      <c r="BT6" s="8" t="s">
        <v>85</v>
      </c>
      <c r="BU6" s="8" t="s">
        <v>85</v>
      </c>
      <c r="BV6" s="8" t="s">
        <v>85</v>
      </c>
      <c r="BW6" s="8" t="s">
        <v>85</v>
      </c>
      <c r="BX6" s="8" t="s">
        <v>85</v>
      </c>
      <c r="BY6" s="8" t="s">
        <v>85</v>
      </c>
      <c r="BZ6" s="8" t="s">
        <v>85</v>
      </c>
      <c r="CA6" s="8" t="s">
        <v>85</v>
      </c>
      <c r="CB6" s="8" t="s">
        <v>85</v>
      </c>
      <c r="CC6" s="8" t="s">
        <v>85</v>
      </c>
      <c r="CD6" s="8" t="s">
        <v>102</v>
      </c>
      <c r="CE6" s="8" t="s">
        <v>85</v>
      </c>
      <c r="CF6" s="8" t="s">
        <v>85</v>
      </c>
      <c r="CG6" s="8" t="s">
        <v>85</v>
      </c>
      <c r="CH6" s="8" t="s">
        <v>102</v>
      </c>
      <c r="CI6" s="8" t="s">
        <v>102</v>
      </c>
      <c r="CJ6" s="8" t="s">
        <v>332</v>
      </c>
      <c r="CK6" s="8" t="s">
        <v>0</v>
      </c>
      <c r="CL6" s="8" t="s">
        <v>333</v>
      </c>
      <c r="CM6" s="8" t="s">
        <v>0</v>
      </c>
      <c r="CN6" s="8" t="s">
        <v>0</v>
      </c>
      <c r="CO6" s="8" t="s">
        <v>332</v>
      </c>
      <c r="CP6" s="8" t="s">
        <v>332</v>
      </c>
      <c r="CQ6" s="8" t="s">
        <v>333</v>
      </c>
      <c r="CR6" s="8" t="s">
        <v>333</v>
      </c>
      <c r="CS6" s="8" t="s">
        <v>333</v>
      </c>
      <c r="CT6" s="8" t="s">
        <v>333</v>
      </c>
      <c r="CU6" s="8" t="s">
        <v>333</v>
      </c>
      <c r="CV6" s="8" t="s">
        <v>51</v>
      </c>
      <c r="CW6" s="8" t="s">
        <v>15</v>
      </c>
      <c r="CX6" s="8" t="s">
        <v>15</v>
      </c>
      <c r="CY6" s="8" t="s">
        <v>15</v>
      </c>
      <c r="CZ6" s="8" t="s">
        <v>15</v>
      </c>
      <c r="DA6" s="8" t="s">
        <v>15</v>
      </c>
      <c r="DB6" s="8" t="s">
        <v>51</v>
      </c>
      <c r="DC6" s="8" t="s">
        <v>53</v>
      </c>
    </row>
    <row r="7" spans="1:111" hidden="1">
      <c r="A7" s="8" t="s">
        <v>454</v>
      </c>
      <c r="B7" s="385">
        <v>45078</v>
      </c>
      <c r="C7" s="950">
        <v>45103</v>
      </c>
      <c r="D7" s="8">
        <v>6.64</v>
      </c>
      <c r="E7" s="368">
        <v>6.48</v>
      </c>
      <c r="F7" s="8">
        <v>4510</v>
      </c>
      <c r="G7" s="198"/>
      <c r="H7" s="8"/>
      <c r="I7" s="8"/>
      <c r="J7" s="8"/>
      <c r="K7" s="8"/>
      <c r="L7" s="8"/>
      <c r="M7" s="8"/>
      <c r="N7" s="8"/>
      <c r="O7" s="368">
        <v>6.71</v>
      </c>
      <c r="P7" s="8">
        <v>5120</v>
      </c>
      <c r="Q7" s="8" t="s">
        <v>51</v>
      </c>
      <c r="R7" s="8" t="s">
        <v>51</v>
      </c>
      <c r="S7" s="8">
        <v>534</v>
      </c>
      <c r="T7" s="8">
        <v>534</v>
      </c>
      <c r="U7" s="8"/>
      <c r="V7" s="8">
        <v>2360</v>
      </c>
      <c r="W7" s="8">
        <v>535</v>
      </c>
      <c r="X7" s="8">
        <v>588</v>
      </c>
      <c r="Y7" s="8">
        <v>209</v>
      </c>
      <c r="Z7" s="8">
        <v>354</v>
      </c>
      <c r="AA7" s="8">
        <v>13</v>
      </c>
      <c r="AB7" s="8">
        <v>2330</v>
      </c>
      <c r="AC7" s="8" t="s">
        <v>30</v>
      </c>
      <c r="AD7" s="8" t="s">
        <v>17</v>
      </c>
      <c r="AE7" s="8" t="s">
        <v>17</v>
      </c>
      <c r="AF7" s="8">
        <v>0.03</v>
      </c>
      <c r="AG7" s="8" t="s">
        <v>37</v>
      </c>
      <c r="AH7" s="8" t="s">
        <v>17</v>
      </c>
      <c r="AI7" s="8">
        <v>2E-3</v>
      </c>
      <c r="AJ7" s="8" t="s">
        <v>17</v>
      </c>
      <c r="AK7" s="8">
        <v>5.77</v>
      </c>
      <c r="AL7" s="8" t="s">
        <v>17</v>
      </c>
      <c r="AM7" s="8">
        <v>3.3000000000000002E-2</v>
      </c>
      <c r="AN7" s="8" t="s">
        <v>30</v>
      </c>
      <c r="AO7" s="8">
        <v>4.8000000000000001E-2</v>
      </c>
      <c r="AP7" s="8">
        <v>0.67</v>
      </c>
      <c r="AQ7" s="8">
        <v>0.46</v>
      </c>
      <c r="AR7" s="8">
        <v>0.38</v>
      </c>
      <c r="AS7" s="8" t="s">
        <v>17</v>
      </c>
      <c r="AT7" s="8">
        <v>1E-3</v>
      </c>
      <c r="AU7" s="8">
        <v>0.03</v>
      </c>
      <c r="AV7" s="8" t="s">
        <v>37</v>
      </c>
      <c r="AW7" s="8">
        <v>2E-3</v>
      </c>
      <c r="AX7" s="8">
        <v>4.2000000000000003E-2</v>
      </c>
      <c r="AY7" s="8">
        <v>4.0000000000000001E-3</v>
      </c>
      <c r="AZ7" s="8">
        <v>5.24</v>
      </c>
      <c r="BA7" s="8" t="s">
        <v>17</v>
      </c>
      <c r="BB7" s="8">
        <v>3.2000000000000001E-2</v>
      </c>
      <c r="BC7" s="8" t="s">
        <v>30</v>
      </c>
      <c r="BD7" s="8">
        <v>6.6000000000000003E-2</v>
      </c>
      <c r="BE7" s="8">
        <v>0.75</v>
      </c>
      <c r="BF7" s="8">
        <v>1.52</v>
      </c>
      <c r="BG7" s="8" t="s">
        <v>37</v>
      </c>
      <c r="BH7" s="8" t="s">
        <v>37</v>
      </c>
      <c r="BI7" s="8">
        <v>0.6</v>
      </c>
      <c r="BJ7" s="8">
        <v>1.42</v>
      </c>
      <c r="BK7" s="8"/>
      <c r="BL7" s="8">
        <v>0.05</v>
      </c>
      <c r="BM7" s="8"/>
      <c r="BN7" s="8">
        <v>74.900000000000006</v>
      </c>
      <c r="BO7" s="8">
        <v>62.3</v>
      </c>
      <c r="BP7" s="8">
        <v>9.1999999999999993</v>
      </c>
      <c r="BQ7" s="8">
        <v>7</v>
      </c>
      <c r="BR7" s="8" t="s">
        <v>85</v>
      </c>
      <c r="BS7" s="8" t="s">
        <v>85</v>
      </c>
      <c r="BT7" s="8" t="s">
        <v>85</v>
      </c>
      <c r="BU7" s="8" t="s">
        <v>85</v>
      </c>
      <c r="BV7" s="8" t="s">
        <v>85</v>
      </c>
      <c r="BW7" s="8" t="s">
        <v>85</v>
      </c>
      <c r="BX7" s="8" t="s">
        <v>85</v>
      </c>
      <c r="BY7" s="8" t="s">
        <v>85</v>
      </c>
      <c r="BZ7" s="8" t="s">
        <v>85</v>
      </c>
      <c r="CA7" s="8" t="s">
        <v>85</v>
      </c>
      <c r="CB7" s="8" t="s">
        <v>85</v>
      </c>
      <c r="CC7" s="8" t="s">
        <v>85</v>
      </c>
      <c r="CD7" s="8" t="s">
        <v>102</v>
      </c>
      <c r="CE7" s="8" t="s">
        <v>85</v>
      </c>
      <c r="CF7" s="8" t="s">
        <v>85</v>
      </c>
      <c r="CG7" s="8" t="s">
        <v>85</v>
      </c>
      <c r="CH7" s="8" t="s">
        <v>102</v>
      </c>
      <c r="CI7" s="8" t="s">
        <v>102</v>
      </c>
      <c r="CJ7" s="8" t="s">
        <v>332</v>
      </c>
      <c r="CK7" s="8" t="s">
        <v>0</v>
      </c>
      <c r="CL7" s="8" t="s">
        <v>333</v>
      </c>
      <c r="CM7" s="8" t="s">
        <v>0</v>
      </c>
      <c r="CN7" s="8" t="s">
        <v>0</v>
      </c>
      <c r="CO7" s="8" t="s">
        <v>332</v>
      </c>
      <c r="CP7" s="8" t="s">
        <v>332</v>
      </c>
      <c r="CQ7" s="8" t="s">
        <v>333</v>
      </c>
      <c r="CR7" s="8" t="s">
        <v>333</v>
      </c>
      <c r="CS7" s="8" t="s">
        <v>333</v>
      </c>
      <c r="CT7" s="8" t="s">
        <v>333</v>
      </c>
      <c r="CU7" s="8" t="s">
        <v>333</v>
      </c>
      <c r="CV7" s="8" t="s">
        <v>51</v>
      </c>
      <c r="CW7" s="8" t="s">
        <v>15</v>
      </c>
      <c r="CX7" s="8" t="s">
        <v>15</v>
      </c>
      <c r="CY7" s="8" t="s">
        <v>15</v>
      </c>
      <c r="CZ7" s="8" t="s">
        <v>15</v>
      </c>
      <c r="DA7" s="8" t="s">
        <v>15</v>
      </c>
      <c r="DB7" s="8" t="s">
        <v>51</v>
      </c>
      <c r="DC7" s="8" t="s">
        <v>53</v>
      </c>
      <c r="DD7" s="8"/>
      <c r="DE7" s="8"/>
      <c r="DF7" s="8"/>
      <c r="DG7" s="8"/>
    </row>
    <row r="8" spans="1:111" hidden="1">
      <c r="A8" s="8" t="s">
        <v>454</v>
      </c>
      <c r="B8" s="385">
        <v>45139</v>
      </c>
      <c r="C8" s="950">
        <v>45154</v>
      </c>
      <c r="D8" s="368">
        <v>6.7</v>
      </c>
      <c r="E8" s="368">
        <v>6.7</v>
      </c>
      <c r="F8" s="8">
        <v>4730</v>
      </c>
      <c r="G8" s="198"/>
      <c r="H8" s="8"/>
      <c r="I8" s="8"/>
      <c r="J8" s="8"/>
      <c r="K8" s="8"/>
      <c r="L8" s="8"/>
      <c r="M8" s="8"/>
      <c r="N8" s="8" t="s">
        <v>768</v>
      </c>
      <c r="O8" s="368">
        <v>6.64</v>
      </c>
      <c r="P8" s="8">
        <v>4960</v>
      </c>
      <c r="Q8" s="8" t="s">
        <v>51</v>
      </c>
      <c r="R8" s="8" t="s">
        <v>51</v>
      </c>
      <c r="S8" s="8">
        <v>501</v>
      </c>
      <c r="T8" s="8">
        <v>501</v>
      </c>
      <c r="U8" s="8">
        <v>118</v>
      </c>
      <c r="V8" s="8">
        <v>2100</v>
      </c>
      <c r="W8" s="8">
        <v>516</v>
      </c>
      <c r="X8" s="8">
        <v>619</v>
      </c>
      <c r="Y8" s="8">
        <v>230</v>
      </c>
      <c r="Z8" s="8">
        <v>414</v>
      </c>
      <c r="AA8" s="8">
        <v>14</v>
      </c>
      <c r="AB8" s="8">
        <v>2490</v>
      </c>
      <c r="AC8" s="8" t="s">
        <v>30</v>
      </c>
      <c r="AD8" s="8" t="s">
        <v>17</v>
      </c>
      <c r="AE8" s="8" t="s">
        <v>17</v>
      </c>
      <c r="AF8" s="8">
        <v>3.1E-2</v>
      </c>
      <c r="AG8" s="8" t="s">
        <v>37</v>
      </c>
      <c r="AH8" s="8" t="s">
        <v>17</v>
      </c>
      <c r="AI8" s="8">
        <v>4.0000000000000001E-3</v>
      </c>
      <c r="AJ8" s="8" t="s">
        <v>17</v>
      </c>
      <c r="AK8" s="8">
        <v>5.75</v>
      </c>
      <c r="AL8" s="8" t="s">
        <v>17</v>
      </c>
      <c r="AM8" s="8">
        <v>3.2000000000000001E-2</v>
      </c>
      <c r="AN8" s="8" t="s">
        <v>30</v>
      </c>
      <c r="AO8" s="8">
        <v>6.3E-2</v>
      </c>
      <c r="AP8" s="8">
        <v>0.66</v>
      </c>
      <c r="AQ8" s="8">
        <v>0.39</v>
      </c>
      <c r="AR8" s="8">
        <v>0.93</v>
      </c>
      <c r="AS8" s="8" t="s">
        <v>17</v>
      </c>
      <c r="AT8" s="8">
        <v>2E-3</v>
      </c>
      <c r="AU8" s="8">
        <v>0.05</v>
      </c>
      <c r="AV8" s="8" t="s">
        <v>37</v>
      </c>
      <c r="AW8" s="8">
        <v>3.0000000000000001E-3</v>
      </c>
      <c r="AX8" s="8">
        <v>3.4000000000000002E-2</v>
      </c>
      <c r="AY8" s="8">
        <v>3.0000000000000001E-3</v>
      </c>
      <c r="AZ8" s="8">
        <v>5.84</v>
      </c>
      <c r="BA8" s="8">
        <v>2E-3</v>
      </c>
      <c r="BB8" s="8">
        <v>3.4000000000000002E-2</v>
      </c>
      <c r="BC8" s="8" t="s">
        <v>30</v>
      </c>
      <c r="BD8" s="8">
        <v>8.3000000000000004E-2</v>
      </c>
      <c r="BE8" s="8">
        <v>0.78</v>
      </c>
      <c r="BF8" s="8">
        <v>3.02</v>
      </c>
      <c r="BG8" s="8" t="s">
        <v>37</v>
      </c>
      <c r="BH8" s="8" t="s">
        <v>37</v>
      </c>
      <c r="BI8" s="8">
        <v>0.6</v>
      </c>
      <c r="BJ8" s="8">
        <v>1.4</v>
      </c>
      <c r="BK8" s="8"/>
      <c r="BL8" s="8">
        <v>0.14000000000000001</v>
      </c>
      <c r="BM8" s="8"/>
      <c r="BN8" s="8">
        <v>68.3</v>
      </c>
      <c r="BO8" s="8">
        <v>68.2</v>
      </c>
      <c r="BP8" s="8">
        <v>0.08</v>
      </c>
      <c r="BQ8" s="8" t="s">
        <v>53</v>
      </c>
      <c r="BR8" s="8" t="s">
        <v>85</v>
      </c>
      <c r="BS8" s="8" t="s">
        <v>85</v>
      </c>
      <c r="BT8" s="8" t="s">
        <v>85</v>
      </c>
      <c r="BU8" s="8" t="s">
        <v>85</v>
      </c>
      <c r="BV8" s="8" t="s">
        <v>85</v>
      </c>
      <c r="BW8" s="8" t="s">
        <v>85</v>
      </c>
      <c r="BX8" s="8" t="s">
        <v>85</v>
      </c>
      <c r="BY8" s="8" t="s">
        <v>85</v>
      </c>
      <c r="BZ8" s="8" t="s">
        <v>85</v>
      </c>
      <c r="CA8" s="8" t="s">
        <v>85</v>
      </c>
      <c r="CB8" s="8" t="s">
        <v>85</v>
      </c>
      <c r="CC8" s="8" t="s">
        <v>85</v>
      </c>
      <c r="CD8" s="8" t="s">
        <v>102</v>
      </c>
      <c r="CE8" s="8" t="s">
        <v>85</v>
      </c>
      <c r="CF8" s="8" t="s">
        <v>85</v>
      </c>
      <c r="CG8" s="8" t="s">
        <v>85</v>
      </c>
      <c r="CH8" s="8" t="s">
        <v>102</v>
      </c>
      <c r="CI8" s="8" t="s">
        <v>102</v>
      </c>
      <c r="CJ8" s="8" t="s">
        <v>332</v>
      </c>
      <c r="CK8" s="8" t="s">
        <v>0</v>
      </c>
      <c r="CL8" s="8" t="s">
        <v>333</v>
      </c>
      <c r="CM8" s="8" t="s">
        <v>0</v>
      </c>
      <c r="CN8" s="8" t="s">
        <v>0</v>
      </c>
      <c r="CO8" s="8" t="s">
        <v>332</v>
      </c>
      <c r="CP8" s="8" t="s">
        <v>332</v>
      </c>
      <c r="CQ8" s="8" t="s">
        <v>333</v>
      </c>
      <c r="CR8" s="8" t="s">
        <v>333</v>
      </c>
      <c r="CS8" s="8" t="s">
        <v>333</v>
      </c>
      <c r="CT8" s="8" t="s">
        <v>333</v>
      </c>
      <c r="CU8" s="8" t="s">
        <v>333</v>
      </c>
      <c r="CV8" s="8" t="s">
        <v>51</v>
      </c>
      <c r="CW8" s="8" t="s">
        <v>15</v>
      </c>
      <c r="CX8" s="8" t="s">
        <v>15</v>
      </c>
      <c r="CY8" s="8" t="s">
        <v>15</v>
      </c>
      <c r="CZ8" s="8" t="s">
        <v>15</v>
      </c>
      <c r="DA8" s="8" t="s">
        <v>15</v>
      </c>
      <c r="DB8" s="8" t="s">
        <v>51</v>
      </c>
      <c r="DC8" s="8" t="s">
        <v>53</v>
      </c>
      <c r="DD8" s="8"/>
      <c r="DE8" s="8"/>
      <c r="DF8" s="8"/>
      <c r="DG8" s="8"/>
    </row>
    <row r="9" spans="1:111" hidden="1">
      <c r="A9" s="8" t="s">
        <v>454</v>
      </c>
      <c r="B9" s="385">
        <v>45200</v>
      </c>
      <c r="C9" s="950">
        <v>45210</v>
      </c>
      <c r="D9" s="8">
        <v>6.81</v>
      </c>
      <c r="E9" s="368">
        <v>6.5</v>
      </c>
      <c r="F9" s="8">
        <v>4670</v>
      </c>
      <c r="G9" s="198"/>
      <c r="H9" s="8"/>
      <c r="I9" s="8"/>
      <c r="J9" s="8"/>
      <c r="K9" s="8"/>
      <c r="L9" s="8"/>
      <c r="M9" s="8"/>
      <c r="N9" s="8" t="s">
        <v>766</v>
      </c>
      <c r="O9" s="368">
        <v>6.58</v>
      </c>
      <c r="P9" s="8">
        <v>5140</v>
      </c>
      <c r="Q9" s="8" t="s">
        <v>51</v>
      </c>
      <c r="R9" s="8" t="s">
        <v>51</v>
      </c>
      <c r="S9" s="8">
        <v>536</v>
      </c>
      <c r="T9" s="8">
        <v>536</v>
      </c>
      <c r="U9" s="8">
        <v>84</v>
      </c>
      <c r="V9" s="8">
        <v>2410</v>
      </c>
      <c r="W9" s="8">
        <v>509</v>
      </c>
      <c r="X9" s="8">
        <v>636</v>
      </c>
      <c r="Y9" s="8">
        <v>237</v>
      </c>
      <c r="Z9" s="8">
        <v>395</v>
      </c>
      <c r="AA9" s="8">
        <v>16</v>
      </c>
      <c r="AB9" s="8">
        <v>2560</v>
      </c>
      <c r="AC9" s="8" t="s">
        <v>30</v>
      </c>
      <c r="AD9" s="8" t="s">
        <v>17</v>
      </c>
      <c r="AE9" s="8" t="s">
        <v>17</v>
      </c>
      <c r="AF9" s="8">
        <v>3.4000000000000002E-2</v>
      </c>
      <c r="AG9" s="8" t="s">
        <v>37</v>
      </c>
      <c r="AH9" s="8" t="s">
        <v>17</v>
      </c>
      <c r="AI9" s="8">
        <v>4.0000000000000001E-3</v>
      </c>
      <c r="AJ9" s="8" t="s">
        <v>17</v>
      </c>
      <c r="AK9" s="8">
        <v>6.43</v>
      </c>
      <c r="AL9" s="8" t="s">
        <v>17</v>
      </c>
      <c r="AM9" s="8">
        <v>3.5000000000000003E-2</v>
      </c>
      <c r="AN9" s="8" t="s">
        <v>30</v>
      </c>
      <c r="AO9" s="8">
        <v>4.4999999999999998E-2</v>
      </c>
      <c r="AP9" s="8">
        <v>0.89</v>
      </c>
      <c r="AQ9" s="8">
        <v>0.97</v>
      </c>
      <c r="AR9" s="8">
        <v>2.52</v>
      </c>
      <c r="AS9" s="8" t="s">
        <v>17</v>
      </c>
      <c r="AT9" s="8">
        <v>2E-3</v>
      </c>
      <c r="AU9" s="8">
        <v>6.6000000000000003E-2</v>
      </c>
      <c r="AV9" s="8">
        <v>1E-4</v>
      </c>
      <c r="AW9" s="8">
        <v>7.0000000000000001E-3</v>
      </c>
      <c r="AX9" s="8">
        <v>6.2E-2</v>
      </c>
      <c r="AY9" s="8">
        <v>6.0000000000000001E-3</v>
      </c>
      <c r="AZ9" s="8">
        <v>6.69</v>
      </c>
      <c r="BA9" s="8" t="s">
        <v>17</v>
      </c>
      <c r="BB9" s="8">
        <v>4.1000000000000002E-2</v>
      </c>
      <c r="BC9" s="8" t="s">
        <v>30</v>
      </c>
      <c r="BD9" s="8">
        <v>6.6000000000000003E-2</v>
      </c>
      <c r="BE9" s="8">
        <v>0.88</v>
      </c>
      <c r="BF9" s="8">
        <v>6.2</v>
      </c>
      <c r="BG9" s="8" t="s">
        <v>37</v>
      </c>
      <c r="BH9" s="8" t="s">
        <v>37</v>
      </c>
      <c r="BI9" s="8">
        <v>0.7</v>
      </c>
      <c r="BJ9" s="8">
        <v>1.9</v>
      </c>
      <c r="BK9" s="8" t="s">
        <v>30</v>
      </c>
      <c r="BL9" s="8">
        <v>0.02</v>
      </c>
      <c r="BM9" s="8">
        <v>0.02</v>
      </c>
      <c r="BN9" s="8">
        <v>75.2</v>
      </c>
      <c r="BO9" s="8">
        <v>68.8</v>
      </c>
      <c r="BP9" s="8">
        <v>4.45</v>
      </c>
      <c r="BQ9" s="8" t="s">
        <v>53</v>
      </c>
      <c r="BR9" s="8" t="s">
        <v>85</v>
      </c>
      <c r="BS9" s="8" t="s">
        <v>85</v>
      </c>
      <c r="BT9" s="8" t="s">
        <v>85</v>
      </c>
      <c r="BU9" s="8" t="s">
        <v>85</v>
      </c>
      <c r="BV9" s="8" t="s">
        <v>85</v>
      </c>
      <c r="BW9" s="8" t="s">
        <v>85</v>
      </c>
      <c r="BX9" s="8" t="s">
        <v>85</v>
      </c>
      <c r="BY9" s="8" t="s">
        <v>85</v>
      </c>
      <c r="BZ9" s="8" t="s">
        <v>85</v>
      </c>
      <c r="CA9" s="8" t="s">
        <v>85</v>
      </c>
      <c r="CB9" s="8" t="s">
        <v>85</v>
      </c>
      <c r="CC9" s="8" t="s">
        <v>85</v>
      </c>
      <c r="CD9" s="8" t="s">
        <v>102</v>
      </c>
      <c r="CE9" s="8" t="s">
        <v>85</v>
      </c>
      <c r="CF9" s="8" t="s">
        <v>85</v>
      </c>
      <c r="CG9" s="8" t="s">
        <v>85</v>
      </c>
      <c r="CH9" s="8" t="s">
        <v>102</v>
      </c>
      <c r="CI9" s="8" t="s">
        <v>102</v>
      </c>
      <c r="CJ9" s="8" t="s">
        <v>332</v>
      </c>
      <c r="CK9" s="8" t="s">
        <v>0</v>
      </c>
      <c r="CL9" s="8" t="s">
        <v>333</v>
      </c>
      <c r="CM9" s="8" t="s">
        <v>0</v>
      </c>
      <c r="CN9" s="8" t="s">
        <v>0</v>
      </c>
      <c r="CO9" s="8" t="s">
        <v>332</v>
      </c>
      <c r="CP9" s="8" t="s">
        <v>332</v>
      </c>
      <c r="CQ9" s="8" t="s">
        <v>333</v>
      </c>
      <c r="CR9" s="8" t="s">
        <v>333</v>
      </c>
      <c r="CS9" s="8" t="s">
        <v>333</v>
      </c>
      <c r="CT9" s="8" t="s">
        <v>333</v>
      </c>
      <c r="CU9" s="8" t="s">
        <v>333</v>
      </c>
      <c r="CV9" s="8" t="s">
        <v>51</v>
      </c>
      <c r="CW9" s="8" t="s">
        <v>15</v>
      </c>
      <c r="CX9" s="8" t="s">
        <v>15</v>
      </c>
      <c r="CY9" s="8" t="s">
        <v>15</v>
      </c>
      <c r="CZ9" s="8" t="s">
        <v>15</v>
      </c>
      <c r="DA9" s="8" t="s">
        <v>15</v>
      </c>
      <c r="DB9" s="8" t="s">
        <v>51</v>
      </c>
      <c r="DC9" s="8" t="s">
        <v>53</v>
      </c>
      <c r="DD9" s="8"/>
      <c r="DE9" s="8"/>
      <c r="DF9" s="8"/>
      <c r="DG9" s="8"/>
    </row>
    <row r="10" spans="1:111" hidden="1">
      <c r="A10" s="8" t="s">
        <v>454</v>
      </c>
      <c r="B10" s="385">
        <v>45261</v>
      </c>
      <c r="C10" s="950">
        <v>45278</v>
      </c>
      <c r="D10" s="8">
        <v>6.87</v>
      </c>
      <c r="E10" s="368">
        <v>6.48</v>
      </c>
      <c r="F10" s="8">
        <v>5050</v>
      </c>
      <c r="G10" s="198"/>
      <c r="H10" s="8"/>
      <c r="I10" s="8"/>
      <c r="J10" s="8"/>
      <c r="K10" s="8"/>
      <c r="L10" s="8"/>
      <c r="M10" s="8"/>
      <c r="N10" s="8"/>
      <c r="O10" s="368">
        <v>6.61</v>
      </c>
      <c r="P10" s="8">
        <v>5270</v>
      </c>
      <c r="Q10" s="8" t="s">
        <v>51</v>
      </c>
      <c r="R10" s="8" t="s">
        <v>51</v>
      </c>
      <c r="S10" s="8">
        <v>506</v>
      </c>
      <c r="T10" s="8">
        <v>506</v>
      </c>
      <c r="U10" s="8">
        <v>112</v>
      </c>
      <c r="V10" s="8">
        <v>2140</v>
      </c>
      <c r="W10" s="8">
        <v>499</v>
      </c>
      <c r="X10" s="8">
        <v>619</v>
      </c>
      <c r="Y10" s="8">
        <v>244</v>
      </c>
      <c r="Z10" s="8">
        <v>394</v>
      </c>
      <c r="AA10" s="8">
        <v>16</v>
      </c>
      <c r="AB10" s="8">
        <v>2550</v>
      </c>
      <c r="AC10" s="8">
        <v>3.99</v>
      </c>
      <c r="AD10" s="8" t="s">
        <v>17</v>
      </c>
      <c r="AE10" s="8">
        <v>1E-3</v>
      </c>
      <c r="AF10" s="8">
        <v>3.5000000000000003E-2</v>
      </c>
      <c r="AG10" s="8">
        <v>1E-4</v>
      </c>
      <c r="AH10" s="8">
        <v>7.0000000000000001E-3</v>
      </c>
      <c r="AI10" s="8">
        <v>1.2E-2</v>
      </c>
      <c r="AJ10" s="8" t="s">
        <v>17</v>
      </c>
      <c r="AK10" s="8">
        <v>7.45</v>
      </c>
      <c r="AL10" s="8" t="s">
        <v>17</v>
      </c>
      <c r="AM10" s="8">
        <v>6.3E-2</v>
      </c>
      <c r="AN10" s="8" t="s">
        <v>30</v>
      </c>
      <c r="AO10" s="8">
        <v>8.7999999999999995E-2</v>
      </c>
      <c r="AP10" s="8">
        <v>0.6</v>
      </c>
      <c r="AQ10" s="8">
        <v>3.85</v>
      </c>
      <c r="AR10" s="8">
        <v>2.65</v>
      </c>
      <c r="AS10" s="8" t="s">
        <v>17</v>
      </c>
      <c r="AT10" s="8">
        <v>3.0000000000000001E-3</v>
      </c>
      <c r="AU10" s="8">
        <v>9.6000000000000002E-2</v>
      </c>
      <c r="AV10" s="8" t="s">
        <v>37</v>
      </c>
      <c r="AW10" s="8">
        <v>8.9999999999999993E-3</v>
      </c>
      <c r="AX10" s="8">
        <v>6.2E-2</v>
      </c>
      <c r="AY10" s="8">
        <v>5.0000000000000001E-3</v>
      </c>
      <c r="AZ10" s="8">
        <v>7.22</v>
      </c>
      <c r="BA10" s="8">
        <v>1E-3</v>
      </c>
      <c r="BB10" s="8">
        <v>3.9E-2</v>
      </c>
      <c r="BC10" s="8" t="s">
        <v>30</v>
      </c>
      <c r="BD10" s="8">
        <v>5.0999999999999997E-2</v>
      </c>
      <c r="BE10" s="8">
        <v>0.77</v>
      </c>
      <c r="BF10" s="8">
        <v>6.37</v>
      </c>
      <c r="BG10" s="8" t="s">
        <v>37</v>
      </c>
      <c r="BH10" s="8" t="s">
        <v>37</v>
      </c>
      <c r="BI10" s="8">
        <v>0.6</v>
      </c>
      <c r="BJ10" s="8">
        <v>2</v>
      </c>
      <c r="BK10" s="8">
        <v>0.03</v>
      </c>
      <c r="BL10" s="8" t="s">
        <v>30</v>
      </c>
      <c r="BM10" s="8">
        <v>0.03</v>
      </c>
      <c r="BN10" s="8">
        <v>68.7</v>
      </c>
      <c r="BO10" s="8">
        <v>68.5</v>
      </c>
      <c r="BP10" s="8">
        <v>0.16</v>
      </c>
      <c r="BQ10" s="8" t="s">
        <v>53</v>
      </c>
      <c r="BR10" s="8" t="s">
        <v>85</v>
      </c>
      <c r="BS10" s="8" t="s">
        <v>85</v>
      </c>
      <c r="BT10" s="8" t="s">
        <v>85</v>
      </c>
      <c r="BU10" s="8" t="s">
        <v>85</v>
      </c>
      <c r="BV10" s="8" t="s">
        <v>85</v>
      </c>
      <c r="BW10" s="8" t="s">
        <v>85</v>
      </c>
      <c r="BX10" s="8" t="s">
        <v>85</v>
      </c>
      <c r="BY10" s="8" t="s">
        <v>85</v>
      </c>
      <c r="BZ10" s="8" t="s">
        <v>85</v>
      </c>
      <c r="CA10" s="8" t="s">
        <v>85</v>
      </c>
      <c r="CB10" s="8" t="s">
        <v>85</v>
      </c>
      <c r="CC10" s="8" t="s">
        <v>85</v>
      </c>
      <c r="CD10" s="8" t="s">
        <v>102</v>
      </c>
      <c r="CE10" s="8" t="s">
        <v>85</v>
      </c>
      <c r="CF10" s="8" t="s">
        <v>85</v>
      </c>
      <c r="CG10" s="8" t="s">
        <v>85</v>
      </c>
      <c r="CH10" s="8" t="s">
        <v>102</v>
      </c>
      <c r="CI10" s="8" t="s">
        <v>102</v>
      </c>
      <c r="CJ10" s="8" t="s">
        <v>332</v>
      </c>
      <c r="CK10" s="8" t="s">
        <v>0</v>
      </c>
      <c r="CL10" s="8" t="s">
        <v>333</v>
      </c>
      <c r="CM10" s="8" t="s">
        <v>0</v>
      </c>
      <c r="CN10" s="8" t="s">
        <v>0</v>
      </c>
      <c r="CO10" s="8" t="s">
        <v>332</v>
      </c>
      <c r="CP10" s="8" t="s">
        <v>332</v>
      </c>
      <c r="CQ10" s="8" t="s">
        <v>333</v>
      </c>
      <c r="CR10" s="8" t="s">
        <v>333</v>
      </c>
      <c r="CS10" s="8" t="s">
        <v>333</v>
      </c>
      <c r="CT10" s="8" t="s">
        <v>333</v>
      </c>
      <c r="CU10" s="8" t="s">
        <v>333</v>
      </c>
      <c r="CV10" s="8" t="s">
        <v>51</v>
      </c>
      <c r="CW10" s="8" t="s">
        <v>15</v>
      </c>
      <c r="CX10" s="8" t="s">
        <v>15</v>
      </c>
      <c r="CY10" s="8" t="s">
        <v>15</v>
      </c>
      <c r="CZ10" s="8" t="s">
        <v>15</v>
      </c>
      <c r="DA10" s="8" t="s">
        <v>15</v>
      </c>
      <c r="DB10" s="8" t="s">
        <v>51</v>
      </c>
      <c r="DC10" s="8" t="s">
        <v>53</v>
      </c>
      <c r="DD10" s="8"/>
      <c r="DE10" s="8"/>
      <c r="DF10" s="8"/>
      <c r="DG10" s="8"/>
    </row>
    <row r="11" spans="1:111" hidden="1">
      <c r="A11" s="8" t="s">
        <v>454</v>
      </c>
      <c r="B11" s="385">
        <v>45323</v>
      </c>
      <c r="C11" s="950">
        <v>45334</v>
      </c>
      <c r="D11" s="8">
        <v>6.85</v>
      </c>
      <c r="E11" s="368">
        <v>6.36</v>
      </c>
      <c r="F11" s="8">
        <v>5120</v>
      </c>
      <c r="G11" s="198">
        <v>23.1</v>
      </c>
      <c r="H11" s="8"/>
      <c r="I11" s="8">
        <v>34</v>
      </c>
      <c r="J11" s="8" t="s">
        <v>245</v>
      </c>
      <c r="K11" s="8" t="s">
        <v>810</v>
      </c>
      <c r="L11" s="8" t="s">
        <v>543</v>
      </c>
      <c r="M11" s="8"/>
      <c r="N11" s="8"/>
      <c r="O11" s="368">
        <v>6.52</v>
      </c>
      <c r="P11" s="8">
        <v>5740</v>
      </c>
      <c r="Q11" s="8" t="s">
        <v>51</v>
      </c>
      <c r="R11" s="8" t="s">
        <v>51</v>
      </c>
      <c r="S11" s="8">
        <v>546</v>
      </c>
      <c r="T11" s="8">
        <v>546</v>
      </c>
      <c r="U11" s="8">
        <v>90</v>
      </c>
      <c r="V11" s="8">
        <v>2330</v>
      </c>
      <c r="W11" s="8">
        <v>552</v>
      </c>
      <c r="X11" s="8">
        <v>650</v>
      </c>
      <c r="Y11" s="8">
        <v>199</v>
      </c>
      <c r="Z11" s="8">
        <v>330</v>
      </c>
      <c r="AA11" s="8">
        <v>14</v>
      </c>
      <c r="AB11" s="8">
        <v>2440</v>
      </c>
      <c r="AC11" s="8">
        <v>0.02</v>
      </c>
      <c r="AD11" s="8" t="s">
        <v>17</v>
      </c>
      <c r="AE11" s="8" t="s">
        <v>17</v>
      </c>
      <c r="AF11" s="8">
        <v>3.5000000000000003E-2</v>
      </c>
      <c r="AG11" s="8" t="s">
        <v>37</v>
      </c>
      <c r="AH11" s="8" t="s">
        <v>17</v>
      </c>
      <c r="AI11" s="8">
        <v>3.0000000000000001E-3</v>
      </c>
      <c r="AJ11" s="8" t="s">
        <v>17</v>
      </c>
      <c r="AK11" s="8">
        <v>5.54</v>
      </c>
      <c r="AL11" s="8">
        <v>1E-3</v>
      </c>
      <c r="AM11" s="8">
        <v>2.9000000000000001E-2</v>
      </c>
      <c r="AN11" s="8" t="s">
        <v>30</v>
      </c>
      <c r="AO11" s="8">
        <v>5.5E-2</v>
      </c>
      <c r="AP11" s="8">
        <v>0.82</v>
      </c>
      <c r="AQ11" s="8">
        <v>0.18</v>
      </c>
      <c r="AR11" s="8">
        <v>1.1200000000000001</v>
      </c>
      <c r="AS11" s="8" t="s">
        <v>17</v>
      </c>
      <c r="AT11" s="8">
        <v>1E-3</v>
      </c>
      <c r="AU11" s="8">
        <v>0.05</v>
      </c>
      <c r="AV11" s="8" t="s">
        <v>37</v>
      </c>
      <c r="AW11" s="8">
        <v>4.0000000000000001E-3</v>
      </c>
      <c r="AX11" s="8">
        <v>2.9000000000000001E-2</v>
      </c>
      <c r="AY11" s="8">
        <v>5.0000000000000001E-3</v>
      </c>
      <c r="AZ11" s="8">
        <v>6.8</v>
      </c>
      <c r="BA11" s="8" t="s">
        <v>17</v>
      </c>
      <c r="BB11" s="8">
        <v>3.5000000000000003E-2</v>
      </c>
      <c r="BC11" s="8" t="s">
        <v>30</v>
      </c>
      <c r="BD11" s="8">
        <v>7.0999999999999994E-2</v>
      </c>
      <c r="BE11" s="8">
        <v>0.68</v>
      </c>
      <c r="BF11" s="8">
        <v>3.24</v>
      </c>
      <c r="BG11" s="8" t="s">
        <v>37</v>
      </c>
      <c r="BH11" s="8" t="s">
        <v>37</v>
      </c>
      <c r="BI11" s="8">
        <v>0.4</v>
      </c>
      <c r="BJ11" s="8">
        <v>1.48</v>
      </c>
      <c r="BK11" s="8">
        <v>0.01</v>
      </c>
      <c r="BL11" s="8" t="s">
        <v>30</v>
      </c>
      <c r="BM11" s="8">
        <v>0.01</v>
      </c>
      <c r="BN11" s="8">
        <v>75</v>
      </c>
      <c r="BO11" s="8">
        <v>63.5</v>
      </c>
      <c r="BP11" s="8">
        <v>8.2799999999999994</v>
      </c>
      <c r="BQ11" s="8" t="s">
        <v>53</v>
      </c>
      <c r="BR11" s="8" t="s">
        <v>85</v>
      </c>
      <c r="BS11" s="8" t="s">
        <v>85</v>
      </c>
      <c r="BT11" s="8" t="s">
        <v>85</v>
      </c>
      <c r="BU11" s="8" t="s">
        <v>85</v>
      </c>
      <c r="BV11" s="8" t="s">
        <v>85</v>
      </c>
      <c r="BW11" s="8" t="s">
        <v>85</v>
      </c>
      <c r="BX11" s="8" t="s">
        <v>85</v>
      </c>
      <c r="BY11" s="8" t="s">
        <v>85</v>
      </c>
      <c r="BZ11" s="8" t="s">
        <v>85</v>
      </c>
      <c r="CA11" s="8" t="s">
        <v>85</v>
      </c>
      <c r="CB11" s="8" t="s">
        <v>85</v>
      </c>
      <c r="CC11" s="8" t="s">
        <v>85</v>
      </c>
      <c r="CD11" s="8" t="s">
        <v>102</v>
      </c>
      <c r="CE11" s="8" t="s">
        <v>85</v>
      </c>
      <c r="CF11" s="8" t="s">
        <v>85</v>
      </c>
      <c r="CG11" s="8" t="s">
        <v>85</v>
      </c>
      <c r="CH11" s="8" t="s">
        <v>102</v>
      </c>
      <c r="CI11" s="8" t="s">
        <v>102</v>
      </c>
      <c r="CJ11" s="8" t="s">
        <v>332</v>
      </c>
      <c r="CK11" s="8" t="s">
        <v>0</v>
      </c>
      <c r="CL11" s="8" t="s">
        <v>333</v>
      </c>
      <c r="CM11" s="8" t="s">
        <v>0</v>
      </c>
      <c r="CN11" s="8" t="s">
        <v>0</v>
      </c>
      <c r="CO11" s="8" t="s">
        <v>332</v>
      </c>
      <c r="CP11" s="8" t="s">
        <v>332</v>
      </c>
      <c r="CQ11" s="8" t="s">
        <v>333</v>
      </c>
      <c r="CR11" s="8" t="s">
        <v>333</v>
      </c>
      <c r="CS11" s="8" t="s">
        <v>333</v>
      </c>
      <c r="CT11" s="8" t="s">
        <v>333</v>
      </c>
      <c r="CU11" s="8" t="s">
        <v>333</v>
      </c>
      <c r="CV11" s="8" t="s">
        <v>51</v>
      </c>
      <c r="CW11" s="8" t="s">
        <v>15</v>
      </c>
      <c r="CX11" s="8" t="s">
        <v>15</v>
      </c>
      <c r="CY11" s="8" t="s">
        <v>15</v>
      </c>
      <c r="CZ11" s="8" t="s">
        <v>15</v>
      </c>
      <c r="DA11" s="8" t="s">
        <v>15</v>
      </c>
      <c r="DB11" s="8" t="s">
        <v>51</v>
      </c>
      <c r="DC11" s="8" t="s">
        <v>53</v>
      </c>
      <c r="DD11" s="8"/>
      <c r="DE11" s="8"/>
      <c r="DF11" s="8"/>
      <c r="DG11" s="8"/>
    </row>
    <row r="12" spans="1:111" hidden="1">
      <c r="A12" s="8" t="s">
        <v>454</v>
      </c>
      <c r="B12" s="385">
        <v>45383</v>
      </c>
      <c r="C12" s="950">
        <v>45390</v>
      </c>
      <c r="D12" s="8">
        <v>6.91</v>
      </c>
      <c r="E12" s="368">
        <v>6.47</v>
      </c>
      <c r="F12" s="8">
        <v>4930</v>
      </c>
      <c r="G12" s="198">
        <v>22.2</v>
      </c>
      <c r="H12" s="8"/>
      <c r="I12" s="8">
        <v>61</v>
      </c>
      <c r="J12" s="8" t="s">
        <v>245</v>
      </c>
      <c r="K12" s="8" t="s">
        <v>489</v>
      </c>
      <c r="L12" s="8" t="s">
        <v>543</v>
      </c>
      <c r="M12" s="8"/>
      <c r="N12" s="8"/>
      <c r="O12" s="368">
        <v>6.64</v>
      </c>
      <c r="P12" s="8">
        <v>5190</v>
      </c>
      <c r="Q12" s="8" t="s">
        <v>51</v>
      </c>
      <c r="R12" s="8" t="s">
        <v>51</v>
      </c>
      <c r="S12" s="8">
        <v>487</v>
      </c>
      <c r="T12" s="8">
        <v>487</v>
      </c>
      <c r="U12" s="8"/>
      <c r="V12" s="8">
        <v>2140</v>
      </c>
      <c r="W12" s="8">
        <v>516</v>
      </c>
      <c r="X12" s="8">
        <v>624</v>
      </c>
      <c r="Y12" s="8">
        <v>217</v>
      </c>
      <c r="Z12" s="8">
        <v>412</v>
      </c>
      <c r="AA12" s="8">
        <v>14</v>
      </c>
      <c r="AB12" s="8">
        <v>2450</v>
      </c>
      <c r="AC12" s="8" t="s">
        <v>30</v>
      </c>
      <c r="AD12" s="8" t="s">
        <v>17</v>
      </c>
      <c r="AE12" s="8" t="s">
        <v>17</v>
      </c>
      <c r="AF12" s="8">
        <v>2.5000000000000001E-2</v>
      </c>
      <c r="AG12" s="8" t="s">
        <v>37</v>
      </c>
      <c r="AH12" s="8" t="s">
        <v>17</v>
      </c>
      <c r="AI12" s="8" t="s">
        <v>17</v>
      </c>
      <c r="AJ12" s="8" t="s">
        <v>17</v>
      </c>
      <c r="AK12" s="8">
        <v>4.3</v>
      </c>
      <c r="AL12" s="8" t="s">
        <v>17</v>
      </c>
      <c r="AM12" s="8">
        <v>2.4E-2</v>
      </c>
      <c r="AN12" s="8" t="s">
        <v>30</v>
      </c>
      <c r="AO12" s="8">
        <v>4.2000000000000003E-2</v>
      </c>
      <c r="AP12" s="8">
        <v>0.82</v>
      </c>
      <c r="AQ12" s="8">
        <v>0.23</v>
      </c>
      <c r="AR12" s="8">
        <v>1.05</v>
      </c>
      <c r="AS12" s="8" t="s">
        <v>17</v>
      </c>
      <c r="AT12" s="8">
        <v>1E-3</v>
      </c>
      <c r="AU12" s="8">
        <v>5.1999999999999998E-2</v>
      </c>
      <c r="AV12" s="8" t="s">
        <v>37</v>
      </c>
      <c r="AW12" s="8">
        <v>4.0000000000000001E-3</v>
      </c>
      <c r="AX12" s="8">
        <v>3.1E-2</v>
      </c>
      <c r="AY12" s="8">
        <v>4.0000000000000001E-3</v>
      </c>
      <c r="AZ12" s="8">
        <v>6.62</v>
      </c>
      <c r="BA12" s="8" t="s">
        <v>17</v>
      </c>
      <c r="BB12" s="8">
        <v>3.5999999999999997E-2</v>
      </c>
      <c r="BC12" s="8" t="s">
        <v>30</v>
      </c>
      <c r="BD12" s="8">
        <v>7.6999999999999999E-2</v>
      </c>
      <c r="BE12" s="8">
        <v>0.79</v>
      </c>
      <c r="BF12" s="8">
        <v>3.44</v>
      </c>
      <c r="BG12" s="8" t="s">
        <v>37</v>
      </c>
      <c r="BH12" s="8" t="s">
        <v>37</v>
      </c>
      <c r="BI12" s="8">
        <v>0.6</v>
      </c>
      <c r="BJ12" s="8">
        <v>1.28</v>
      </c>
      <c r="BK12" s="8" t="s">
        <v>30</v>
      </c>
      <c r="BL12" s="8">
        <v>0.03</v>
      </c>
      <c r="BM12" s="8">
        <v>0.03</v>
      </c>
      <c r="BN12" s="8">
        <v>68.8</v>
      </c>
      <c r="BO12" s="8">
        <v>67.3</v>
      </c>
      <c r="BP12" s="8">
        <v>1.1499999999999999</v>
      </c>
      <c r="BQ12" s="8" t="s">
        <v>53</v>
      </c>
      <c r="BR12" s="8" t="s">
        <v>85</v>
      </c>
      <c r="BS12" s="8" t="s">
        <v>85</v>
      </c>
      <c r="BT12" s="8" t="s">
        <v>85</v>
      </c>
      <c r="BU12" s="8" t="s">
        <v>85</v>
      </c>
      <c r="BV12" s="8" t="s">
        <v>85</v>
      </c>
      <c r="BW12" s="8" t="s">
        <v>85</v>
      </c>
      <c r="BX12" s="8" t="s">
        <v>85</v>
      </c>
      <c r="BY12" s="8" t="s">
        <v>85</v>
      </c>
      <c r="BZ12" s="8" t="s">
        <v>85</v>
      </c>
      <c r="CA12" s="8" t="s">
        <v>85</v>
      </c>
      <c r="CB12" s="8" t="s">
        <v>85</v>
      </c>
      <c r="CC12" s="8" t="s">
        <v>85</v>
      </c>
      <c r="CD12" s="8" t="s">
        <v>102</v>
      </c>
      <c r="CE12" s="8" t="s">
        <v>85</v>
      </c>
      <c r="CF12" s="8" t="s">
        <v>85</v>
      </c>
      <c r="CG12" s="8" t="s">
        <v>85</v>
      </c>
      <c r="CH12" s="8" t="s">
        <v>102</v>
      </c>
      <c r="CI12" s="8" t="s">
        <v>102</v>
      </c>
      <c r="CJ12" s="8" t="s">
        <v>332</v>
      </c>
      <c r="CK12" s="8" t="s">
        <v>0</v>
      </c>
      <c r="CL12" s="8" t="s">
        <v>333</v>
      </c>
      <c r="CM12" s="8" t="s">
        <v>0</v>
      </c>
      <c r="CN12" s="8" t="s">
        <v>0</v>
      </c>
      <c r="CO12" s="8" t="s">
        <v>332</v>
      </c>
      <c r="CP12" s="8" t="s">
        <v>332</v>
      </c>
      <c r="CQ12" s="8" t="s">
        <v>333</v>
      </c>
      <c r="CR12" s="8" t="s">
        <v>333</v>
      </c>
      <c r="CS12" s="8" t="s">
        <v>333</v>
      </c>
      <c r="CT12" s="8" t="s">
        <v>333</v>
      </c>
      <c r="CU12" s="8" t="s">
        <v>333</v>
      </c>
      <c r="CV12" s="8" t="s">
        <v>51</v>
      </c>
      <c r="CW12" s="8" t="s">
        <v>15</v>
      </c>
      <c r="CX12" s="8" t="s">
        <v>15</v>
      </c>
      <c r="CY12" s="8" t="s">
        <v>15</v>
      </c>
      <c r="CZ12" s="8" t="s">
        <v>15</v>
      </c>
      <c r="DA12" s="8" t="s">
        <v>15</v>
      </c>
      <c r="DB12" s="8" t="s">
        <v>51</v>
      </c>
      <c r="DC12" s="8" t="s">
        <v>53</v>
      </c>
      <c r="DD12" s="8"/>
      <c r="DE12" s="8"/>
      <c r="DF12" s="8"/>
      <c r="DG12" s="8"/>
    </row>
    <row r="13" spans="1:111" hidden="1">
      <c r="A13" s="8" t="s">
        <v>454</v>
      </c>
      <c r="B13" s="385">
        <v>45444</v>
      </c>
      <c r="C13" s="950">
        <v>45457</v>
      </c>
      <c r="D13" s="8">
        <v>7.02</v>
      </c>
      <c r="E13" s="368">
        <v>6.61</v>
      </c>
      <c r="F13" s="8">
        <v>5560</v>
      </c>
      <c r="G13" s="198">
        <v>17.899999999999999</v>
      </c>
      <c r="H13" s="8"/>
      <c r="I13" s="8">
        <v>31</v>
      </c>
      <c r="J13" s="8" t="s">
        <v>245</v>
      </c>
      <c r="K13" s="8" t="s">
        <v>489</v>
      </c>
      <c r="L13" s="8" t="s">
        <v>543</v>
      </c>
      <c r="M13" s="8"/>
      <c r="N13" s="8"/>
      <c r="O13" s="368">
        <v>6.53</v>
      </c>
      <c r="P13" s="8">
        <v>5520</v>
      </c>
      <c r="Q13" s="8" t="s">
        <v>51</v>
      </c>
      <c r="R13" s="8" t="s">
        <v>51</v>
      </c>
      <c r="S13" s="8">
        <v>519</v>
      </c>
      <c r="T13" s="8">
        <v>519</v>
      </c>
      <c r="U13" s="8">
        <v>100</v>
      </c>
      <c r="V13" s="8">
        <v>2260</v>
      </c>
      <c r="W13" s="8">
        <v>550</v>
      </c>
      <c r="X13" s="8">
        <v>630</v>
      </c>
      <c r="Y13" s="8">
        <v>169</v>
      </c>
      <c r="Z13" s="8">
        <v>382</v>
      </c>
      <c r="AA13" s="8">
        <v>14</v>
      </c>
      <c r="AB13" s="8">
        <v>2270</v>
      </c>
      <c r="AC13" s="8">
        <v>0.01</v>
      </c>
      <c r="AD13" s="8" t="s">
        <v>17</v>
      </c>
      <c r="AE13" s="8" t="s">
        <v>17</v>
      </c>
      <c r="AF13" s="8">
        <v>2.1999999999999999E-2</v>
      </c>
      <c r="AG13" s="8" t="s">
        <v>37</v>
      </c>
      <c r="AH13" s="8" t="s">
        <v>17</v>
      </c>
      <c r="AI13" s="8">
        <v>2E-3</v>
      </c>
      <c r="AJ13" s="8" t="s">
        <v>17</v>
      </c>
      <c r="AK13" s="8">
        <v>4.0599999999999996</v>
      </c>
      <c r="AL13" s="8">
        <v>2E-3</v>
      </c>
      <c r="AM13" s="8">
        <v>2.5000000000000001E-2</v>
      </c>
      <c r="AN13" s="8" t="s">
        <v>30</v>
      </c>
      <c r="AO13" s="8">
        <v>5.1999999999999998E-2</v>
      </c>
      <c r="AP13" s="8">
        <v>0.68</v>
      </c>
      <c r="AQ13" s="8">
        <v>0.28000000000000003</v>
      </c>
      <c r="AR13" s="8">
        <v>11.7</v>
      </c>
      <c r="AS13" s="8" t="s">
        <v>17</v>
      </c>
      <c r="AT13" s="8">
        <v>1.2E-2</v>
      </c>
      <c r="AU13" s="8">
        <v>0.30099999999999999</v>
      </c>
      <c r="AV13" s="8">
        <v>2.9999999999999997E-4</v>
      </c>
      <c r="AW13" s="8">
        <v>0.04</v>
      </c>
      <c r="AX13" s="8">
        <v>0.218</v>
      </c>
      <c r="AY13" s="8">
        <v>3.2000000000000001E-2</v>
      </c>
      <c r="AZ13" s="8">
        <v>5.62</v>
      </c>
      <c r="BA13" s="8">
        <v>2E-3</v>
      </c>
      <c r="BB13" s="8">
        <v>6.4000000000000001E-2</v>
      </c>
      <c r="BC13" s="8" t="s">
        <v>30</v>
      </c>
      <c r="BD13" s="8">
        <v>0.15</v>
      </c>
      <c r="BE13" s="8">
        <v>0.68</v>
      </c>
      <c r="BF13" s="8">
        <v>26.6</v>
      </c>
      <c r="BG13" s="8" t="s">
        <v>37</v>
      </c>
      <c r="BH13" s="8" t="s">
        <v>37</v>
      </c>
      <c r="BI13" s="8">
        <v>0.6</v>
      </c>
      <c r="BJ13" s="8">
        <v>3.87</v>
      </c>
      <c r="BK13" s="8"/>
      <c r="BL13" s="8">
        <v>0.48</v>
      </c>
      <c r="BM13" s="8"/>
      <c r="BN13" s="8">
        <v>72.900000000000006</v>
      </c>
      <c r="BO13" s="8">
        <v>62.3</v>
      </c>
      <c r="BP13" s="8">
        <v>7.85</v>
      </c>
      <c r="BQ13" s="8" t="s">
        <v>53</v>
      </c>
      <c r="BR13" s="8" t="s">
        <v>85</v>
      </c>
      <c r="BS13" s="8" t="s">
        <v>85</v>
      </c>
      <c r="BT13" s="8" t="s">
        <v>85</v>
      </c>
      <c r="BU13" s="8" t="s">
        <v>85</v>
      </c>
      <c r="BV13" s="8" t="s">
        <v>85</v>
      </c>
      <c r="BW13" s="8" t="s">
        <v>85</v>
      </c>
      <c r="BX13" s="8" t="s">
        <v>85</v>
      </c>
      <c r="BY13" s="8" t="s">
        <v>85</v>
      </c>
      <c r="BZ13" s="8" t="s">
        <v>85</v>
      </c>
      <c r="CA13" s="8" t="s">
        <v>85</v>
      </c>
      <c r="CB13" s="8" t="s">
        <v>85</v>
      </c>
      <c r="CC13" s="8" t="s">
        <v>85</v>
      </c>
      <c r="CD13" s="8" t="s">
        <v>102</v>
      </c>
      <c r="CE13" s="8" t="s">
        <v>85</v>
      </c>
      <c r="CF13" s="8" t="s">
        <v>85</v>
      </c>
      <c r="CG13" s="8" t="s">
        <v>85</v>
      </c>
      <c r="CH13" s="8" t="s">
        <v>102</v>
      </c>
      <c r="CI13" s="8" t="s">
        <v>102</v>
      </c>
      <c r="CJ13" s="8" t="s">
        <v>332</v>
      </c>
      <c r="CK13" s="8" t="s">
        <v>0</v>
      </c>
      <c r="CL13" s="8" t="s">
        <v>333</v>
      </c>
      <c r="CM13" s="8" t="s">
        <v>0</v>
      </c>
      <c r="CN13" s="8" t="s">
        <v>0</v>
      </c>
      <c r="CO13" s="8" t="s">
        <v>332</v>
      </c>
      <c r="CP13" s="8" t="s">
        <v>332</v>
      </c>
      <c r="CQ13" s="8" t="s">
        <v>333</v>
      </c>
      <c r="CR13" s="8" t="s">
        <v>333</v>
      </c>
      <c r="CS13" s="8" t="s">
        <v>333</v>
      </c>
      <c r="CT13" s="8" t="s">
        <v>333</v>
      </c>
      <c r="CU13" s="8" t="s">
        <v>333</v>
      </c>
      <c r="CV13" s="8" t="s">
        <v>51</v>
      </c>
      <c r="CW13" s="8" t="s">
        <v>15</v>
      </c>
      <c r="CX13" s="8" t="s">
        <v>15</v>
      </c>
      <c r="CY13" s="8" t="s">
        <v>15</v>
      </c>
      <c r="CZ13" s="8" t="s">
        <v>15</v>
      </c>
      <c r="DA13" s="8" t="s">
        <v>15</v>
      </c>
      <c r="DB13" s="8" t="s">
        <v>51</v>
      </c>
      <c r="DC13" s="8" t="s">
        <v>53</v>
      </c>
      <c r="DD13" s="8"/>
      <c r="DE13" s="8"/>
      <c r="DF13" s="8"/>
      <c r="DG13" s="8"/>
    </row>
    <row r="14" spans="1:111" hidden="1">
      <c r="A14" s="8" t="s">
        <v>454</v>
      </c>
      <c r="B14" s="385">
        <v>45505</v>
      </c>
      <c r="C14" s="950">
        <v>45524</v>
      </c>
      <c r="D14" s="8">
        <v>6.93</v>
      </c>
      <c r="E14" s="368">
        <v>6.57</v>
      </c>
      <c r="F14" s="8">
        <v>4770</v>
      </c>
      <c r="G14" s="198">
        <v>21.1</v>
      </c>
      <c r="H14" s="8"/>
      <c r="I14" s="8">
        <v>16</v>
      </c>
      <c r="J14" s="8" t="s">
        <v>245</v>
      </c>
      <c r="K14" s="8" t="s">
        <v>489</v>
      </c>
      <c r="L14" s="8" t="s">
        <v>543</v>
      </c>
      <c r="M14" s="8"/>
      <c r="N14" s="8"/>
      <c r="O14" s="368">
        <v>6.62</v>
      </c>
      <c r="P14" s="8">
        <v>5220</v>
      </c>
      <c r="Q14" s="8" t="s">
        <v>51</v>
      </c>
      <c r="R14" s="8" t="s">
        <v>51</v>
      </c>
      <c r="S14" s="8">
        <v>452</v>
      </c>
      <c r="T14" s="8">
        <v>452</v>
      </c>
      <c r="U14" s="8">
        <v>76</v>
      </c>
      <c r="V14" s="8">
        <v>2270</v>
      </c>
      <c r="W14" s="8">
        <v>622</v>
      </c>
      <c r="X14" s="8">
        <v>665</v>
      </c>
      <c r="Y14" s="8">
        <v>231</v>
      </c>
      <c r="Z14" s="8">
        <v>416</v>
      </c>
      <c r="AA14" s="8">
        <v>17</v>
      </c>
      <c r="AB14" s="8">
        <v>2610</v>
      </c>
      <c r="AC14" s="8" t="s">
        <v>30</v>
      </c>
      <c r="AD14" s="8" t="s">
        <v>17</v>
      </c>
      <c r="AE14" s="8" t="s">
        <v>17</v>
      </c>
      <c r="AF14" s="8">
        <v>2.8000000000000001E-2</v>
      </c>
      <c r="AG14" s="8" t="s">
        <v>37</v>
      </c>
      <c r="AH14" s="8" t="s">
        <v>17</v>
      </c>
      <c r="AI14" s="8" t="s">
        <v>17</v>
      </c>
      <c r="AJ14" s="8" t="s">
        <v>17</v>
      </c>
      <c r="AK14" s="8">
        <v>7.86</v>
      </c>
      <c r="AL14" s="8" t="s">
        <v>17</v>
      </c>
      <c r="AM14" s="8">
        <v>3.9E-2</v>
      </c>
      <c r="AN14" s="8" t="s">
        <v>30</v>
      </c>
      <c r="AO14" s="8">
        <v>4.2999999999999997E-2</v>
      </c>
      <c r="AP14" s="8">
        <v>0.9</v>
      </c>
      <c r="AQ14" s="8">
        <v>1.02</v>
      </c>
      <c r="AR14" s="8">
        <v>3.96</v>
      </c>
      <c r="AS14" s="8" t="s">
        <v>17</v>
      </c>
      <c r="AT14" s="8">
        <v>6.0000000000000001E-3</v>
      </c>
      <c r="AU14" s="8">
        <v>0.11799999999999999</v>
      </c>
      <c r="AV14" s="8">
        <v>4.0000000000000002E-4</v>
      </c>
      <c r="AW14" s="8">
        <v>1.7000000000000001E-2</v>
      </c>
      <c r="AX14" s="8">
        <v>6.7000000000000004E-2</v>
      </c>
      <c r="AY14" s="8">
        <v>0.02</v>
      </c>
      <c r="AZ14" s="8">
        <v>7.91</v>
      </c>
      <c r="BA14" s="8" t="s">
        <v>17</v>
      </c>
      <c r="BB14" s="8">
        <v>5.8999999999999997E-2</v>
      </c>
      <c r="BC14" s="8" t="s">
        <v>30</v>
      </c>
      <c r="BD14" s="8">
        <v>0.13200000000000001</v>
      </c>
      <c r="BE14" s="8">
        <v>0.78</v>
      </c>
      <c r="BF14" s="8">
        <v>10.8</v>
      </c>
      <c r="BG14" s="8" t="s">
        <v>37</v>
      </c>
      <c r="BH14" s="8" t="s">
        <v>37</v>
      </c>
      <c r="BI14" s="8">
        <v>0.5</v>
      </c>
      <c r="BJ14" s="8">
        <v>1.66</v>
      </c>
      <c r="BK14" s="8">
        <v>0.01</v>
      </c>
      <c r="BL14" s="8">
        <v>0.05</v>
      </c>
      <c r="BM14" s="8">
        <v>0.06</v>
      </c>
      <c r="BN14" s="8">
        <v>73.8</v>
      </c>
      <c r="BO14" s="8">
        <v>70.7</v>
      </c>
      <c r="BP14" s="8">
        <v>2.15</v>
      </c>
      <c r="BQ14" s="8" t="s">
        <v>53</v>
      </c>
      <c r="BR14" s="8" t="s">
        <v>85</v>
      </c>
      <c r="BS14" s="8" t="s">
        <v>85</v>
      </c>
      <c r="BT14" s="8" t="s">
        <v>85</v>
      </c>
      <c r="BU14" s="8" t="s">
        <v>85</v>
      </c>
      <c r="BV14" s="8" t="s">
        <v>85</v>
      </c>
      <c r="BW14" s="8" t="s">
        <v>85</v>
      </c>
      <c r="BX14" s="8" t="s">
        <v>85</v>
      </c>
      <c r="BY14" s="8" t="s">
        <v>85</v>
      </c>
      <c r="BZ14" s="8" t="s">
        <v>85</v>
      </c>
      <c r="CA14" s="8" t="s">
        <v>85</v>
      </c>
      <c r="CB14" s="8" t="s">
        <v>85</v>
      </c>
      <c r="CC14" s="8" t="s">
        <v>85</v>
      </c>
      <c r="CD14" s="8" t="s">
        <v>102</v>
      </c>
      <c r="CE14" s="8" t="s">
        <v>85</v>
      </c>
      <c r="CF14" s="8" t="s">
        <v>85</v>
      </c>
      <c r="CG14" s="8" t="s">
        <v>85</v>
      </c>
      <c r="CH14" s="8" t="s">
        <v>102</v>
      </c>
      <c r="CI14" s="8" t="s">
        <v>102</v>
      </c>
      <c r="CJ14" s="8" t="s">
        <v>332</v>
      </c>
      <c r="CK14" s="8" t="s">
        <v>0</v>
      </c>
      <c r="CL14" s="8" t="s">
        <v>333</v>
      </c>
      <c r="CM14" s="8" t="s">
        <v>0</v>
      </c>
      <c r="CN14" s="8" t="s">
        <v>0</v>
      </c>
      <c r="CO14" s="8" t="s">
        <v>332</v>
      </c>
      <c r="CP14" s="8" t="s">
        <v>332</v>
      </c>
      <c r="CQ14" s="8" t="s">
        <v>333</v>
      </c>
      <c r="CR14" s="8" t="s">
        <v>333</v>
      </c>
      <c r="CS14" s="8" t="s">
        <v>333</v>
      </c>
      <c r="CT14" s="8" t="s">
        <v>333</v>
      </c>
      <c r="CU14" s="8" t="s">
        <v>333</v>
      </c>
      <c r="CV14" s="8" t="s">
        <v>51</v>
      </c>
      <c r="CW14" s="8" t="s">
        <v>15</v>
      </c>
      <c r="CX14" s="8" t="s">
        <v>15</v>
      </c>
      <c r="CY14" s="8" t="s">
        <v>15</v>
      </c>
      <c r="CZ14" s="8" t="s">
        <v>15</v>
      </c>
      <c r="DA14" s="8" t="s">
        <v>15</v>
      </c>
      <c r="DB14" s="8" t="s">
        <v>51</v>
      </c>
      <c r="DC14" s="8" t="s">
        <v>53</v>
      </c>
      <c r="DD14" s="8"/>
      <c r="DE14" s="8"/>
      <c r="DF14" s="8"/>
      <c r="DG14" s="8"/>
    </row>
    <row r="15" spans="1:111" hidden="1">
      <c r="A15" s="8" t="s">
        <v>454</v>
      </c>
      <c r="B15" s="385">
        <v>45566</v>
      </c>
      <c r="C15" s="950">
        <v>45580</v>
      </c>
      <c r="D15" s="8">
        <v>6.29</v>
      </c>
      <c r="E15" s="368">
        <v>6.41</v>
      </c>
      <c r="F15" s="8">
        <v>4910</v>
      </c>
      <c r="G15" s="198">
        <v>20.9</v>
      </c>
      <c r="H15" s="8"/>
      <c r="I15" s="8">
        <v>66</v>
      </c>
      <c r="J15" s="8" t="s">
        <v>245</v>
      </c>
      <c r="K15" s="8" t="s">
        <v>830</v>
      </c>
      <c r="L15" s="8" t="s">
        <v>543</v>
      </c>
      <c r="M15" s="8"/>
      <c r="N15" s="8"/>
      <c r="O15" s="368">
        <v>6.63</v>
      </c>
      <c r="P15" s="8">
        <v>5680</v>
      </c>
      <c r="Q15" s="8" t="s">
        <v>51</v>
      </c>
      <c r="R15" s="8" t="s">
        <v>51</v>
      </c>
      <c r="S15" s="8">
        <v>487</v>
      </c>
      <c r="T15" s="8">
        <v>487</v>
      </c>
      <c r="U15" s="8">
        <v>116</v>
      </c>
      <c r="V15" s="8">
        <v>2220</v>
      </c>
      <c r="W15" s="8">
        <v>739</v>
      </c>
      <c r="X15" s="8">
        <v>690</v>
      </c>
      <c r="Y15" s="8">
        <v>239</v>
      </c>
      <c r="Z15" s="8">
        <v>413</v>
      </c>
      <c r="AA15" s="8">
        <v>16</v>
      </c>
      <c r="AB15" s="8">
        <v>2710</v>
      </c>
      <c r="AC15" s="8" t="s">
        <v>30</v>
      </c>
      <c r="AD15" s="8" t="s">
        <v>17</v>
      </c>
      <c r="AE15" s="8" t="s">
        <v>17</v>
      </c>
      <c r="AF15" s="8">
        <v>2.8000000000000001E-2</v>
      </c>
      <c r="AG15" s="8">
        <v>1E-4</v>
      </c>
      <c r="AH15" s="8" t="s">
        <v>17</v>
      </c>
      <c r="AI15" s="8">
        <v>5.0000000000000001E-3</v>
      </c>
      <c r="AJ15" s="8" t="s">
        <v>17</v>
      </c>
      <c r="AK15" s="8">
        <v>6.09</v>
      </c>
      <c r="AL15" s="8" t="s">
        <v>17</v>
      </c>
      <c r="AM15" s="8">
        <v>3.6999999999999998E-2</v>
      </c>
      <c r="AN15" s="8" t="s">
        <v>30</v>
      </c>
      <c r="AO15" s="8">
        <v>6.3E-2</v>
      </c>
      <c r="AP15" s="8">
        <v>0.87</v>
      </c>
      <c r="AQ15" s="8">
        <v>0.11</v>
      </c>
      <c r="AR15" s="8">
        <v>2.87</v>
      </c>
      <c r="AS15" s="8" t="s">
        <v>17</v>
      </c>
      <c r="AT15" s="8">
        <v>3.0000000000000001E-3</v>
      </c>
      <c r="AU15" s="8">
        <v>8.8999999999999996E-2</v>
      </c>
      <c r="AV15" s="8" t="s">
        <v>37</v>
      </c>
      <c r="AW15" s="8">
        <v>8.0000000000000002E-3</v>
      </c>
      <c r="AX15" s="8">
        <v>2.7E-2</v>
      </c>
      <c r="AY15" s="8">
        <v>6.0000000000000001E-3</v>
      </c>
      <c r="AZ15" s="8">
        <v>7.96</v>
      </c>
      <c r="BA15" s="8">
        <v>1E-3</v>
      </c>
      <c r="BB15" s="8">
        <v>4.7E-2</v>
      </c>
      <c r="BC15" s="8" t="s">
        <v>30</v>
      </c>
      <c r="BD15" s="8">
        <v>8.5999999999999993E-2</v>
      </c>
      <c r="BE15" s="8">
        <v>0.76</v>
      </c>
      <c r="BF15" s="8">
        <v>6.2</v>
      </c>
      <c r="BG15" s="8" t="s">
        <v>37</v>
      </c>
      <c r="BH15" s="8" t="s">
        <v>37</v>
      </c>
      <c r="BI15" s="8">
        <v>0.5</v>
      </c>
      <c r="BJ15" s="8">
        <v>1.77</v>
      </c>
      <c r="BK15" s="8">
        <v>0.02</v>
      </c>
      <c r="BL15" s="8">
        <v>0.09</v>
      </c>
      <c r="BM15" s="8">
        <v>0.11</v>
      </c>
      <c r="BN15" s="8">
        <v>76.8</v>
      </c>
      <c r="BO15" s="8">
        <v>72.5</v>
      </c>
      <c r="BP15" s="8">
        <v>2.9</v>
      </c>
      <c r="BQ15" s="8" t="s">
        <v>53</v>
      </c>
      <c r="BR15" s="8" t="s">
        <v>85</v>
      </c>
      <c r="BS15" s="8" t="s">
        <v>85</v>
      </c>
      <c r="BT15" s="8" t="s">
        <v>85</v>
      </c>
      <c r="BU15" s="8" t="s">
        <v>85</v>
      </c>
      <c r="BV15" s="8" t="s">
        <v>85</v>
      </c>
      <c r="BW15" s="8" t="s">
        <v>85</v>
      </c>
      <c r="BX15" s="8" t="s">
        <v>85</v>
      </c>
      <c r="BY15" s="8" t="s">
        <v>85</v>
      </c>
      <c r="BZ15" s="8" t="s">
        <v>85</v>
      </c>
      <c r="CA15" s="8" t="s">
        <v>85</v>
      </c>
      <c r="CB15" s="8" t="s">
        <v>85</v>
      </c>
      <c r="CC15" s="8" t="s">
        <v>85</v>
      </c>
      <c r="CD15" s="8" t="s">
        <v>102</v>
      </c>
      <c r="CE15" s="8" t="s">
        <v>85</v>
      </c>
      <c r="CF15" s="8" t="s">
        <v>85</v>
      </c>
      <c r="CG15" s="8" t="s">
        <v>85</v>
      </c>
      <c r="CH15" s="8" t="s">
        <v>102</v>
      </c>
      <c r="CI15" s="8" t="s">
        <v>102</v>
      </c>
      <c r="CJ15" s="8" t="s">
        <v>332</v>
      </c>
      <c r="CK15" s="8" t="s">
        <v>0</v>
      </c>
      <c r="CL15" s="8" t="s">
        <v>333</v>
      </c>
      <c r="CM15" s="8" t="s">
        <v>0</v>
      </c>
      <c r="CN15" s="8" t="s">
        <v>0</v>
      </c>
      <c r="CO15" s="8" t="s">
        <v>332</v>
      </c>
      <c r="CP15" s="8" t="s">
        <v>332</v>
      </c>
      <c r="CQ15" s="8" t="s">
        <v>333</v>
      </c>
      <c r="CR15" s="8" t="s">
        <v>333</v>
      </c>
      <c r="CS15" s="8" t="s">
        <v>333</v>
      </c>
      <c r="CT15" s="8" t="s">
        <v>333</v>
      </c>
      <c r="CU15" s="8" t="s">
        <v>333</v>
      </c>
      <c r="CV15" s="8" t="s">
        <v>51</v>
      </c>
      <c r="CW15" s="8" t="s">
        <v>15</v>
      </c>
      <c r="CX15" s="8" t="s">
        <v>15</v>
      </c>
      <c r="CY15" s="8" t="s">
        <v>15</v>
      </c>
      <c r="CZ15" s="8" t="s">
        <v>15</v>
      </c>
      <c r="DA15" s="8" t="s">
        <v>15</v>
      </c>
      <c r="DB15" s="8" t="s">
        <v>51</v>
      </c>
      <c r="DC15" s="8" t="s">
        <v>53</v>
      </c>
      <c r="DD15" s="8"/>
      <c r="DE15" s="8"/>
      <c r="DF15" s="8"/>
      <c r="DG15" s="8"/>
    </row>
    <row r="16" spans="1:111" hidden="1">
      <c r="A16" s="8" t="s">
        <v>454</v>
      </c>
      <c r="B16" s="385">
        <v>45627</v>
      </c>
      <c r="C16" s="950">
        <v>45644</v>
      </c>
      <c r="D16" s="8">
        <v>5.61</v>
      </c>
      <c r="E16" s="368">
        <v>6.31</v>
      </c>
      <c r="F16" s="8">
        <v>4720</v>
      </c>
      <c r="G16" s="198">
        <v>20.3</v>
      </c>
      <c r="H16" s="8"/>
      <c r="I16" s="8">
        <v>17</v>
      </c>
      <c r="J16" s="8" t="s">
        <v>245</v>
      </c>
      <c r="K16" s="8" t="s">
        <v>810</v>
      </c>
      <c r="L16" s="8" t="s">
        <v>543</v>
      </c>
      <c r="M16" s="8"/>
      <c r="N16" s="8"/>
      <c r="O16" s="368">
        <v>6.72</v>
      </c>
      <c r="P16" s="8">
        <v>4780</v>
      </c>
      <c r="Q16" s="8" t="s">
        <v>51</v>
      </c>
      <c r="R16" s="8" t="s">
        <v>51</v>
      </c>
      <c r="S16" s="8">
        <v>190</v>
      </c>
      <c r="T16" s="8">
        <v>190</v>
      </c>
      <c r="U16" s="8">
        <v>84</v>
      </c>
      <c r="V16" s="8">
        <v>2320</v>
      </c>
      <c r="W16" s="8">
        <v>568</v>
      </c>
      <c r="X16" s="8">
        <v>577</v>
      </c>
      <c r="Y16" s="8">
        <v>256</v>
      </c>
      <c r="Z16" s="8">
        <v>435</v>
      </c>
      <c r="AA16" s="8">
        <v>18</v>
      </c>
      <c r="AB16" s="8">
        <v>2490</v>
      </c>
      <c r="AC16" s="8" t="s">
        <v>30</v>
      </c>
      <c r="AD16" s="8" t="s">
        <v>17</v>
      </c>
      <c r="AE16" s="8" t="s">
        <v>17</v>
      </c>
      <c r="AF16" s="8">
        <v>2.8000000000000001E-2</v>
      </c>
      <c r="AG16" s="8" t="s">
        <v>37</v>
      </c>
      <c r="AH16" s="8" t="s">
        <v>17</v>
      </c>
      <c r="AI16" s="8">
        <v>4.0000000000000001E-3</v>
      </c>
      <c r="AJ16" s="8" t="s">
        <v>17</v>
      </c>
      <c r="AK16" s="8">
        <v>8.4499999999999993</v>
      </c>
      <c r="AL16" s="8" t="s">
        <v>17</v>
      </c>
      <c r="AM16" s="8">
        <v>3.4000000000000002E-2</v>
      </c>
      <c r="AN16" s="8" t="s">
        <v>30</v>
      </c>
      <c r="AO16" s="8">
        <v>4.2000000000000003E-2</v>
      </c>
      <c r="AP16" s="8">
        <v>0.74</v>
      </c>
      <c r="AQ16" s="8" t="s">
        <v>52</v>
      </c>
      <c r="AR16" s="8">
        <v>0.75</v>
      </c>
      <c r="AS16" s="8" t="s">
        <v>17</v>
      </c>
      <c r="AT16" s="8">
        <v>2E-3</v>
      </c>
      <c r="AU16" s="8">
        <v>0.04</v>
      </c>
      <c r="AV16" s="8" t="s">
        <v>37</v>
      </c>
      <c r="AW16" s="8">
        <v>3.0000000000000001E-3</v>
      </c>
      <c r="AX16" s="8">
        <v>2.5000000000000001E-2</v>
      </c>
      <c r="AY16" s="8">
        <v>5.0000000000000001E-3</v>
      </c>
      <c r="AZ16" s="8">
        <v>8.1999999999999993</v>
      </c>
      <c r="BA16" s="8" t="s">
        <v>17</v>
      </c>
      <c r="BB16" s="8">
        <v>3.9E-2</v>
      </c>
      <c r="BC16" s="8" t="s">
        <v>30</v>
      </c>
      <c r="BD16" s="8">
        <v>6.4000000000000001E-2</v>
      </c>
      <c r="BE16" s="8">
        <v>0.78</v>
      </c>
      <c r="BF16" s="8">
        <v>2.5299999999999998</v>
      </c>
      <c r="BG16" s="8" t="s">
        <v>37</v>
      </c>
      <c r="BH16" s="8" t="s">
        <v>37</v>
      </c>
      <c r="BI16" s="8" t="s">
        <v>220</v>
      </c>
      <c r="BJ16" s="8">
        <v>1.28</v>
      </c>
      <c r="BK16" s="8">
        <v>0.02</v>
      </c>
      <c r="BL16" s="8">
        <v>0.3</v>
      </c>
      <c r="BM16" s="8">
        <v>0.32</v>
      </c>
      <c r="BN16" s="8">
        <v>68.099999999999994</v>
      </c>
      <c r="BO16" s="8">
        <v>69.2</v>
      </c>
      <c r="BP16" s="8">
        <v>0.82</v>
      </c>
      <c r="BQ16" s="8" t="s">
        <v>53</v>
      </c>
      <c r="BR16" s="8" t="s">
        <v>85</v>
      </c>
      <c r="BS16" s="8" t="s">
        <v>85</v>
      </c>
      <c r="BT16" s="8" t="s">
        <v>85</v>
      </c>
      <c r="BU16" s="8" t="s">
        <v>85</v>
      </c>
      <c r="BV16" s="8" t="s">
        <v>85</v>
      </c>
      <c r="BW16" s="8" t="s">
        <v>85</v>
      </c>
      <c r="BX16" s="8" t="s">
        <v>85</v>
      </c>
      <c r="BY16" s="8" t="s">
        <v>85</v>
      </c>
      <c r="BZ16" s="8" t="s">
        <v>85</v>
      </c>
      <c r="CA16" s="8" t="s">
        <v>85</v>
      </c>
      <c r="CB16" s="8" t="s">
        <v>85</v>
      </c>
      <c r="CC16" s="8" t="s">
        <v>85</v>
      </c>
      <c r="CD16" s="8" t="s">
        <v>102</v>
      </c>
      <c r="CE16" s="8" t="s">
        <v>85</v>
      </c>
      <c r="CF16" s="8" t="s">
        <v>85</v>
      </c>
      <c r="CG16" s="8" t="s">
        <v>85</v>
      </c>
      <c r="CH16" s="8" t="s">
        <v>102</v>
      </c>
      <c r="CI16" s="8" t="s">
        <v>102</v>
      </c>
      <c r="CJ16" s="8" t="s">
        <v>332</v>
      </c>
      <c r="CK16" s="8" t="s">
        <v>0</v>
      </c>
      <c r="CL16" s="8" t="s">
        <v>333</v>
      </c>
      <c r="CM16" s="8" t="s">
        <v>0</v>
      </c>
      <c r="CN16" s="8" t="s">
        <v>0</v>
      </c>
      <c r="CO16" s="8" t="s">
        <v>332</v>
      </c>
      <c r="CP16" s="8" t="s">
        <v>332</v>
      </c>
      <c r="CQ16" s="8" t="s">
        <v>333</v>
      </c>
      <c r="CR16" s="8" t="s">
        <v>333</v>
      </c>
      <c r="CS16" s="8" t="s">
        <v>333</v>
      </c>
      <c r="CT16" s="8" t="s">
        <v>333</v>
      </c>
      <c r="CU16" s="8" t="s">
        <v>333</v>
      </c>
      <c r="CV16" s="8" t="s">
        <v>51</v>
      </c>
      <c r="CW16" s="8" t="s">
        <v>15</v>
      </c>
      <c r="CX16" s="8" t="s">
        <v>15</v>
      </c>
      <c r="CY16" s="8" t="s">
        <v>15</v>
      </c>
      <c r="CZ16" s="8" t="s">
        <v>15</v>
      </c>
      <c r="DA16" s="8" t="s">
        <v>15</v>
      </c>
      <c r="DB16" s="8" t="s">
        <v>51</v>
      </c>
      <c r="DC16" s="8" t="s">
        <v>53</v>
      </c>
      <c r="DD16" s="8"/>
      <c r="DE16" s="8"/>
      <c r="DF16" s="8"/>
      <c r="DG16" s="8"/>
    </row>
    <row r="17" spans="1:111">
      <c r="A17" s="8" t="s">
        <v>454</v>
      </c>
      <c r="B17" s="385">
        <v>45689</v>
      </c>
      <c r="C17" s="950">
        <v>45706</v>
      </c>
      <c r="D17" s="8">
        <v>6.84</v>
      </c>
      <c r="E17" s="368">
        <v>6.53</v>
      </c>
      <c r="F17" s="8">
        <v>4640</v>
      </c>
      <c r="G17" s="198">
        <v>20.2</v>
      </c>
      <c r="H17" s="8"/>
      <c r="I17" s="8">
        <v>24</v>
      </c>
      <c r="J17" s="8" t="s">
        <v>245</v>
      </c>
      <c r="K17" s="8" t="s">
        <v>810</v>
      </c>
      <c r="L17" s="8" t="s">
        <v>543</v>
      </c>
      <c r="M17" s="8" t="s">
        <v>881</v>
      </c>
      <c r="N17" s="8"/>
      <c r="O17" s="368">
        <v>6.71</v>
      </c>
      <c r="P17" s="8">
        <v>5980</v>
      </c>
      <c r="Q17" s="8" t="s">
        <v>51</v>
      </c>
      <c r="R17" s="8" t="s">
        <v>51</v>
      </c>
      <c r="S17" s="8">
        <v>506</v>
      </c>
      <c r="T17" s="8">
        <v>506</v>
      </c>
      <c r="U17" s="8">
        <v>77</v>
      </c>
      <c r="V17" s="8">
        <v>2410</v>
      </c>
      <c r="W17" s="8">
        <v>601</v>
      </c>
      <c r="X17" s="8">
        <v>698</v>
      </c>
      <c r="Y17" s="8">
        <v>255</v>
      </c>
      <c r="Z17" s="8">
        <v>437</v>
      </c>
      <c r="AA17" s="8">
        <v>16</v>
      </c>
      <c r="AB17" s="8">
        <v>2790</v>
      </c>
      <c r="AC17" s="8" t="s">
        <v>30</v>
      </c>
      <c r="AD17" s="8" t="s">
        <v>17</v>
      </c>
      <c r="AE17" s="8" t="s">
        <v>17</v>
      </c>
      <c r="AF17" s="8">
        <v>2.7E-2</v>
      </c>
      <c r="AG17" s="8" t="s">
        <v>37</v>
      </c>
      <c r="AH17" s="8" t="s">
        <v>17</v>
      </c>
      <c r="AI17" s="8">
        <v>2E-3</v>
      </c>
      <c r="AJ17" s="8" t="s">
        <v>17</v>
      </c>
      <c r="AK17" s="8">
        <v>7.05</v>
      </c>
      <c r="AL17" s="8">
        <v>1E-3</v>
      </c>
      <c r="AM17" s="8">
        <v>3.2000000000000001E-2</v>
      </c>
      <c r="AN17" s="8" t="s">
        <v>30</v>
      </c>
      <c r="AO17" s="8">
        <v>4.8000000000000001E-2</v>
      </c>
      <c r="AP17" s="8">
        <v>0.72</v>
      </c>
      <c r="AQ17" s="8">
        <v>0.39</v>
      </c>
      <c r="AR17" s="8">
        <v>1.07</v>
      </c>
      <c r="AS17" s="8" t="s">
        <v>17</v>
      </c>
      <c r="AT17" s="8">
        <v>2E-3</v>
      </c>
      <c r="AU17" s="8">
        <v>5.6000000000000001E-2</v>
      </c>
      <c r="AV17" s="8">
        <v>2.0000000000000001E-4</v>
      </c>
      <c r="AW17" s="8">
        <v>4.0000000000000001E-3</v>
      </c>
      <c r="AX17" s="8">
        <v>3.5000000000000003E-2</v>
      </c>
      <c r="AY17" s="8">
        <v>8.0000000000000002E-3</v>
      </c>
      <c r="AZ17" s="8">
        <v>8.01</v>
      </c>
      <c r="BA17" s="8" t="s">
        <v>17</v>
      </c>
      <c r="BB17" s="8">
        <v>4.1000000000000002E-2</v>
      </c>
      <c r="BC17" s="8" t="s">
        <v>30</v>
      </c>
      <c r="BD17" s="8">
        <v>7.6999999999999999E-2</v>
      </c>
      <c r="BE17" s="8">
        <v>0.81</v>
      </c>
      <c r="BF17" s="8">
        <v>4.1399999999999997</v>
      </c>
      <c r="BG17" s="8" t="s">
        <v>37</v>
      </c>
      <c r="BH17" s="8" t="s">
        <v>37</v>
      </c>
      <c r="BI17" s="8">
        <v>0.6</v>
      </c>
      <c r="BJ17" s="8">
        <v>1.82</v>
      </c>
      <c r="BK17" s="8" t="s">
        <v>30</v>
      </c>
      <c r="BL17" s="8">
        <v>0.03</v>
      </c>
      <c r="BM17" s="8">
        <v>0.03</v>
      </c>
      <c r="BN17" s="8">
        <v>77.2</v>
      </c>
      <c r="BO17" s="8">
        <v>75.2</v>
      </c>
      <c r="BP17" s="8">
        <v>1.31</v>
      </c>
      <c r="BQ17" s="8" t="s">
        <v>53</v>
      </c>
      <c r="BR17" s="8" t="s">
        <v>85</v>
      </c>
      <c r="BS17" s="8" t="s">
        <v>85</v>
      </c>
      <c r="BT17" s="8" t="s">
        <v>85</v>
      </c>
      <c r="BU17" s="8" t="s">
        <v>85</v>
      </c>
      <c r="BV17" s="8" t="s">
        <v>85</v>
      </c>
      <c r="BW17" s="8" t="s">
        <v>85</v>
      </c>
      <c r="BX17" s="8" t="s">
        <v>85</v>
      </c>
      <c r="BY17" s="8" t="s">
        <v>85</v>
      </c>
      <c r="BZ17" s="8" t="s">
        <v>85</v>
      </c>
      <c r="CA17" s="8" t="s">
        <v>85</v>
      </c>
      <c r="CB17" s="8" t="s">
        <v>85</v>
      </c>
      <c r="CC17" s="8" t="s">
        <v>85</v>
      </c>
      <c r="CD17" s="8" t="s">
        <v>102</v>
      </c>
      <c r="CE17" s="8" t="s">
        <v>85</v>
      </c>
      <c r="CF17" s="8" t="s">
        <v>85</v>
      </c>
      <c r="CG17" s="8" t="s">
        <v>85</v>
      </c>
      <c r="CH17" s="8" t="s">
        <v>102</v>
      </c>
      <c r="CI17" s="8" t="s">
        <v>102</v>
      </c>
      <c r="CJ17" s="8" t="s">
        <v>332</v>
      </c>
      <c r="CK17" s="8" t="s">
        <v>0</v>
      </c>
      <c r="CL17" s="8" t="s">
        <v>333</v>
      </c>
      <c r="CM17" s="8" t="s">
        <v>0</v>
      </c>
      <c r="CN17" s="8" t="s">
        <v>0</v>
      </c>
      <c r="CO17" s="8" t="s">
        <v>332</v>
      </c>
      <c r="CP17" s="8" t="s">
        <v>332</v>
      </c>
      <c r="CQ17" s="8" t="s">
        <v>333</v>
      </c>
      <c r="CR17" s="8" t="s">
        <v>333</v>
      </c>
      <c r="CS17" s="8" t="s">
        <v>333</v>
      </c>
      <c r="CT17" s="8" t="s">
        <v>333</v>
      </c>
      <c r="CU17" s="8" t="s">
        <v>333</v>
      </c>
      <c r="CV17" s="8" t="s">
        <v>51</v>
      </c>
      <c r="CW17" s="8" t="s">
        <v>15</v>
      </c>
      <c r="CX17" s="8" t="s">
        <v>15</v>
      </c>
      <c r="CY17" s="8" t="s">
        <v>15</v>
      </c>
      <c r="CZ17" s="8" t="s">
        <v>15</v>
      </c>
      <c r="DA17" s="8" t="s">
        <v>15</v>
      </c>
      <c r="DB17" s="8" t="s">
        <v>51</v>
      </c>
      <c r="DC17" s="8" t="s">
        <v>53</v>
      </c>
      <c r="DD17" s="8"/>
      <c r="DE17" s="8"/>
      <c r="DF17" s="8"/>
      <c r="DG17" s="8"/>
    </row>
    <row r="18" spans="1:111">
      <c r="A18" s="8" t="s">
        <v>454</v>
      </c>
      <c r="B18" s="385">
        <v>45748</v>
      </c>
      <c r="C18" s="950">
        <v>45761</v>
      </c>
      <c r="D18" s="8">
        <v>6.96</v>
      </c>
      <c r="E18" s="368">
        <v>6.59</v>
      </c>
      <c r="F18" s="8">
        <v>4230</v>
      </c>
      <c r="G18" s="198">
        <v>23.7</v>
      </c>
      <c r="H18" s="8">
        <v>37.5</v>
      </c>
      <c r="I18" s="8">
        <v>81</v>
      </c>
      <c r="J18" s="8" t="s">
        <v>245</v>
      </c>
      <c r="K18" s="8" t="s">
        <v>489</v>
      </c>
      <c r="L18" s="8" t="s">
        <v>543</v>
      </c>
      <c r="M18" s="8" t="s">
        <v>881</v>
      </c>
      <c r="N18" s="8"/>
      <c r="O18" s="368">
        <v>6.61</v>
      </c>
      <c r="P18" s="8">
        <v>4570</v>
      </c>
      <c r="Q18" s="8" t="s">
        <v>51</v>
      </c>
      <c r="R18" s="8" t="s">
        <v>51</v>
      </c>
      <c r="S18" s="8">
        <v>478</v>
      </c>
      <c r="T18" s="8">
        <v>478</v>
      </c>
      <c r="U18" s="8">
        <v>76</v>
      </c>
      <c r="V18" s="8">
        <v>2250</v>
      </c>
      <c r="W18" s="8">
        <v>599</v>
      </c>
      <c r="X18" s="8">
        <v>689</v>
      </c>
      <c r="Y18" s="8">
        <v>229</v>
      </c>
      <c r="Z18" s="8">
        <v>404</v>
      </c>
      <c r="AA18" s="8">
        <v>16</v>
      </c>
      <c r="AB18" s="8">
        <v>2660</v>
      </c>
      <c r="AC18" s="8" t="s">
        <v>30</v>
      </c>
      <c r="AD18" s="8" t="s">
        <v>17</v>
      </c>
      <c r="AE18" s="8" t="s">
        <v>17</v>
      </c>
      <c r="AF18" s="8">
        <v>2.8000000000000001E-2</v>
      </c>
      <c r="AG18" s="8">
        <v>1E-4</v>
      </c>
      <c r="AH18" s="8" t="s">
        <v>17</v>
      </c>
      <c r="AI18" s="8">
        <v>2E-3</v>
      </c>
      <c r="AJ18" s="8" t="s">
        <v>17</v>
      </c>
      <c r="AK18" s="8">
        <v>6.44</v>
      </c>
      <c r="AL18" s="8">
        <v>1E-3</v>
      </c>
      <c r="AM18" s="8">
        <v>3.6999999999999998E-2</v>
      </c>
      <c r="AN18" s="8" t="s">
        <v>30</v>
      </c>
      <c r="AO18" s="8">
        <v>7.1999999999999995E-2</v>
      </c>
      <c r="AP18" s="8">
        <v>0.7</v>
      </c>
      <c r="AQ18" s="8">
        <v>0.2</v>
      </c>
      <c r="AR18" s="8">
        <v>2.2599999999999998</v>
      </c>
      <c r="AS18" s="8" t="s">
        <v>17</v>
      </c>
      <c r="AT18" s="8">
        <v>3.0000000000000001E-3</v>
      </c>
      <c r="AU18" s="8">
        <v>8.5000000000000006E-2</v>
      </c>
      <c r="AV18" s="8">
        <v>1E-4</v>
      </c>
      <c r="AW18" s="8">
        <v>0.01</v>
      </c>
      <c r="AX18" s="8">
        <v>3.5999999999999997E-2</v>
      </c>
      <c r="AY18" s="8">
        <v>6.0000000000000001E-3</v>
      </c>
      <c r="AZ18" s="8">
        <v>6.96</v>
      </c>
      <c r="BA18" s="8">
        <v>2E-3</v>
      </c>
      <c r="BB18" s="8">
        <v>4.3999999999999997E-2</v>
      </c>
      <c r="BC18" s="8" t="s">
        <v>30</v>
      </c>
      <c r="BD18" s="8">
        <v>0.10299999999999999</v>
      </c>
      <c r="BE18" s="8">
        <v>0.87</v>
      </c>
      <c r="BF18" s="8">
        <v>4.54</v>
      </c>
      <c r="BG18" s="8" t="s">
        <v>37</v>
      </c>
      <c r="BH18" s="8" t="s">
        <v>37</v>
      </c>
      <c r="BI18" s="8">
        <v>0.7</v>
      </c>
      <c r="BJ18" s="8">
        <v>1.1599999999999999</v>
      </c>
      <c r="BK18" s="8">
        <v>0.04</v>
      </c>
      <c r="BL18" s="8">
        <v>0.05</v>
      </c>
      <c r="BM18" s="8">
        <v>0.09</v>
      </c>
      <c r="BN18" s="8">
        <v>73.3</v>
      </c>
      <c r="BO18" s="8">
        <v>71.2</v>
      </c>
      <c r="BP18" s="8">
        <v>1.44</v>
      </c>
      <c r="BQ18" s="8" t="s">
        <v>53</v>
      </c>
      <c r="BR18" s="8" t="s">
        <v>85</v>
      </c>
      <c r="BS18" s="8" t="s">
        <v>85</v>
      </c>
      <c r="BT18" s="8" t="s">
        <v>85</v>
      </c>
      <c r="BU18" s="8" t="s">
        <v>85</v>
      </c>
      <c r="BV18" s="8" t="s">
        <v>85</v>
      </c>
      <c r="BW18" s="8" t="s">
        <v>85</v>
      </c>
      <c r="BX18" s="8" t="s">
        <v>85</v>
      </c>
      <c r="BY18" s="8" t="s">
        <v>85</v>
      </c>
      <c r="BZ18" s="8" t="s">
        <v>85</v>
      </c>
      <c r="CA18" s="8" t="s">
        <v>85</v>
      </c>
      <c r="CB18" s="8" t="s">
        <v>85</v>
      </c>
      <c r="CC18" s="8" t="s">
        <v>85</v>
      </c>
      <c r="CD18" s="8" t="s">
        <v>102</v>
      </c>
      <c r="CE18" s="8" t="s">
        <v>85</v>
      </c>
      <c r="CF18" s="8" t="s">
        <v>85</v>
      </c>
      <c r="CG18" s="8" t="s">
        <v>85</v>
      </c>
      <c r="CH18" s="8" t="s">
        <v>102</v>
      </c>
      <c r="CI18" s="8" t="s">
        <v>102</v>
      </c>
      <c r="CJ18" s="8" t="s">
        <v>332</v>
      </c>
      <c r="CK18" s="8" t="s">
        <v>0</v>
      </c>
      <c r="CL18" s="8" t="s">
        <v>333</v>
      </c>
      <c r="CM18" s="8" t="s">
        <v>0</v>
      </c>
      <c r="CN18" s="8" t="s">
        <v>0</v>
      </c>
      <c r="CO18" s="8" t="s">
        <v>332</v>
      </c>
      <c r="CP18" s="8" t="s">
        <v>332</v>
      </c>
      <c r="CQ18" s="8" t="s">
        <v>333</v>
      </c>
      <c r="CR18" s="8" t="s">
        <v>333</v>
      </c>
      <c r="CS18" s="8" t="s">
        <v>333</v>
      </c>
      <c r="CT18" s="8" t="s">
        <v>333</v>
      </c>
      <c r="CU18" s="8" t="s">
        <v>333</v>
      </c>
      <c r="CV18" s="8" t="s">
        <v>51</v>
      </c>
      <c r="CW18" s="8" t="s">
        <v>15</v>
      </c>
      <c r="CX18" s="8" t="s">
        <v>15</v>
      </c>
      <c r="CY18" s="8" t="s">
        <v>15</v>
      </c>
      <c r="CZ18" s="8" t="s">
        <v>15</v>
      </c>
      <c r="DA18" s="8" t="s">
        <v>15</v>
      </c>
      <c r="DB18" s="8" t="s">
        <v>51</v>
      </c>
      <c r="DC18" s="8" t="s">
        <v>53</v>
      </c>
      <c r="DD18" s="8"/>
      <c r="DE18" s="8"/>
      <c r="DF18" s="8"/>
      <c r="DG18" s="8"/>
    </row>
    <row r="19" spans="1:111">
      <c r="A19" s="8" t="s">
        <v>454</v>
      </c>
      <c r="B19" s="385">
        <v>45809</v>
      </c>
      <c r="C19" s="950">
        <v>45835</v>
      </c>
      <c r="D19" s="8">
        <v>6.34</v>
      </c>
      <c r="E19" s="368">
        <v>6.34</v>
      </c>
      <c r="F19" s="8">
        <v>5010</v>
      </c>
      <c r="G19" s="198">
        <v>20.2</v>
      </c>
      <c r="H19" s="8">
        <v>22.9</v>
      </c>
      <c r="I19" s="8">
        <v>-19</v>
      </c>
      <c r="J19" s="8" t="s">
        <v>245</v>
      </c>
      <c r="K19" s="8" t="s">
        <v>810</v>
      </c>
      <c r="L19" s="8" t="s">
        <v>543</v>
      </c>
      <c r="M19" s="8" t="s">
        <v>881</v>
      </c>
      <c r="N19" s="8" t="s">
        <v>870</v>
      </c>
      <c r="O19" s="8">
        <v>6.79</v>
      </c>
      <c r="P19" s="8">
        <v>5220</v>
      </c>
      <c r="Q19" s="8" t="s">
        <v>51</v>
      </c>
      <c r="R19" s="8" t="s">
        <v>51</v>
      </c>
      <c r="S19" s="8">
        <v>469</v>
      </c>
      <c r="T19" s="8">
        <v>469</v>
      </c>
      <c r="U19" s="8">
        <v>106</v>
      </c>
      <c r="V19" s="8">
        <v>2540</v>
      </c>
      <c r="W19" s="8">
        <v>596</v>
      </c>
      <c r="X19" s="8">
        <v>674</v>
      </c>
      <c r="Y19" s="8">
        <v>235</v>
      </c>
      <c r="Z19" s="8">
        <v>430</v>
      </c>
      <c r="AA19" s="8">
        <v>16</v>
      </c>
      <c r="AB19" s="8">
        <v>2650</v>
      </c>
      <c r="AC19" s="8" t="s">
        <v>30</v>
      </c>
      <c r="AD19" s="8" t="s">
        <v>17</v>
      </c>
      <c r="AE19" s="8" t="s">
        <v>17</v>
      </c>
      <c r="AF19" s="8">
        <v>3.9E-2</v>
      </c>
      <c r="AG19" s="8" t="s">
        <v>37</v>
      </c>
      <c r="AH19" s="8" t="s">
        <v>17</v>
      </c>
      <c r="AI19" s="8">
        <v>1E-3</v>
      </c>
      <c r="AJ19" s="8" t="s">
        <v>17</v>
      </c>
      <c r="AK19" s="8">
        <v>5.56</v>
      </c>
      <c r="AL19" s="8" t="s">
        <v>17</v>
      </c>
      <c r="AM19" s="8">
        <v>3.5999999999999997E-2</v>
      </c>
      <c r="AN19" s="8" t="s">
        <v>30</v>
      </c>
      <c r="AO19" s="8">
        <v>7.4999999999999997E-2</v>
      </c>
      <c r="AP19" s="8">
        <v>0.79</v>
      </c>
      <c r="AQ19" s="8">
        <v>1.42</v>
      </c>
      <c r="AR19" s="8">
        <v>5.39</v>
      </c>
      <c r="AS19" s="8" t="s">
        <v>17</v>
      </c>
      <c r="AT19" s="8">
        <v>5.0000000000000001E-3</v>
      </c>
      <c r="AU19" s="8">
        <v>0.17</v>
      </c>
      <c r="AV19" s="8">
        <v>2.0000000000000001E-4</v>
      </c>
      <c r="AW19" s="8">
        <v>1.7000000000000001E-2</v>
      </c>
      <c r="AX19" s="8">
        <v>5.7000000000000002E-2</v>
      </c>
      <c r="AY19" s="8">
        <v>1.2E-2</v>
      </c>
      <c r="AZ19" s="8">
        <v>6.75</v>
      </c>
      <c r="BA19" s="8">
        <v>1E-3</v>
      </c>
      <c r="BB19" s="8">
        <v>5.8999999999999997E-2</v>
      </c>
      <c r="BC19" s="8" t="s">
        <v>30</v>
      </c>
      <c r="BD19" s="8">
        <v>0.12</v>
      </c>
      <c r="BE19" s="8">
        <v>0.79</v>
      </c>
      <c r="BF19" s="8">
        <v>9.69</v>
      </c>
      <c r="BG19" s="8" t="s">
        <v>37</v>
      </c>
      <c r="BH19" s="8" t="s">
        <v>37</v>
      </c>
      <c r="BI19" s="8">
        <v>0.6</v>
      </c>
      <c r="BJ19" s="8">
        <v>1.6</v>
      </c>
      <c r="BK19" s="8" t="s">
        <v>30</v>
      </c>
      <c r="BL19" s="8">
        <v>0.19</v>
      </c>
      <c r="BM19" s="8">
        <v>0.19</v>
      </c>
      <c r="BN19" s="8">
        <v>79.099999999999994</v>
      </c>
      <c r="BO19" s="8">
        <v>72.099999999999994</v>
      </c>
      <c r="BP19" s="8">
        <v>4.62</v>
      </c>
      <c r="BQ19" s="8" t="s">
        <v>53</v>
      </c>
      <c r="BR19" s="8" t="s">
        <v>85</v>
      </c>
      <c r="BS19" s="8" t="s">
        <v>85</v>
      </c>
      <c r="BT19" s="8" t="s">
        <v>85</v>
      </c>
      <c r="BU19" s="8" t="s">
        <v>85</v>
      </c>
      <c r="BV19" s="8" t="s">
        <v>85</v>
      </c>
      <c r="BW19" s="8" t="s">
        <v>85</v>
      </c>
      <c r="BX19" s="8" t="s">
        <v>85</v>
      </c>
      <c r="BY19" s="8" t="s">
        <v>85</v>
      </c>
      <c r="BZ19" s="8" t="s">
        <v>85</v>
      </c>
      <c r="CA19" s="8" t="s">
        <v>85</v>
      </c>
      <c r="CB19" s="8" t="s">
        <v>85</v>
      </c>
      <c r="CC19" s="8" t="s">
        <v>85</v>
      </c>
      <c r="CD19" s="8" t="s">
        <v>102</v>
      </c>
      <c r="CE19" s="8" t="s">
        <v>85</v>
      </c>
      <c r="CF19" s="8" t="s">
        <v>85</v>
      </c>
      <c r="CG19" s="8" t="s">
        <v>85</v>
      </c>
      <c r="CH19" s="8" t="s">
        <v>102</v>
      </c>
      <c r="CI19" s="8" t="s">
        <v>102</v>
      </c>
      <c r="CJ19" s="8" t="s">
        <v>332</v>
      </c>
      <c r="CK19" s="8" t="s">
        <v>0</v>
      </c>
      <c r="CL19" s="8" t="s">
        <v>333</v>
      </c>
      <c r="CM19" s="8" t="s">
        <v>0</v>
      </c>
      <c r="CN19" s="8" t="s">
        <v>0</v>
      </c>
      <c r="CO19" s="8" t="s">
        <v>332</v>
      </c>
      <c r="CP19" s="8" t="s">
        <v>332</v>
      </c>
      <c r="CQ19" s="8" t="s">
        <v>333</v>
      </c>
      <c r="CR19" s="8" t="s">
        <v>333</v>
      </c>
      <c r="CS19" s="8" t="s">
        <v>333</v>
      </c>
      <c r="CT19" s="8" t="s">
        <v>333</v>
      </c>
      <c r="CU19" s="8" t="s">
        <v>333</v>
      </c>
      <c r="CV19" s="8" t="s">
        <v>51</v>
      </c>
      <c r="CW19" s="8" t="s">
        <v>15</v>
      </c>
      <c r="CX19" s="8" t="s">
        <v>15</v>
      </c>
      <c r="CY19" s="8" t="s">
        <v>15</v>
      </c>
      <c r="CZ19" s="8" t="s">
        <v>15</v>
      </c>
      <c r="DA19" s="8" t="s">
        <v>15</v>
      </c>
      <c r="DB19" s="8" t="s">
        <v>51</v>
      </c>
      <c r="DC19" s="8" t="s">
        <v>53</v>
      </c>
      <c r="DD19" s="8"/>
      <c r="DE19" s="8"/>
      <c r="DF19" s="8"/>
      <c r="DG19" s="8"/>
    </row>
    <row r="20" spans="1:111">
      <c r="A20" s="8" t="s">
        <v>454</v>
      </c>
      <c r="B20" s="385">
        <v>45839</v>
      </c>
      <c r="C20" s="950">
        <v>45855</v>
      </c>
      <c r="D20" s="8">
        <v>6.94</v>
      </c>
      <c r="E20" s="368">
        <v>6.58</v>
      </c>
      <c r="F20" s="8">
        <v>5310</v>
      </c>
      <c r="G20" s="198">
        <v>20.6</v>
      </c>
      <c r="H20" s="8">
        <v>17.5</v>
      </c>
      <c r="I20" s="8">
        <v>31</v>
      </c>
      <c r="J20" s="8" t="s">
        <v>245</v>
      </c>
      <c r="K20" s="8" t="s">
        <v>489</v>
      </c>
      <c r="L20" s="8" t="s">
        <v>542</v>
      </c>
      <c r="M20" s="8" t="s">
        <v>881</v>
      </c>
      <c r="N20" s="8"/>
      <c r="O20" s="368">
        <v>6.62</v>
      </c>
      <c r="P20" s="8">
        <v>5610</v>
      </c>
      <c r="Q20" s="8" t="s">
        <v>51</v>
      </c>
      <c r="R20" s="8" t="s">
        <v>51</v>
      </c>
      <c r="S20" s="8">
        <v>477</v>
      </c>
      <c r="T20" s="8">
        <v>477</v>
      </c>
      <c r="U20" s="8">
        <v>116</v>
      </c>
      <c r="V20" s="8">
        <v>2800</v>
      </c>
      <c r="W20" s="8">
        <v>628</v>
      </c>
      <c r="X20" s="8">
        <v>639</v>
      </c>
      <c r="Y20" s="8">
        <v>252</v>
      </c>
      <c r="Z20" s="8">
        <v>412</v>
      </c>
      <c r="AA20" s="8">
        <v>17</v>
      </c>
      <c r="AB20" s="8">
        <v>2630</v>
      </c>
      <c r="AC20" s="8" t="s">
        <v>30</v>
      </c>
      <c r="AD20" s="8" t="s">
        <v>17</v>
      </c>
      <c r="AE20" s="8" t="s">
        <v>17</v>
      </c>
      <c r="AF20" s="8">
        <v>3.4000000000000002E-2</v>
      </c>
      <c r="AG20" s="8">
        <v>2.0000000000000001E-4</v>
      </c>
      <c r="AH20" s="8" t="s">
        <v>17</v>
      </c>
      <c r="AI20" s="8">
        <v>8.0000000000000002E-3</v>
      </c>
      <c r="AJ20" s="8" t="s">
        <v>17</v>
      </c>
      <c r="AK20" s="8">
        <v>6.04</v>
      </c>
      <c r="AL20" s="8">
        <v>1E-3</v>
      </c>
      <c r="AM20" s="8">
        <v>3.2000000000000001E-2</v>
      </c>
      <c r="AN20" s="8" t="s">
        <v>30</v>
      </c>
      <c r="AO20" s="8">
        <v>4.9000000000000002E-2</v>
      </c>
      <c r="AP20" s="8">
        <v>0.76</v>
      </c>
      <c r="AQ20" s="8" t="s">
        <v>52</v>
      </c>
      <c r="AR20" s="8">
        <v>7.12</v>
      </c>
      <c r="AS20" s="8" t="s">
        <v>17</v>
      </c>
      <c r="AT20" s="8">
        <v>0.01</v>
      </c>
      <c r="AU20" s="8">
        <v>0.21199999999999999</v>
      </c>
      <c r="AV20" s="8">
        <v>2.0000000000000001E-4</v>
      </c>
      <c r="AW20" s="8">
        <v>2.5000000000000001E-2</v>
      </c>
      <c r="AX20" s="8">
        <v>6.5000000000000002E-2</v>
      </c>
      <c r="AY20" s="8">
        <v>1.4999999999999999E-2</v>
      </c>
      <c r="AZ20" s="8">
        <v>7.04</v>
      </c>
      <c r="BA20" s="8">
        <v>2E-3</v>
      </c>
      <c r="BB20" s="8">
        <v>5.3999999999999999E-2</v>
      </c>
      <c r="BC20" s="8" t="s">
        <v>30</v>
      </c>
      <c r="BD20" s="8">
        <v>0.108</v>
      </c>
      <c r="BE20" s="8">
        <v>0.76</v>
      </c>
      <c r="BF20" s="8">
        <v>4.3499999999999996</v>
      </c>
      <c r="BG20" s="8" t="s">
        <v>37</v>
      </c>
      <c r="BH20" s="8" t="s">
        <v>37</v>
      </c>
      <c r="BI20" s="8">
        <v>0.6</v>
      </c>
      <c r="BJ20" s="8">
        <v>1.99</v>
      </c>
      <c r="BK20" s="8">
        <v>0.01</v>
      </c>
      <c r="BL20" s="8">
        <v>0.06</v>
      </c>
      <c r="BM20" s="8">
        <v>7.0000000000000007E-2</v>
      </c>
      <c r="BN20" s="8">
        <v>85.5</v>
      </c>
      <c r="BO20" s="198">
        <v>71</v>
      </c>
      <c r="BP20" s="368">
        <v>9.3000000000000007</v>
      </c>
      <c r="BQ20" s="8" t="s">
        <v>53</v>
      </c>
      <c r="BR20" s="8" t="s">
        <v>85</v>
      </c>
      <c r="BS20" s="8" t="s">
        <v>85</v>
      </c>
      <c r="BT20" s="8" t="s">
        <v>85</v>
      </c>
      <c r="BU20" s="8" t="s">
        <v>85</v>
      </c>
      <c r="BV20" s="8" t="s">
        <v>85</v>
      </c>
      <c r="BW20" s="8" t="s">
        <v>85</v>
      </c>
      <c r="BX20" s="8" t="s">
        <v>85</v>
      </c>
      <c r="BY20" s="8" t="s">
        <v>85</v>
      </c>
      <c r="BZ20" s="8" t="s">
        <v>85</v>
      </c>
      <c r="CA20" s="8" t="s">
        <v>85</v>
      </c>
      <c r="CB20" s="8" t="s">
        <v>85</v>
      </c>
      <c r="CC20" s="8" t="s">
        <v>85</v>
      </c>
      <c r="CD20" s="8" t="s">
        <v>102</v>
      </c>
      <c r="CE20" s="8" t="s">
        <v>85</v>
      </c>
      <c r="CF20" s="8" t="s">
        <v>85</v>
      </c>
      <c r="CG20" s="8" t="s">
        <v>85</v>
      </c>
      <c r="CH20" s="8" t="s">
        <v>102</v>
      </c>
      <c r="CI20" s="8" t="s">
        <v>102</v>
      </c>
      <c r="CJ20" s="8" t="s">
        <v>332</v>
      </c>
      <c r="CK20" s="8" t="s">
        <v>0</v>
      </c>
      <c r="CL20" s="8" t="s">
        <v>333</v>
      </c>
      <c r="CM20" s="8" t="s">
        <v>0</v>
      </c>
      <c r="CN20" s="8" t="s">
        <v>0</v>
      </c>
      <c r="CO20" s="8" t="s">
        <v>332</v>
      </c>
      <c r="CP20" s="8" t="s">
        <v>332</v>
      </c>
      <c r="CQ20" s="8" t="s">
        <v>333</v>
      </c>
      <c r="CR20" s="8" t="s">
        <v>333</v>
      </c>
      <c r="CS20" s="8" t="s">
        <v>333</v>
      </c>
      <c r="CT20" s="8" t="s">
        <v>333</v>
      </c>
      <c r="CU20" s="8" t="s">
        <v>333</v>
      </c>
      <c r="CV20" s="8" t="s">
        <v>51</v>
      </c>
      <c r="CW20" s="8" t="s">
        <v>15</v>
      </c>
      <c r="CX20" s="8" t="s">
        <v>15</v>
      </c>
      <c r="CY20" s="8" t="s">
        <v>15</v>
      </c>
      <c r="CZ20" s="8" t="s">
        <v>15</v>
      </c>
      <c r="DA20" s="8" t="s">
        <v>15</v>
      </c>
      <c r="DB20" s="8" t="s">
        <v>51</v>
      </c>
      <c r="DC20" s="8" t="s">
        <v>53</v>
      </c>
      <c r="DD20" s="8"/>
      <c r="DE20" s="8"/>
      <c r="DF20" s="8"/>
      <c r="DG20" s="8"/>
    </row>
    <row r="21" spans="1:111">
      <c r="A21" s="8" t="s">
        <v>454</v>
      </c>
      <c r="B21" s="385">
        <v>45870</v>
      </c>
      <c r="C21" s="950"/>
      <c r="D21" s="8"/>
      <c r="E21" s="368"/>
      <c r="F21" s="8"/>
      <c r="G21" s="198"/>
      <c r="H21" s="8"/>
      <c r="I21" s="8"/>
      <c r="J21" s="8"/>
      <c r="K21" s="8"/>
      <c r="L21" s="8"/>
      <c r="M21" s="8"/>
      <c r="N21" s="8"/>
      <c r="O21" s="36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</row>
    <row r="22" spans="1:111">
      <c r="A22" s="8" t="s">
        <v>454</v>
      </c>
      <c r="B22" s="385">
        <v>45901</v>
      </c>
      <c r="C22" s="950"/>
      <c r="D22" s="8"/>
      <c r="E22" s="368"/>
      <c r="F22" s="8"/>
      <c r="G22" s="198"/>
      <c r="H22" s="8"/>
      <c r="I22" s="8"/>
      <c r="J22" s="8"/>
      <c r="K22" s="8"/>
      <c r="L22" s="8"/>
      <c r="M22" s="8"/>
      <c r="N22" s="8"/>
      <c r="O22" s="36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</row>
    <row r="23" spans="1:111">
      <c r="A23" s="8" t="s">
        <v>454</v>
      </c>
      <c r="B23" s="385">
        <v>45931</v>
      </c>
      <c r="C23" s="950"/>
      <c r="D23" s="8"/>
      <c r="E23" s="368"/>
      <c r="F23" s="8"/>
      <c r="G23" s="198"/>
      <c r="H23" s="8"/>
      <c r="I23" s="8"/>
      <c r="J23" s="8"/>
      <c r="K23" s="8"/>
      <c r="L23" s="8"/>
      <c r="M23" s="8"/>
      <c r="N23" s="8"/>
      <c r="O23" s="36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</row>
    <row r="24" spans="1:111">
      <c r="A24" s="8" t="s">
        <v>454</v>
      </c>
      <c r="B24" s="385">
        <v>45962</v>
      </c>
      <c r="C24" s="950"/>
      <c r="D24" s="8"/>
      <c r="E24" s="368"/>
      <c r="F24" s="8"/>
      <c r="G24" s="198"/>
      <c r="H24" s="8"/>
      <c r="I24" s="8"/>
      <c r="J24" s="8"/>
      <c r="K24" s="8"/>
      <c r="L24" s="8"/>
      <c r="M24" s="8"/>
      <c r="N24" s="8"/>
      <c r="O24" s="36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</row>
    <row r="25" spans="1:111">
      <c r="A25" s="8" t="s">
        <v>454</v>
      </c>
      <c r="B25" s="385">
        <v>45992</v>
      </c>
      <c r="C25" s="950"/>
      <c r="D25" s="8"/>
      <c r="E25" s="368"/>
      <c r="F25" s="8"/>
      <c r="G25" s="198"/>
      <c r="H25" s="8"/>
      <c r="I25" s="8"/>
      <c r="J25" s="8"/>
      <c r="K25" s="8"/>
      <c r="L25" s="8"/>
      <c r="M25" s="8"/>
      <c r="N25" s="8"/>
      <c r="O25" s="3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</row>
    <row r="26" spans="1:111" hidden="1">
      <c r="B26" s="385"/>
      <c r="C26" s="950"/>
      <c r="D26" s="8"/>
      <c r="E26" s="368"/>
      <c r="F26" s="8"/>
      <c r="G26" s="198">
        <v>20.2</v>
      </c>
      <c r="H26" s="8"/>
      <c r="I26" s="8"/>
      <c r="J26" s="8"/>
      <c r="K26" s="8"/>
      <c r="L26" s="8"/>
      <c r="M26" s="8"/>
      <c r="N26" s="8"/>
      <c r="O26" s="36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</row>
    <row r="27" spans="1:111" s="933" customFormat="1" hidden="1">
      <c r="A27" s="1141"/>
      <c r="B27" s="1139"/>
      <c r="C27" s="1140"/>
      <c r="D27" s="1141"/>
      <c r="E27" s="1244"/>
      <c r="F27" s="1141"/>
      <c r="G27" s="1245">
        <v>19.100000000000001</v>
      </c>
      <c r="H27" s="1141"/>
      <c r="I27" s="1141"/>
      <c r="J27" s="1141"/>
      <c r="K27" s="1141"/>
      <c r="L27" s="1141"/>
      <c r="M27" s="1141"/>
      <c r="N27" s="1141"/>
      <c r="O27" s="1244"/>
      <c r="P27" s="1141"/>
      <c r="Q27" s="1141"/>
      <c r="R27" s="1141"/>
      <c r="S27" s="1141"/>
      <c r="T27" s="1141"/>
      <c r="U27" s="1141"/>
      <c r="V27" s="1141"/>
      <c r="W27" s="1141"/>
      <c r="X27" s="1141"/>
      <c r="Y27" s="1141"/>
      <c r="Z27" s="1141"/>
      <c r="AA27" s="1141"/>
      <c r="AB27" s="1141"/>
      <c r="AC27" s="1141"/>
      <c r="AD27" s="1141"/>
      <c r="AE27" s="1141"/>
      <c r="AF27" s="1141"/>
      <c r="AG27" s="1141"/>
      <c r="AH27" s="1141"/>
      <c r="AI27" s="1141"/>
      <c r="AJ27" s="1141"/>
      <c r="AK27" s="1141"/>
      <c r="AL27" s="1141"/>
      <c r="AM27" s="1141"/>
      <c r="AN27" s="1141"/>
      <c r="AO27" s="1141"/>
      <c r="AP27" s="1141"/>
      <c r="AQ27" s="1141"/>
      <c r="AR27" s="1141"/>
      <c r="AS27" s="1141"/>
      <c r="AT27" s="1141"/>
      <c r="AU27" s="1141"/>
      <c r="AV27" s="1141"/>
      <c r="AW27" s="1141"/>
      <c r="AX27" s="1141"/>
      <c r="AY27" s="1141"/>
      <c r="AZ27" s="1141"/>
      <c r="BA27" s="1141"/>
      <c r="BB27" s="1141"/>
      <c r="BC27" s="1141"/>
      <c r="BD27" s="1141"/>
      <c r="BE27" s="1141"/>
      <c r="BF27" s="1141"/>
      <c r="BG27" s="1141"/>
      <c r="BH27" s="1141"/>
      <c r="BI27" s="1141"/>
      <c r="BJ27" s="1141"/>
      <c r="BK27" s="1141"/>
      <c r="BL27" s="1141"/>
      <c r="BM27" s="1141"/>
      <c r="BN27" s="1141"/>
      <c r="BO27" s="1141"/>
      <c r="BP27" s="1141"/>
      <c r="BQ27" s="1141"/>
      <c r="BR27" s="1141"/>
      <c r="BS27" s="1141"/>
      <c r="BT27" s="1141"/>
      <c r="BU27" s="1141"/>
      <c r="BV27" s="1141"/>
      <c r="BW27" s="1141"/>
      <c r="BX27" s="1141"/>
      <c r="BY27" s="1141"/>
      <c r="BZ27" s="1141"/>
      <c r="CA27" s="1141"/>
      <c r="CB27" s="1141"/>
      <c r="CC27" s="1141"/>
      <c r="CD27" s="1141"/>
      <c r="CE27" s="1141"/>
      <c r="CF27" s="1141"/>
      <c r="CG27" s="1141"/>
      <c r="CH27" s="1141"/>
      <c r="CI27" s="1141"/>
      <c r="CJ27" s="1141"/>
      <c r="CK27" s="1141"/>
      <c r="CL27" s="1141"/>
      <c r="CM27" s="1141"/>
      <c r="CN27" s="1141"/>
      <c r="CO27" s="1141"/>
      <c r="CP27" s="1141"/>
      <c r="CQ27" s="1141"/>
      <c r="CR27" s="1141"/>
      <c r="CS27" s="1141"/>
      <c r="CT27" s="1141"/>
      <c r="CU27" s="1141"/>
      <c r="CV27" s="1141"/>
      <c r="CW27" s="1141"/>
      <c r="CX27" s="1141"/>
      <c r="CY27" s="1141"/>
      <c r="CZ27" s="1141"/>
      <c r="DA27" s="1141"/>
      <c r="DB27" s="1141"/>
      <c r="DC27" s="1141"/>
      <c r="DD27" s="1141"/>
      <c r="DE27" s="1141"/>
      <c r="DF27" s="1141"/>
      <c r="DG27" s="1141"/>
    </row>
    <row r="28" spans="1:111" hidden="1">
      <c r="A28" s="8" t="s">
        <v>455</v>
      </c>
      <c r="B28" s="385">
        <v>44835</v>
      </c>
      <c r="C28" s="950">
        <v>44852</v>
      </c>
      <c r="D28" s="8">
        <v>3.96</v>
      </c>
      <c r="E28" s="368">
        <v>6.51</v>
      </c>
      <c r="F28" s="8">
        <v>2820</v>
      </c>
      <c r="G28" s="198">
        <v>19.8</v>
      </c>
      <c r="H28" s="8"/>
      <c r="I28" s="8">
        <v>190</v>
      </c>
      <c r="J28" s="8" t="s">
        <v>245</v>
      </c>
      <c r="K28" s="8" t="s">
        <v>489</v>
      </c>
      <c r="L28" s="8" t="s">
        <v>488</v>
      </c>
      <c r="M28" s="8"/>
      <c r="N28" s="8"/>
      <c r="O28" s="368">
        <v>6.59</v>
      </c>
      <c r="P28" s="8">
        <v>2910</v>
      </c>
      <c r="Q28" s="8" t="s">
        <v>51</v>
      </c>
      <c r="R28" s="8" t="s">
        <v>51</v>
      </c>
      <c r="S28" s="8">
        <v>399</v>
      </c>
      <c r="T28" s="8">
        <v>399</v>
      </c>
      <c r="U28" s="8"/>
      <c r="V28" s="8">
        <v>1110</v>
      </c>
      <c r="W28" s="8">
        <v>278</v>
      </c>
      <c r="X28" s="8">
        <v>352</v>
      </c>
      <c r="Y28" s="8">
        <v>118</v>
      </c>
      <c r="Z28" s="8">
        <v>193</v>
      </c>
      <c r="AA28" s="8">
        <v>13</v>
      </c>
      <c r="AB28" s="8"/>
      <c r="AC28" s="8" t="s">
        <v>30</v>
      </c>
      <c r="AD28" s="8" t="s">
        <v>17</v>
      </c>
      <c r="AE28" s="8" t="s">
        <v>17</v>
      </c>
      <c r="AF28" s="8">
        <v>1.7000000000000001E-2</v>
      </c>
      <c r="AG28" s="8"/>
      <c r="AH28" s="8" t="s">
        <v>17</v>
      </c>
      <c r="AI28" s="8"/>
      <c r="AJ28" s="8"/>
      <c r="AK28" s="8"/>
      <c r="AL28" s="8" t="s">
        <v>17</v>
      </c>
      <c r="AM28" s="8"/>
      <c r="AN28" s="8" t="s">
        <v>30</v>
      </c>
      <c r="AO28" s="8">
        <v>0.115</v>
      </c>
      <c r="AP28" s="8">
        <v>0.53</v>
      </c>
      <c r="AQ28" s="8">
        <v>2.94</v>
      </c>
      <c r="AR28" s="8">
        <v>0.88</v>
      </c>
      <c r="AS28" s="8" t="s">
        <v>17</v>
      </c>
      <c r="AT28" s="8">
        <v>1E-3</v>
      </c>
      <c r="AU28" s="8">
        <v>3.9E-2</v>
      </c>
      <c r="AV28" s="8"/>
      <c r="AW28" s="8">
        <v>5.0000000000000001E-3</v>
      </c>
      <c r="AX28" s="8"/>
      <c r="AY28" s="8"/>
      <c r="AZ28" s="8"/>
      <c r="BA28" s="8" t="s">
        <v>17</v>
      </c>
      <c r="BB28" s="8"/>
      <c r="BC28" s="8" t="s">
        <v>30</v>
      </c>
      <c r="BD28" s="8">
        <v>0.19700000000000001</v>
      </c>
      <c r="BE28" s="8">
        <v>0.61</v>
      </c>
      <c r="BF28" s="8">
        <v>18.3</v>
      </c>
      <c r="BG28" s="8"/>
      <c r="BH28" s="8"/>
      <c r="BI28" s="8"/>
      <c r="BJ28" s="8">
        <v>0.28999999999999998</v>
      </c>
      <c r="BK28" s="8">
        <v>0.01</v>
      </c>
      <c r="BL28" s="8" t="s">
        <v>30</v>
      </c>
      <c r="BM28" s="8" t="s">
        <v>30</v>
      </c>
      <c r="BN28" s="8">
        <v>38.9</v>
      </c>
      <c r="BO28" s="8">
        <v>36</v>
      </c>
      <c r="BP28" s="8">
        <v>3.9</v>
      </c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 t="s">
        <v>51</v>
      </c>
      <c r="CW28" s="8" t="s">
        <v>15</v>
      </c>
      <c r="CX28" s="8" t="s">
        <v>15</v>
      </c>
      <c r="CY28" s="8" t="s">
        <v>15</v>
      </c>
      <c r="CZ28" s="8" t="s">
        <v>15</v>
      </c>
      <c r="DA28" s="8" t="s">
        <v>15</v>
      </c>
      <c r="DB28" s="8" t="s">
        <v>51</v>
      </c>
      <c r="DC28" s="8" t="s">
        <v>53</v>
      </c>
      <c r="DD28" s="8">
        <v>0.5</v>
      </c>
      <c r="DE28" s="8">
        <v>0.5</v>
      </c>
      <c r="DF28" s="8">
        <v>0.27</v>
      </c>
      <c r="DG28" s="8" t="s">
        <v>30</v>
      </c>
    </row>
    <row r="29" spans="1:111" hidden="1">
      <c r="A29" s="8" t="s">
        <v>455</v>
      </c>
      <c r="B29" s="385">
        <v>44896</v>
      </c>
      <c r="C29" s="950">
        <v>44916</v>
      </c>
      <c r="D29" s="8">
        <v>4.5</v>
      </c>
      <c r="E29" s="368">
        <v>7.55</v>
      </c>
      <c r="F29" s="8">
        <v>3650</v>
      </c>
      <c r="G29" s="198">
        <v>22.6</v>
      </c>
      <c r="H29" s="8"/>
      <c r="I29" s="8">
        <v>95</v>
      </c>
      <c r="J29" s="8" t="s">
        <v>245</v>
      </c>
      <c r="K29" s="8" t="s">
        <v>489</v>
      </c>
      <c r="L29" s="8" t="s">
        <v>543</v>
      </c>
      <c r="M29" s="8"/>
      <c r="N29" s="8"/>
      <c r="O29" s="368">
        <v>6.54</v>
      </c>
      <c r="P29" s="8">
        <v>4420</v>
      </c>
      <c r="Q29" s="8" t="s">
        <v>51</v>
      </c>
      <c r="R29" s="8" t="s">
        <v>51</v>
      </c>
      <c r="S29" s="8">
        <v>358</v>
      </c>
      <c r="T29" s="8">
        <v>358</v>
      </c>
      <c r="U29" s="8"/>
      <c r="V29" s="8">
        <v>1860</v>
      </c>
      <c r="W29" s="8">
        <v>580</v>
      </c>
      <c r="X29" s="8">
        <v>356</v>
      </c>
      <c r="Y29" s="8">
        <v>131</v>
      </c>
      <c r="Z29" s="8">
        <v>203</v>
      </c>
      <c r="AA29" s="8">
        <v>11</v>
      </c>
      <c r="AB29" s="8"/>
      <c r="AC29" s="8" t="s">
        <v>30</v>
      </c>
      <c r="AD29" s="8" t="s">
        <v>17</v>
      </c>
      <c r="AE29" s="8" t="s">
        <v>17</v>
      </c>
      <c r="AF29" s="8">
        <v>1.7000000000000001E-2</v>
      </c>
      <c r="AG29" s="8"/>
      <c r="AH29" s="8" t="s">
        <v>17</v>
      </c>
      <c r="AI29" s="8"/>
      <c r="AJ29" s="8"/>
      <c r="AK29" s="8"/>
      <c r="AL29" s="8">
        <v>6.0000000000000001E-3</v>
      </c>
      <c r="AM29" s="8"/>
      <c r="AN29" s="8" t="s">
        <v>30</v>
      </c>
      <c r="AO29" s="8">
        <v>8.4000000000000005E-2</v>
      </c>
      <c r="AP29" s="8">
        <v>0.51</v>
      </c>
      <c r="AQ29" s="8">
        <v>1.88</v>
      </c>
      <c r="AR29" s="8">
        <v>0.3</v>
      </c>
      <c r="AS29" s="8" t="s">
        <v>17</v>
      </c>
      <c r="AT29" s="8" t="s">
        <v>17</v>
      </c>
      <c r="AU29" s="8">
        <v>0.03</v>
      </c>
      <c r="AV29" s="8"/>
      <c r="AW29" s="8">
        <v>2E-3</v>
      </c>
      <c r="AX29" s="8"/>
      <c r="AY29" s="8"/>
      <c r="AZ29" s="8"/>
      <c r="BA29" s="8">
        <v>1E-3</v>
      </c>
      <c r="BB29" s="8"/>
      <c r="BC29" s="8" t="s">
        <v>30</v>
      </c>
      <c r="BD29" s="8">
        <v>0.23799999999999999</v>
      </c>
      <c r="BE29" s="8">
        <v>0.6</v>
      </c>
      <c r="BF29" s="8">
        <v>11.6</v>
      </c>
      <c r="BG29" s="8"/>
      <c r="BH29" s="8"/>
      <c r="BI29" s="8"/>
      <c r="BJ29" s="8">
        <v>0.24</v>
      </c>
      <c r="BK29" s="8" t="s">
        <v>30</v>
      </c>
      <c r="BL29" s="8">
        <v>0.02</v>
      </c>
      <c r="BM29" s="8">
        <v>0.02</v>
      </c>
      <c r="BN29" s="8">
        <v>62.2</v>
      </c>
      <c r="BO29" s="8">
        <v>37.6</v>
      </c>
      <c r="BP29" s="8">
        <v>24.6</v>
      </c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 t="s">
        <v>51</v>
      </c>
      <c r="CW29" s="8" t="s">
        <v>15</v>
      </c>
      <c r="CX29" s="8" t="s">
        <v>15</v>
      </c>
      <c r="CY29" s="8" t="s">
        <v>15</v>
      </c>
      <c r="CZ29" s="8" t="s">
        <v>15</v>
      </c>
      <c r="DA29" s="8" t="s">
        <v>15</v>
      </c>
      <c r="DB29" s="8" t="s">
        <v>51</v>
      </c>
      <c r="DC29" s="8" t="s">
        <v>53</v>
      </c>
      <c r="DD29" s="8">
        <v>0.5</v>
      </c>
      <c r="DE29" s="8">
        <v>0.5</v>
      </c>
      <c r="DF29" s="8">
        <v>0.25</v>
      </c>
      <c r="DG29" s="8" t="s">
        <v>30</v>
      </c>
    </row>
    <row r="30" spans="1:111" hidden="1">
      <c r="A30" s="8" t="s">
        <v>455</v>
      </c>
      <c r="B30" s="385">
        <v>44958</v>
      </c>
      <c r="C30" s="950">
        <v>44978</v>
      </c>
      <c r="D30" s="8">
        <v>4.47</v>
      </c>
      <c r="E30" s="368">
        <v>6.36</v>
      </c>
      <c r="F30" s="8">
        <v>5150</v>
      </c>
      <c r="G30" s="198">
        <v>25.3</v>
      </c>
      <c r="H30" s="8"/>
      <c r="I30" s="8">
        <v>-48</v>
      </c>
      <c r="J30" s="8" t="s">
        <v>245</v>
      </c>
      <c r="K30" s="8" t="s">
        <v>490</v>
      </c>
      <c r="L30" s="8" t="s">
        <v>566</v>
      </c>
      <c r="M30" s="8"/>
      <c r="N30" s="8"/>
      <c r="O30" s="368">
        <v>6.47</v>
      </c>
      <c r="P30" s="8">
        <v>5330</v>
      </c>
      <c r="Q30" s="8" t="s">
        <v>51</v>
      </c>
      <c r="R30" s="8" t="s">
        <v>51</v>
      </c>
      <c r="S30" s="8">
        <v>307</v>
      </c>
      <c r="T30" s="8">
        <v>307</v>
      </c>
      <c r="U30" s="8"/>
      <c r="V30" s="8">
        <v>2220</v>
      </c>
      <c r="W30" s="8">
        <v>685</v>
      </c>
      <c r="X30" s="8">
        <v>697</v>
      </c>
      <c r="Y30" s="8">
        <v>255</v>
      </c>
      <c r="Z30" s="8">
        <v>461</v>
      </c>
      <c r="AA30" s="8">
        <v>19</v>
      </c>
      <c r="AB30" s="8">
        <v>2790</v>
      </c>
      <c r="AC30" s="8" t="s">
        <v>30</v>
      </c>
      <c r="AD30" s="8" t="s">
        <v>17</v>
      </c>
      <c r="AE30" s="8" t="s">
        <v>17</v>
      </c>
      <c r="AF30" s="8">
        <v>0.03</v>
      </c>
      <c r="AG30" s="8">
        <v>4.0000000000000002E-4</v>
      </c>
      <c r="AH30" s="8" t="s">
        <v>17</v>
      </c>
      <c r="AI30" s="8" t="s">
        <v>17</v>
      </c>
      <c r="AJ30" s="8" t="s">
        <v>17</v>
      </c>
      <c r="AK30" s="8">
        <v>1.9</v>
      </c>
      <c r="AL30" s="8" t="s">
        <v>17</v>
      </c>
      <c r="AM30" s="8">
        <v>6.7000000000000004E-2</v>
      </c>
      <c r="AN30" s="8" t="s">
        <v>30</v>
      </c>
      <c r="AO30" s="8">
        <v>0.32500000000000001</v>
      </c>
      <c r="AP30" s="8">
        <v>0.55000000000000004</v>
      </c>
      <c r="AQ30" s="8">
        <v>12</v>
      </c>
      <c r="AR30" s="8">
        <v>4.7300000000000004</v>
      </c>
      <c r="AS30" s="8" t="s">
        <v>17</v>
      </c>
      <c r="AT30" s="8">
        <v>4.0000000000000001E-3</v>
      </c>
      <c r="AU30" s="8">
        <v>0.13700000000000001</v>
      </c>
      <c r="AV30" s="8">
        <v>2E-3</v>
      </c>
      <c r="AW30" s="8">
        <v>1.4E-2</v>
      </c>
      <c r="AX30" s="8">
        <v>8.2000000000000003E-2</v>
      </c>
      <c r="AY30" s="8">
        <v>8.9999999999999993E-3</v>
      </c>
      <c r="AZ30" s="8">
        <v>2.02</v>
      </c>
      <c r="BA30" s="8">
        <v>3.0000000000000001E-3</v>
      </c>
      <c r="BB30" s="8">
        <v>7.1999999999999995E-2</v>
      </c>
      <c r="BC30" s="8" t="s">
        <v>30</v>
      </c>
      <c r="BD30" s="8">
        <v>0.59399999999999997</v>
      </c>
      <c r="BE30" s="8">
        <v>0.5</v>
      </c>
      <c r="BF30" s="8">
        <v>55.6</v>
      </c>
      <c r="BG30" s="8" t="s">
        <v>37</v>
      </c>
      <c r="BH30" s="8" t="s">
        <v>37</v>
      </c>
      <c r="BI30" s="8">
        <v>0.3</v>
      </c>
      <c r="BJ30" s="8">
        <v>0.4</v>
      </c>
      <c r="BK30" s="8" t="s">
        <v>30</v>
      </c>
      <c r="BL30" s="8">
        <v>0.02</v>
      </c>
      <c r="BM30" s="8">
        <v>0.02</v>
      </c>
      <c r="BN30" s="8">
        <v>71.7</v>
      </c>
      <c r="BO30" s="8">
        <v>76.3</v>
      </c>
      <c r="BP30" s="8">
        <v>3.13</v>
      </c>
      <c r="BQ30" s="8" t="s">
        <v>53</v>
      </c>
      <c r="BR30" s="8" t="s">
        <v>85</v>
      </c>
      <c r="BS30" s="8" t="s">
        <v>85</v>
      </c>
      <c r="BT30" s="8" t="s">
        <v>85</v>
      </c>
      <c r="BU30" s="8" t="s">
        <v>85</v>
      </c>
      <c r="BV30" s="8" t="s">
        <v>85</v>
      </c>
      <c r="BW30" s="8" t="s">
        <v>85</v>
      </c>
      <c r="BX30" s="8" t="s">
        <v>85</v>
      </c>
      <c r="BY30" s="8" t="s">
        <v>85</v>
      </c>
      <c r="BZ30" s="8" t="s">
        <v>85</v>
      </c>
      <c r="CA30" s="8" t="s">
        <v>85</v>
      </c>
      <c r="CB30" s="8" t="s">
        <v>85</v>
      </c>
      <c r="CC30" s="8" t="s">
        <v>85</v>
      </c>
      <c r="CD30" s="8" t="s">
        <v>102</v>
      </c>
      <c r="CE30" s="8" t="s">
        <v>85</v>
      </c>
      <c r="CF30" s="8" t="s">
        <v>85</v>
      </c>
      <c r="CG30" s="8" t="s">
        <v>85</v>
      </c>
      <c r="CH30" s="8" t="s">
        <v>102</v>
      </c>
      <c r="CI30" s="8" t="s">
        <v>102</v>
      </c>
      <c r="CJ30" s="8" t="s">
        <v>332</v>
      </c>
      <c r="CK30" s="8" t="s">
        <v>0</v>
      </c>
      <c r="CL30" s="8" t="s">
        <v>333</v>
      </c>
      <c r="CM30" s="8" t="s">
        <v>0</v>
      </c>
      <c r="CN30" s="8" t="s">
        <v>0</v>
      </c>
      <c r="CO30" s="8" t="s">
        <v>332</v>
      </c>
      <c r="CP30" s="8" t="s">
        <v>332</v>
      </c>
      <c r="CQ30" s="8" t="s">
        <v>333</v>
      </c>
      <c r="CR30" s="8" t="s">
        <v>333</v>
      </c>
      <c r="CS30" s="8" t="s">
        <v>333</v>
      </c>
      <c r="CT30" s="8" t="s">
        <v>333</v>
      </c>
      <c r="CU30" s="8" t="s">
        <v>333</v>
      </c>
      <c r="CV30" s="8" t="s">
        <v>51</v>
      </c>
      <c r="CW30" s="8" t="s">
        <v>15</v>
      </c>
      <c r="CX30" s="8" t="s">
        <v>15</v>
      </c>
      <c r="CY30" s="8" t="s">
        <v>15</v>
      </c>
      <c r="CZ30" s="8" t="s">
        <v>15</v>
      </c>
      <c r="DA30" s="8" t="s">
        <v>15</v>
      </c>
      <c r="DB30" s="8" t="s">
        <v>51</v>
      </c>
      <c r="DC30" s="8" t="s">
        <v>53</v>
      </c>
      <c r="DD30" s="8"/>
      <c r="DE30" s="8"/>
      <c r="DF30" s="8"/>
      <c r="DG30" s="8"/>
    </row>
    <row r="31" spans="1:111" hidden="1">
      <c r="A31" s="8" t="s">
        <v>455</v>
      </c>
      <c r="B31" s="385">
        <v>45017</v>
      </c>
      <c r="C31" s="950">
        <v>45043</v>
      </c>
      <c r="D31" s="8">
        <v>4.5199999999999996</v>
      </c>
      <c r="E31" s="368">
        <v>6.46</v>
      </c>
      <c r="F31" s="8">
        <v>5290</v>
      </c>
      <c r="G31" s="198"/>
      <c r="H31" s="8"/>
      <c r="I31" s="8"/>
      <c r="J31" s="8"/>
      <c r="K31" s="8"/>
      <c r="L31" s="8"/>
      <c r="M31" s="8"/>
      <c r="N31" s="8"/>
      <c r="O31" s="368">
        <v>6.48</v>
      </c>
      <c r="P31" s="8">
        <v>5260</v>
      </c>
      <c r="Q31" s="8" t="s">
        <v>51</v>
      </c>
      <c r="R31" s="8" t="s">
        <v>51</v>
      </c>
      <c r="S31" s="8">
        <v>293</v>
      </c>
      <c r="T31" s="8">
        <v>293</v>
      </c>
      <c r="U31" s="8"/>
      <c r="V31" s="8">
        <v>2180</v>
      </c>
      <c r="W31" s="8">
        <v>682</v>
      </c>
      <c r="X31" s="8">
        <v>635</v>
      </c>
      <c r="Y31" s="8">
        <v>220</v>
      </c>
      <c r="Z31" s="8">
        <v>400</v>
      </c>
      <c r="AA31" s="8">
        <v>15</v>
      </c>
      <c r="AB31" s="8">
        <v>2490</v>
      </c>
      <c r="AC31" s="8" t="s">
        <v>30</v>
      </c>
      <c r="AD31" s="8" t="s">
        <v>17</v>
      </c>
      <c r="AE31" s="8" t="s">
        <v>17</v>
      </c>
      <c r="AF31" s="8">
        <v>2.8000000000000001E-2</v>
      </c>
      <c r="AG31" s="8">
        <v>4.0000000000000002E-4</v>
      </c>
      <c r="AH31" s="8" t="s">
        <v>17</v>
      </c>
      <c r="AI31" s="8" t="s">
        <v>17</v>
      </c>
      <c r="AJ31" s="8" t="s">
        <v>17</v>
      </c>
      <c r="AK31" s="8">
        <v>1.73</v>
      </c>
      <c r="AL31" s="8" t="s">
        <v>17</v>
      </c>
      <c r="AM31" s="8">
        <v>5.7000000000000002E-2</v>
      </c>
      <c r="AN31" s="8" t="s">
        <v>30</v>
      </c>
      <c r="AO31" s="8">
        <v>0.31</v>
      </c>
      <c r="AP31" s="8">
        <v>0.47</v>
      </c>
      <c r="AQ31" s="8">
        <v>19.100000000000001</v>
      </c>
      <c r="AR31" s="8">
        <v>0.79</v>
      </c>
      <c r="AS31" s="8" t="s">
        <v>17</v>
      </c>
      <c r="AT31" s="8" t="s">
        <v>17</v>
      </c>
      <c r="AU31" s="8">
        <v>5.2999999999999999E-2</v>
      </c>
      <c r="AV31" s="8">
        <v>8.0000000000000004E-4</v>
      </c>
      <c r="AW31" s="8">
        <v>3.0000000000000001E-3</v>
      </c>
      <c r="AX31" s="8">
        <v>2.7E-2</v>
      </c>
      <c r="AY31" s="8" t="s">
        <v>17</v>
      </c>
      <c r="AZ31" s="8">
        <v>1.92</v>
      </c>
      <c r="BA31" s="8">
        <v>1E-3</v>
      </c>
      <c r="BB31" s="8">
        <v>6.4000000000000001E-2</v>
      </c>
      <c r="BC31" s="8" t="s">
        <v>30</v>
      </c>
      <c r="BD31" s="8">
        <v>0.39600000000000002</v>
      </c>
      <c r="BE31" s="8">
        <v>0.61</v>
      </c>
      <c r="BF31" s="8">
        <v>24.9</v>
      </c>
      <c r="BG31" s="8" t="s">
        <v>37</v>
      </c>
      <c r="BH31" s="8">
        <v>2.9999999999999997E-4</v>
      </c>
      <c r="BI31" s="8">
        <v>0.5</v>
      </c>
      <c r="BJ31" s="8">
        <v>0.36</v>
      </c>
      <c r="BK31" s="8" t="s">
        <v>30</v>
      </c>
      <c r="BL31" s="8">
        <v>0.02</v>
      </c>
      <c r="BM31" s="8">
        <v>0.02</v>
      </c>
      <c r="BN31" s="8">
        <v>70.5</v>
      </c>
      <c r="BO31" s="8">
        <v>67.599999999999994</v>
      </c>
      <c r="BP31" s="8">
        <v>2.1</v>
      </c>
      <c r="BQ31" s="8" t="s">
        <v>53</v>
      </c>
      <c r="BR31" s="8" t="s">
        <v>85</v>
      </c>
      <c r="BS31" s="8" t="s">
        <v>85</v>
      </c>
      <c r="BT31" s="8" t="s">
        <v>85</v>
      </c>
      <c r="BU31" s="8" t="s">
        <v>85</v>
      </c>
      <c r="BV31" s="8" t="s">
        <v>85</v>
      </c>
      <c r="BW31" s="8" t="s">
        <v>85</v>
      </c>
      <c r="BX31" s="8" t="s">
        <v>85</v>
      </c>
      <c r="BY31" s="8" t="s">
        <v>85</v>
      </c>
      <c r="BZ31" s="8" t="s">
        <v>85</v>
      </c>
      <c r="CA31" s="8" t="s">
        <v>85</v>
      </c>
      <c r="CB31" s="8" t="s">
        <v>85</v>
      </c>
      <c r="CC31" s="8" t="s">
        <v>85</v>
      </c>
      <c r="CD31" s="8" t="s">
        <v>102</v>
      </c>
      <c r="CE31" s="8" t="s">
        <v>85</v>
      </c>
      <c r="CF31" s="8" t="s">
        <v>85</v>
      </c>
      <c r="CG31" s="8" t="s">
        <v>85</v>
      </c>
      <c r="CH31" s="8" t="s">
        <v>102</v>
      </c>
      <c r="CI31" s="8" t="s">
        <v>102</v>
      </c>
      <c r="CJ31" s="8" t="s">
        <v>332</v>
      </c>
      <c r="CK31" s="8" t="s">
        <v>0</v>
      </c>
      <c r="CL31" s="8" t="s">
        <v>333</v>
      </c>
      <c r="CM31" s="8" t="s">
        <v>0</v>
      </c>
      <c r="CN31" s="8" t="s">
        <v>0</v>
      </c>
      <c r="CO31" s="8" t="s">
        <v>332</v>
      </c>
      <c r="CP31" s="8" t="s">
        <v>332</v>
      </c>
      <c r="CQ31" s="8" t="s">
        <v>333</v>
      </c>
      <c r="CR31" s="8" t="s">
        <v>333</v>
      </c>
      <c r="CS31" s="8" t="s">
        <v>333</v>
      </c>
      <c r="CT31" s="8" t="s">
        <v>333</v>
      </c>
      <c r="CU31" s="8" t="s">
        <v>333</v>
      </c>
      <c r="CV31" s="8" t="s">
        <v>51</v>
      </c>
      <c r="CW31" s="8" t="s">
        <v>15</v>
      </c>
      <c r="CX31" s="8" t="s">
        <v>15</v>
      </c>
      <c r="CY31" s="8" t="s">
        <v>15</v>
      </c>
      <c r="CZ31" s="8" t="s">
        <v>15</v>
      </c>
      <c r="DA31" s="8" t="s">
        <v>15</v>
      </c>
      <c r="DB31" s="8" t="s">
        <v>51</v>
      </c>
      <c r="DC31" s="8" t="s">
        <v>53</v>
      </c>
    </row>
    <row r="32" spans="1:111" hidden="1">
      <c r="A32" s="8" t="s">
        <v>455</v>
      </c>
      <c r="B32" s="385">
        <v>45078</v>
      </c>
      <c r="C32" s="950">
        <v>45103</v>
      </c>
      <c r="D32" s="8">
        <v>4.5199999999999996</v>
      </c>
      <c r="E32" s="368">
        <v>6.42</v>
      </c>
      <c r="F32" s="8">
        <v>4430</v>
      </c>
      <c r="G32" s="198"/>
      <c r="H32" s="8"/>
      <c r="I32" s="8"/>
      <c r="J32" s="8"/>
      <c r="K32" s="8"/>
      <c r="L32" s="8"/>
      <c r="M32" s="8"/>
      <c r="N32" s="8"/>
      <c r="O32" s="368">
        <v>6.49</v>
      </c>
      <c r="P32" s="8">
        <v>5330</v>
      </c>
      <c r="Q32" s="8" t="s">
        <v>51</v>
      </c>
      <c r="R32" s="8" t="s">
        <v>51</v>
      </c>
      <c r="S32" s="8">
        <v>289</v>
      </c>
      <c r="T32" s="8">
        <v>289</v>
      </c>
      <c r="U32" s="8"/>
      <c r="V32" s="8">
        <v>2490</v>
      </c>
      <c r="W32" s="8">
        <v>641</v>
      </c>
      <c r="X32" s="8">
        <v>596</v>
      </c>
      <c r="Y32" s="8">
        <v>220</v>
      </c>
      <c r="Z32" s="8">
        <v>391</v>
      </c>
      <c r="AA32" s="8">
        <v>15</v>
      </c>
      <c r="AB32" s="8">
        <v>2390</v>
      </c>
      <c r="AC32" s="8" t="s">
        <v>30</v>
      </c>
      <c r="AD32" s="8" t="s">
        <v>17</v>
      </c>
      <c r="AE32" s="8" t="s">
        <v>17</v>
      </c>
      <c r="AF32" s="8">
        <v>2.1000000000000001E-2</v>
      </c>
      <c r="AG32" s="8">
        <v>4.0000000000000002E-4</v>
      </c>
      <c r="AH32" s="8" t="s">
        <v>17</v>
      </c>
      <c r="AI32" s="8">
        <v>1E-3</v>
      </c>
      <c r="AJ32" s="8" t="s">
        <v>17</v>
      </c>
      <c r="AK32" s="8">
        <v>1.62</v>
      </c>
      <c r="AL32" s="8" t="s">
        <v>17</v>
      </c>
      <c r="AM32" s="8">
        <v>5.6000000000000001E-2</v>
      </c>
      <c r="AN32" s="8" t="s">
        <v>30</v>
      </c>
      <c r="AO32" s="8">
        <v>0.29899999999999999</v>
      </c>
      <c r="AP32" s="8">
        <v>0.41</v>
      </c>
      <c r="AQ32" s="8">
        <v>16.600000000000001</v>
      </c>
      <c r="AR32" s="8">
        <v>0.61</v>
      </c>
      <c r="AS32" s="8" t="s">
        <v>17</v>
      </c>
      <c r="AT32" s="8">
        <v>1E-3</v>
      </c>
      <c r="AU32" s="8">
        <v>2.4E-2</v>
      </c>
      <c r="AV32" s="8">
        <v>1.1000000000000001E-3</v>
      </c>
      <c r="AW32" s="8">
        <v>2E-3</v>
      </c>
      <c r="AX32" s="8">
        <v>3.9E-2</v>
      </c>
      <c r="AY32" s="8">
        <v>3.0000000000000001E-3</v>
      </c>
      <c r="AZ32" s="8">
        <v>1.6</v>
      </c>
      <c r="BA32" s="8" t="s">
        <v>17</v>
      </c>
      <c r="BB32" s="8">
        <v>5.3999999999999999E-2</v>
      </c>
      <c r="BC32" s="8" t="s">
        <v>30</v>
      </c>
      <c r="BD32" s="8">
        <v>0.36599999999999999</v>
      </c>
      <c r="BE32" s="8">
        <v>0.44</v>
      </c>
      <c r="BF32" s="8">
        <v>31.6</v>
      </c>
      <c r="BG32" s="8" t="s">
        <v>37</v>
      </c>
      <c r="BH32" s="8" t="s">
        <v>37</v>
      </c>
      <c r="BI32" s="8">
        <v>0.4</v>
      </c>
      <c r="BJ32" s="8">
        <v>0.32</v>
      </c>
      <c r="BK32" s="8"/>
      <c r="BL32" s="8">
        <v>0.05</v>
      </c>
      <c r="BM32" s="8"/>
      <c r="BN32" s="8">
        <v>75.7</v>
      </c>
      <c r="BO32" s="8">
        <v>65.2</v>
      </c>
      <c r="BP32" s="8">
        <v>7.42</v>
      </c>
      <c r="BQ32" s="8">
        <v>7</v>
      </c>
      <c r="BR32" s="8" t="s">
        <v>85</v>
      </c>
      <c r="BS32" s="8" t="s">
        <v>85</v>
      </c>
      <c r="BT32" s="8" t="s">
        <v>85</v>
      </c>
      <c r="BU32" s="8" t="s">
        <v>85</v>
      </c>
      <c r="BV32" s="8" t="s">
        <v>85</v>
      </c>
      <c r="BW32" s="8" t="s">
        <v>85</v>
      </c>
      <c r="BX32" s="8" t="s">
        <v>85</v>
      </c>
      <c r="BY32" s="8" t="s">
        <v>85</v>
      </c>
      <c r="BZ32" s="8" t="s">
        <v>85</v>
      </c>
      <c r="CA32" s="8" t="s">
        <v>85</v>
      </c>
      <c r="CB32" s="8" t="s">
        <v>85</v>
      </c>
      <c r="CC32" s="8" t="s">
        <v>85</v>
      </c>
      <c r="CD32" s="8" t="s">
        <v>102</v>
      </c>
      <c r="CE32" s="8" t="s">
        <v>85</v>
      </c>
      <c r="CF32" s="8" t="s">
        <v>85</v>
      </c>
      <c r="CG32" s="8" t="s">
        <v>85</v>
      </c>
      <c r="CH32" s="8" t="s">
        <v>102</v>
      </c>
      <c r="CI32" s="8" t="s">
        <v>102</v>
      </c>
      <c r="CJ32" s="8" t="s">
        <v>332</v>
      </c>
      <c r="CK32" s="8" t="s">
        <v>0</v>
      </c>
      <c r="CL32" s="8" t="s">
        <v>333</v>
      </c>
      <c r="CM32" s="8" t="s">
        <v>0</v>
      </c>
      <c r="CN32" s="8" t="s">
        <v>0</v>
      </c>
      <c r="CO32" s="8" t="s">
        <v>332</v>
      </c>
      <c r="CP32" s="8" t="s">
        <v>332</v>
      </c>
      <c r="CQ32" s="8" t="s">
        <v>333</v>
      </c>
      <c r="CR32" s="8" t="s">
        <v>333</v>
      </c>
      <c r="CS32" s="8" t="s">
        <v>333</v>
      </c>
      <c r="CT32" s="8" t="s">
        <v>333</v>
      </c>
      <c r="CU32" s="8" t="s">
        <v>333</v>
      </c>
      <c r="CV32" s="8" t="s">
        <v>51</v>
      </c>
      <c r="CW32" s="8" t="s">
        <v>15</v>
      </c>
      <c r="CX32" s="8" t="s">
        <v>15</v>
      </c>
      <c r="CY32" s="8" t="s">
        <v>15</v>
      </c>
      <c r="CZ32" s="8" t="s">
        <v>15</v>
      </c>
      <c r="DA32" s="8" t="s">
        <v>15</v>
      </c>
      <c r="DB32" s="8" t="s">
        <v>51</v>
      </c>
      <c r="DC32" s="8" t="s">
        <v>53</v>
      </c>
      <c r="DD32" s="8"/>
      <c r="DE32" s="8"/>
      <c r="DF32" s="8"/>
      <c r="DG32" s="8"/>
    </row>
    <row r="33" spans="1:111" hidden="1">
      <c r="A33" s="8" t="s">
        <v>455</v>
      </c>
      <c r="B33" s="385">
        <v>45139</v>
      </c>
      <c r="C33" s="950">
        <v>45154</v>
      </c>
      <c r="D33" s="368">
        <v>4.62</v>
      </c>
      <c r="E33" s="368">
        <v>6.68</v>
      </c>
      <c r="F33" s="8">
        <v>4860</v>
      </c>
      <c r="G33" s="198"/>
      <c r="H33" s="8"/>
      <c r="I33" s="8"/>
      <c r="J33" s="8"/>
      <c r="K33" s="8"/>
      <c r="L33" s="8"/>
      <c r="M33" s="8"/>
      <c r="N33" s="8" t="s">
        <v>469</v>
      </c>
      <c r="O33" s="368">
        <v>6.49</v>
      </c>
      <c r="P33" s="8">
        <v>5170</v>
      </c>
      <c r="Q33" s="8" t="s">
        <v>51</v>
      </c>
      <c r="R33" s="8" t="s">
        <v>51</v>
      </c>
      <c r="S33" s="8">
        <v>274</v>
      </c>
      <c r="T33" s="8">
        <v>274</v>
      </c>
      <c r="U33" s="8">
        <v>95</v>
      </c>
      <c r="V33" s="8">
        <v>2250</v>
      </c>
      <c r="W33" s="8">
        <v>640</v>
      </c>
      <c r="X33" s="8">
        <v>618</v>
      </c>
      <c r="Y33" s="8">
        <v>245</v>
      </c>
      <c r="Z33" s="8">
        <v>447</v>
      </c>
      <c r="AA33" s="8">
        <v>17</v>
      </c>
      <c r="AB33" s="8">
        <v>2550</v>
      </c>
      <c r="AC33" s="8" t="s">
        <v>30</v>
      </c>
      <c r="AD33" s="8" t="s">
        <v>17</v>
      </c>
      <c r="AE33" s="8" t="s">
        <v>17</v>
      </c>
      <c r="AF33" s="8">
        <v>2.1000000000000001E-2</v>
      </c>
      <c r="AG33" s="8">
        <v>5.9999999999999995E-4</v>
      </c>
      <c r="AH33" s="8" t="s">
        <v>17</v>
      </c>
      <c r="AI33" s="8" t="s">
        <v>17</v>
      </c>
      <c r="AJ33" s="8" t="s">
        <v>17</v>
      </c>
      <c r="AK33" s="8">
        <v>1.89</v>
      </c>
      <c r="AL33" s="8" t="s">
        <v>17</v>
      </c>
      <c r="AM33" s="8">
        <v>6.6000000000000003E-2</v>
      </c>
      <c r="AN33" s="8" t="s">
        <v>30</v>
      </c>
      <c r="AO33" s="8">
        <v>0.36299999999999999</v>
      </c>
      <c r="AP33" s="8">
        <v>0.38</v>
      </c>
      <c r="AQ33" s="8">
        <v>19.399999999999999</v>
      </c>
      <c r="AR33" s="8">
        <v>2.78</v>
      </c>
      <c r="AS33" s="8" t="s">
        <v>17</v>
      </c>
      <c r="AT33" s="8">
        <v>3.0000000000000001E-3</v>
      </c>
      <c r="AU33" s="8">
        <v>0.10100000000000001</v>
      </c>
      <c r="AV33" s="8">
        <v>2.2000000000000001E-3</v>
      </c>
      <c r="AW33" s="8">
        <v>8.0000000000000002E-3</v>
      </c>
      <c r="AX33" s="8">
        <v>4.4999999999999998E-2</v>
      </c>
      <c r="AY33" s="8">
        <v>4.0000000000000001E-3</v>
      </c>
      <c r="AZ33" s="8">
        <v>1.94</v>
      </c>
      <c r="BA33" s="8">
        <v>2E-3</v>
      </c>
      <c r="BB33" s="8">
        <v>7.6999999999999999E-2</v>
      </c>
      <c r="BC33" s="8" t="s">
        <v>30</v>
      </c>
      <c r="BD33" s="8">
        <v>0.51</v>
      </c>
      <c r="BE33" s="8">
        <v>0.48</v>
      </c>
      <c r="BF33" s="8">
        <v>56.7</v>
      </c>
      <c r="BG33" s="8" t="s">
        <v>37</v>
      </c>
      <c r="BH33" s="8">
        <v>4.0000000000000002E-4</v>
      </c>
      <c r="BI33" s="8">
        <v>0.4</v>
      </c>
      <c r="BJ33" s="8">
        <v>0.47</v>
      </c>
      <c r="BK33" s="8"/>
      <c r="BL33" s="8">
        <v>0.03</v>
      </c>
      <c r="BM33" s="8"/>
      <c r="BN33" s="8">
        <v>70.400000000000006</v>
      </c>
      <c r="BO33" s="8">
        <v>70.900000000000006</v>
      </c>
      <c r="BP33" s="8">
        <v>0.36</v>
      </c>
      <c r="BQ33" s="8" t="s">
        <v>53</v>
      </c>
      <c r="BR33" s="8" t="s">
        <v>85</v>
      </c>
      <c r="BS33" s="8" t="s">
        <v>85</v>
      </c>
      <c r="BT33" s="8" t="s">
        <v>85</v>
      </c>
      <c r="BU33" s="8" t="s">
        <v>85</v>
      </c>
      <c r="BV33" s="8" t="s">
        <v>85</v>
      </c>
      <c r="BW33" s="8" t="s">
        <v>85</v>
      </c>
      <c r="BX33" s="8" t="s">
        <v>85</v>
      </c>
      <c r="BY33" s="8" t="s">
        <v>85</v>
      </c>
      <c r="BZ33" s="8" t="s">
        <v>85</v>
      </c>
      <c r="CA33" s="8" t="s">
        <v>85</v>
      </c>
      <c r="CB33" s="8" t="s">
        <v>85</v>
      </c>
      <c r="CC33" s="8" t="s">
        <v>85</v>
      </c>
      <c r="CD33" s="8" t="s">
        <v>102</v>
      </c>
      <c r="CE33" s="8" t="s">
        <v>85</v>
      </c>
      <c r="CF33" s="8" t="s">
        <v>85</v>
      </c>
      <c r="CG33" s="8" t="s">
        <v>85</v>
      </c>
      <c r="CH33" s="8" t="s">
        <v>102</v>
      </c>
      <c r="CI33" s="8" t="s">
        <v>102</v>
      </c>
      <c r="CJ33" s="8" t="s">
        <v>332</v>
      </c>
      <c r="CK33" s="8" t="s">
        <v>0</v>
      </c>
      <c r="CL33" s="8" t="s">
        <v>333</v>
      </c>
      <c r="CM33" s="8" t="s">
        <v>0</v>
      </c>
      <c r="CN33" s="8" t="s">
        <v>0</v>
      </c>
      <c r="CO33" s="8" t="s">
        <v>332</v>
      </c>
      <c r="CP33" s="8" t="s">
        <v>332</v>
      </c>
      <c r="CQ33" s="8" t="s">
        <v>333</v>
      </c>
      <c r="CR33" s="8" t="s">
        <v>333</v>
      </c>
      <c r="CS33" s="8" t="s">
        <v>333</v>
      </c>
      <c r="CT33" s="8" t="s">
        <v>333</v>
      </c>
      <c r="CU33" s="8" t="s">
        <v>333</v>
      </c>
      <c r="CV33" s="8" t="s">
        <v>51</v>
      </c>
      <c r="CW33" s="8" t="s">
        <v>15</v>
      </c>
      <c r="CX33" s="8" t="s">
        <v>15</v>
      </c>
      <c r="CY33" s="8" t="s">
        <v>15</v>
      </c>
      <c r="CZ33" s="8" t="s">
        <v>15</v>
      </c>
      <c r="DA33" s="8" t="s">
        <v>15</v>
      </c>
      <c r="DB33" s="8" t="s">
        <v>51</v>
      </c>
      <c r="DC33" s="8" t="s">
        <v>53</v>
      </c>
      <c r="DD33" s="8"/>
      <c r="DE33" s="8"/>
      <c r="DF33" s="8"/>
      <c r="DG33" s="8"/>
    </row>
    <row r="34" spans="1:111" hidden="1">
      <c r="A34" s="8" t="s">
        <v>455</v>
      </c>
      <c r="B34" s="385">
        <v>45200</v>
      </c>
      <c r="C34" s="950">
        <v>45210</v>
      </c>
      <c r="D34" s="8">
        <v>4.87</v>
      </c>
      <c r="E34" s="368">
        <v>6.41</v>
      </c>
      <c r="F34" s="8">
        <v>4880</v>
      </c>
      <c r="G34" s="198"/>
      <c r="H34" s="8"/>
      <c r="I34" s="8"/>
      <c r="J34" s="8"/>
      <c r="K34" s="8"/>
      <c r="L34" s="8"/>
      <c r="M34" s="8"/>
      <c r="N34" s="8" t="s">
        <v>782</v>
      </c>
      <c r="O34" s="368">
        <v>6.47</v>
      </c>
      <c r="P34" s="8">
        <v>5330</v>
      </c>
      <c r="Q34" s="8" t="s">
        <v>51</v>
      </c>
      <c r="R34" s="8" t="s">
        <v>51</v>
      </c>
      <c r="S34" s="8">
        <v>288</v>
      </c>
      <c r="T34" s="8">
        <v>288</v>
      </c>
      <c r="U34" s="8">
        <v>88</v>
      </c>
      <c r="V34" s="8">
        <v>2560</v>
      </c>
      <c r="W34" s="8">
        <v>616</v>
      </c>
      <c r="X34" s="8">
        <v>633</v>
      </c>
      <c r="Y34" s="8">
        <v>235</v>
      </c>
      <c r="Z34" s="8">
        <v>414</v>
      </c>
      <c r="AA34" s="8">
        <v>18</v>
      </c>
      <c r="AB34" s="8">
        <v>2550</v>
      </c>
      <c r="AC34" s="8" t="s">
        <v>30</v>
      </c>
      <c r="AD34" s="8" t="s">
        <v>17</v>
      </c>
      <c r="AE34" s="8" t="s">
        <v>17</v>
      </c>
      <c r="AF34" s="8">
        <v>2.1999999999999999E-2</v>
      </c>
      <c r="AG34" s="8">
        <v>4.0000000000000002E-4</v>
      </c>
      <c r="AH34" s="8" t="s">
        <v>17</v>
      </c>
      <c r="AI34" s="8" t="s">
        <v>17</v>
      </c>
      <c r="AJ34" s="8" t="s">
        <v>17</v>
      </c>
      <c r="AK34" s="8">
        <v>2.08</v>
      </c>
      <c r="AL34" s="8" t="s">
        <v>17</v>
      </c>
      <c r="AM34" s="8">
        <v>7.5999999999999998E-2</v>
      </c>
      <c r="AN34" s="8" t="s">
        <v>30</v>
      </c>
      <c r="AO34" s="8">
        <v>0.37</v>
      </c>
      <c r="AP34" s="8">
        <v>0.57999999999999996</v>
      </c>
      <c r="AQ34" s="8">
        <v>29.5</v>
      </c>
      <c r="AR34" s="8">
        <v>2.2599999999999998</v>
      </c>
      <c r="AS34" s="8" t="s">
        <v>17</v>
      </c>
      <c r="AT34" s="8">
        <v>3.0000000000000001E-3</v>
      </c>
      <c r="AU34" s="8">
        <v>7.0999999999999994E-2</v>
      </c>
      <c r="AV34" s="8">
        <v>1.8E-3</v>
      </c>
      <c r="AW34" s="8">
        <v>5.0000000000000001E-3</v>
      </c>
      <c r="AX34" s="8">
        <v>4.8000000000000001E-2</v>
      </c>
      <c r="AY34" s="8">
        <v>3.0000000000000001E-3</v>
      </c>
      <c r="AZ34" s="8">
        <v>2.2400000000000002</v>
      </c>
      <c r="BA34" s="8">
        <v>2E-3</v>
      </c>
      <c r="BB34" s="8">
        <v>8.2000000000000003E-2</v>
      </c>
      <c r="BC34" s="8" t="s">
        <v>30</v>
      </c>
      <c r="BD34" s="8">
        <v>0.46899999999999997</v>
      </c>
      <c r="BE34" s="8">
        <v>0.57999999999999996</v>
      </c>
      <c r="BF34" s="8">
        <v>53.5</v>
      </c>
      <c r="BG34" s="8" t="s">
        <v>37</v>
      </c>
      <c r="BH34" s="8" t="s">
        <v>37</v>
      </c>
      <c r="BI34" s="8">
        <v>0.4</v>
      </c>
      <c r="BJ34" s="8">
        <v>0.52</v>
      </c>
      <c r="BK34" s="8" t="s">
        <v>30</v>
      </c>
      <c r="BL34" s="8">
        <v>0.01</v>
      </c>
      <c r="BM34" s="8">
        <v>0.01</v>
      </c>
      <c r="BN34" s="8">
        <v>76.400000000000006</v>
      </c>
      <c r="BO34" s="8">
        <v>69.400000000000006</v>
      </c>
      <c r="BP34" s="8">
        <v>4.82</v>
      </c>
      <c r="BQ34" s="8" t="s">
        <v>53</v>
      </c>
      <c r="BR34" s="8" t="s">
        <v>85</v>
      </c>
      <c r="BS34" s="8" t="s">
        <v>85</v>
      </c>
      <c r="BT34" s="8" t="s">
        <v>85</v>
      </c>
      <c r="BU34" s="8" t="s">
        <v>85</v>
      </c>
      <c r="BV34" s="8" t="s">
        <v>85</v>
      </c>
      <c r="BW34" s="8" t="s">
        <v>85</v>
      </c>
      <c r="BX34" s="8" t="s">
        <v>85</v>
      </c>
      <c r="BY34" s="8" t="s">
        <v>85</v>
      </c>
      <c r="BZ34" s="8" t="s">
        <v>85</v>
      </c>
      <c r="CA34" s="8" t="s">
        <v>85</v>
      </c>
      <c r="CB34" s="8" t="s">
        <v>85</v>
      </c>
      <c r="CC34" s="8" t="s">
        <v>85</v>
      </c>
      <c r="CD34" s="8" t="s">
        <v>102</v>
      </c>
      <c r="CE34" s="8" t="s">
        <v>85</v>
      </c>
      <c r="CF34" s="8" t="s">
        <v>85</v>
      </c>
      <c r="CG34" s="8" t="s">
        <v>85</v>
      </c>
      <c r="CH34" s="8" t="s">
        <v>102</v>
      </c>
      <c r="CI34" s="8" t="s">
        <v>102</v>
      </c>
      <c r="CJ34" s="8" t="s">
        <v>332</v>
      </c>
      <c r="CK34" s="8" t="s">
        <v>0</v>
      </c>
      <c r="CL34" s="8" t="s">
        <v>333</v>
      </c>
      <c r="CM34" s="8" t="s">
        <v>0</v>
      </c>
      <c r="CN34" s="8" t="s">
        <v>0</v>
      </c>
      <c r="CO34" s="8" t="s">
        <v>332</v>
      </c>
      <c r="CP34" s="8" t="s">
        <v>332</v>
      </c>
      <c r="CQ34" s="8" t="s">
        <v>333</v>
      </c>
      <c r="CR34" s="8" t="s">
        <v>333</v>
      </c>
      <c r="CS34" s="8" t="s">
        <v>333</v>
      </c>
      <c r="CT34" s="8" t="s">
        <v>333</v>
      </c>
      <c r="CU34" s="8" t="s">
        <v>333</v>
      </c>
      <c r="CV34" s="8" t="s">
        <v>51</v>
      </c>
      <c r="CW34" s="8" t="s">
        <v>15</v>
      </c>
      <c r="CX34" s="8" t="s">
        <v>15</v>
      </c>
      <c r="CY34" s="8" t="s">
        <v>15</v>
      </c>
      <c r="CZ34" s="8" t="s">
        <v>15</v>
      </c>
      <c r="DA34" s="8" t="s">
        <v>15</v>
      </c>
      <c r="DB34" s="8" t="s">
        <v>51</v>
      </c>
      <c r="DC34" s="8" t="s">
        <v>53</v>
      </c>
      <c r="DD34" s="8"/>
      <c r="DE34" s="8"/>
      <c r="DF34" s="8"/>
      <c r="DG34" s="8"/>
    </row>
    <row r="35" spans="1:111" hidden="1">
      <c r="A35" s="8" t="s">
        <v>455</v>
      </c>
      <c r="B35" s="385">
        <v>45261</v>
      </c>
      <c r="C35" s="950">
        <v>45278</v>
      </c>
      <c r="D35" s="8">
        <v>5.41</v>
      </c>
      <c r="E35" s="368">
        <v>6.47</v>
      </c>
      <c r="F35" s="8">
        <v>5040</v>
      </c>
      <c r="G35" s="198"/>
      <c r="H35" s="8"/>
      <c r="I35" s="8"/>
      <c r="J35" s="8"/>
      <c r="K35" s="8"/>
      <c r="L35" s="8"/>
      <c r="M35" s="8"/>
      <c r="N35" s="8"/>
      <c r="O35" s="368">
        <v>6.39</v>
      </c>
      <c r="P35" s="8">
        <v>5640</v>
      </c>
      <c r="Q35" s="8" t="s">
        <v>51</v>
      </c>
      <c r="R35" s="8" t="s">
        <v>51</v>
      </c>
      <c r="S35" s="8">
        <v>283</v>
      </c>
      <c r="T35" s="8">
        <v>283</v>
      </c>
      <c r="U35" s="8">
        <v>113</v>
      </c>
      <c r="V35" s="8">
        <v>2280</v>
      </c>
      <c r="W35" s="8">
        <v>618</v>
      </c>
      <c r="X35" s="8">
        <v>662</v>
      </c>
      <c r="Y35" s="8">
        <v>241</v>
      </c>
      <c r="Z35" s="8">
        <v>424</v>
      </c>
      <c r="AA35" s="8">
        <v>18</v>
      </c>
      <c r="AB35" s="8">
        <v>2640</v>
      </c>
      <c r="AC35" s="8">
        <v>0.02</v>
      </c>
      <c r="AD35" s="8" t="s">
        <v>17</v>
      </c>
      <c r="AE35" s="8" t="s">
        <v>17</v>
      </c>
      <c r="AF35" s="8">
        <v>0.02</v>
      </c>
      <c r="AG35" s="8">
        <v>4.0000000000000002E-4</v>
      </c>
      <c r="AH35" s="8" t="s">
        <v>17</v>
      </c>
      <c r="AI35" s="8" t="s">
        <v>17</v>
      </c>
      <c r="AJ35" s="8" t="s">
        <v>17</v>
      </c>
      <c r="AK35" s="8">
        <v>2.1800000000000002</v>
      </c>
      <c r="AL35" s="8" t="s">
        <v>17</v>
      </c>
      <c r="AM35" s="8">
        <v>6.7000000000000004E-2</v>
      </c>
      <c r="AN35" s="8" t="s">
        <v>30</v>
      </c>
      <c r="AO35" s="8">
        <v>0.27100000000000002</v>
      </c>
      <c r="AP35" s="8">
        <v>0.49</v>
      </c>
      <c r="AQ35" s="8">
        <v>19.899999999999999</v>
      </c>
      <c r="AR35" s="8">
        <v>1.1499999999999999</v>
      </c>
      <c r="AS35" s="8" t="s">
        <v>17</v>
      </c>
      <c r="AT35" s="8">
        <v>4.0000000000000001E-3</v>
      </c>
      <c r="AU35" s="8">
        <v>0.06</v>
      </c>
      <c r="AV35" s="8">
        <v>6.9999999999999999E-4</v>
      </c>
      <c r="AW35" s="8">
        <v>4.0000000000000001E-3</v>
      </c>
      <c r="AX35" s="8">
        <v>4.5999999999999999E-2</v>
      </c>
      <c r="AY35" s="8">
        <v>1E-3</v>
      </c>
      <c r="AZ35" s="8">
        <v>2.27</v>
      </c>
      <c r="BA35" s="8">
        <v>2E-3</v>
      </c>
      <c r="BB35" s="8">
        <v>8.1000000000000003E-2</v>
      </c>
      <c r="BC35" s="8" t="s">
        <v>30</v>
      </c>
      <c r="BD35" s="8">
        <v>0.41799999999999998</v>
      </c>
      <c r="BE35" s="8">
        <v>0.53</v>
      </c>
      <c r="BF35" s="8">
        <v>78.900000000000006</v>
      </c>
      <c r="BG35" s="8" t="s">
        <v>37</v>
      </c>
      <c r="BH35" s="8" t="s">
        <v>37</v>
      </c>
      <c r="BI35" s="8">
        <v>0.4</v>
      </c>
      <c r="BJ35" s="8">
        <v>0.76</v>
      </c>
      <c r="BK35" s="8" t="s">
        <v>30</v>
      </c>
      <c r="BL35" s="8">
        <v>0.03</v>
      </c>
      <c r="BM35" s="8">
        <v>0.03</v>
      </c>
      <c r="BN35" s="8">
        <v>70.599999999999994</v>
      </c>
      <c r="BO35" s="8">
        <v>71.8</v>
      </c>
      <c r="BP35" s="8">
        <v>0.85</v>
      </c>
      <c r="BQ35" s="8" t="s">
        <v>53</v>
      </c>
      <c r="BR35" s="8" t="s">
        <v>85</v>
      </c>
      <c r="BS35" s="8" t="s">
        <v>85</v>
      </c>
      <c r="BT35" s="8" t="s">
        <v>85</v>
      </c>
      <c r="BU35" s="8" t="s">
        <v>85</v>
      </c>
      <c r="BV35" s="8" t="s">
        <v>85</v>
      </c>
      <c r="BW35" s="8" t="s">
        <v>85</v>
      </c>
      <c r="BX35" s="8" t="s">
        <v>85</v>
      </c>
      <c r="BY35" s="8" t="s">
        <v>85</v>
      </c>
      <c r="BZ35" s="8" t="s">
        <v>85</v>
      </c>
      <c r="CA35" s="8" t="s">
        <v>85</v>
      </c>
      <c r="CB35" s="8" t="s">
        <v>85</v>
      </c>
      <c r="CC35" s="8" t="s">
        <v>85</v>
      </c>
      <c r="CD35" s="8" t="s">
        <v>102</v>
      </c>
      <c r="CE35" s="8" t="s">
        <v>85</v>
      </c>
      <c r="CF35" s="8" t="s">
        <v>85</v>
      </c>
      <c r="CG35" s="8" t="s">
        <v>85</v>
      </c>
      <c r="CH35" s="8" t="s">
        <v>102</v>
      </c>
      <c r="CI35" s="8" t="s">
        <v>102</v>
      </c>
      <c r="CJ35" s="8" t="s">
        <v>332</v>
      </c>
      <c r="CK35" s="8" t="s">
        <v>0</v>
      </c>
      <c r="CL35" s="8" t="s">
        <v>333</v>
      </c>
      <c r="CM35" s="8" t="s">
        <v>0</v>
      </c>
      <c r="CN35" s="8" t="s">
        <v>0</v>
      </c>
      <c r="CO35" s="8" t="s">
        <v>332</v>
      </c>
      <c r="CP35" s="8" t="s">
        <v>332</v>
      </c>
      <c r="CQ35" s="8" t="s">
        <v>333</v>
      </c>
      <c r="CR35" s="8" t="s">
        <v>333</v>
      </c>
      <c r="CS35" s="8" t="s">
        <v>333</v>
      </c>
      <c r="CT35" s="8" t="s">
        <v>333</v>
      </c>
      <c r="CU35" s="8" t="s">
        <v>333</v>
      </c>
      <c r="CV35" s="8" t="s">
        <v>51</v>
      </c>
      <c r="CW35" s="8" t="s">
        <v>15</v>
      </c>
      <c r="CX35" s="8" t="s">
        <v>15</v>
      </c>
      <c r="CY35" s="8" t="s">
        <v>15</v>
      </c>
      <c r="CZ35" s="8" t="s">
        <v>15</v>
      </c>
      <c r="DA35" s="8" t="s">
        <v>15</v>
      </c>
      <c r="DB35" s="8" t="s">
        <v>51</v>
      </c>
      <c r="DC35" s="8" t="s">
        <v>53</v>
      </c>
      <c r="DD35" s="8"/>
      <c r="DE35" s="8"/>
      <c r="DF35" s="8"/>
      <c r="DG35" s="8"/>
    </row>
    <row r="36" spans="1:111" hidden="1">
      <c r="A36" s="8" t="s">
        <v>455</v>
      </c>
      <c r="B36" s="385">
        <v>45323</v>
      </c>
      <c r="C36" s="950">
        <v>45334</v>
      </c>
      <c r="D36" s="8">
        <v>5.28</v>
      </c>
      <c r="E36" s="368">
        <v>6.19</v>
      </c>
      <c r="F36" s="8">
        <v>5330</v>
      </c>
      <c r="G36" s="198">
        <v>22.1</v>
      </c>
      <c r="H36" s="8"/>
      <c r="I36" s="8">
        <v>4</v>
      </c>
      <c r="J36" s="8" t="s">
        <v>245</v>
      </c>
      <c r="K36" s="8" t="s">
        <v>489</v>
      </c>
      <c r="L36" s="8" t="s">
        <v>566</v>
      </c>
      <c r="M36" s="8"/>
      <c r="N36" s="8"/>
      <c r="O36" s="368">
        <v>6.32</v>
      </c>
      <c r="P36" s="8">
        <v>5880</v>
      </c>
      <c r="Q36" s="8" t="s">
        <v>51</v>
      </c>
      <c r="R36" s="8" t="s">
        <v>51</v>
      </c>
      <c r="S36" s="8">
        <v>297</v>
      </c>
      <c r="T36" s="8">
        <v>297</v>
      </c>
      <c r="U36" s="8">
        <v>80</v>
      </c>
      <c r="V36" s="8">
        <v>2670</v>
      </c>
      <c r="W36" s="8">
        <v>639</v>
      </c>
      <c r="X36" s="8">
        <v>667</v>
      </c>
      <c r="Y36" s="8">
        <v>207</v>
      </c>
      <c r="Z36" s="8">
        <v>354</v>
      </c>
      <c r="AA36" s="8">
        <v>19</v>
      </c>
      <c r="AB36" s="8">
        <v>2520</v>
      </c>
      <c r="AC36" s="8">
        <v>0.02</v>
      </c>
      <c r="AD36" s="8" t="s">
        <v>17</v>
      </c>
      <c r="AE36" s="8" t="s">
        <v>17</v>
      </c>
      <c r="AF36" s="8">
        <v>2.4E-2</v>
      </c>
      <c r="AG36" s="8">
        <v>5.9999999999999995E-4</v>
      </c>
      <c r="AH36" s="8" t="s">
        <v>17</v>
      </c>
      <c r="AI36" s="8" t="s">
        <v>17</v>
      </c>
      <c r="AJ36" s="8" t="s">
        <v>17</v>
      </c>
      <c r="AK36" s="8">
        <v>2.19</v>
      </c>
      <c r="AL36" s="8" t="s">
        <v>17</v>
      </c>
      <c r="AM36" s="8">
        <v>5.5E-2</v>
      </c>
      <c r="AN36" s="8" t="s">
        <v>30</v>
      </c>
      <c r="AO36" s="8">
        <v>0.25</v>
      </c>
      <c r="AP36" s="8">
        <v>0.6</v>
      </c>
      <c r="AQ36" s="8">
        <v>2.69</v>
      </c>
      <c r="AR36" s="8">
        <v>0.5</v>
      </c>
      <c r="AS36" s="8" t="s">
        <v>17</v>
      </c>
      <c r="AT36" s="8">
        <v>8.0000000000000002E-3</v>
      </c>
      <c r="AU36" s="8">
        <v>4.5999999999999999E-2</v>
      </c>
      <c r="AV36" s="8">
        <v>1E-3</v>
      </c>
      <c r="AW36" s="8">
        <v>2E-3</v>
      </c>
      <c r="AX36" s="8">
        <v>3.5999999999999997E-2</v>
      </c>
      <c r="AY36" s="8" t="s">
        <v>17</v>
      </c>
      <c r="AZ36" s="8">
        <v>2.31</v>
      </c>
      <c r="BA36" s="8">
        <v>5.0000000000000001E-3</v>
      </c>
      <c r="BB36" s="8">
        <v>6.9000000000000006E-2</v>
      </c>
      <c r="BC36" s="8" t="s">
        <v>30</v>
      </c>
      <c r="BD36" s="8">
        <v>0.59</v>
      </c>
      <c r="BE36" s="8">
        <v>0.44</v>
      </c>
      <c r="BF36" s="8">
        <v>147</v>
      </c>
      <c r="BG36" s="8" t="s">
        <v>37</v>
      </c>
      <c r="BH36" s="8" t="s">
        <v>37</v>
      </c>
      <c r="BI36" s="8">
        <v>0.3</v>
      </c>
      <c r="BJ36" s="8">
        <v>0.63</v>
      </c>
      <c r="BK36" s="8">
        <v>7.0000000000000007E-2</v>
      </c>
      <c r="BL36" s="8" t="s">
        <v>30</v>
      </c>
      <c r="BM36" s="8">
        <v>0.05</v>
      </c>
      <c r="BN36" s="8">
        <v>79.5</v>
      </c>
      <c r="BO36" s="8">
        <v>66.2</v>
      </c>
      <c r="BP36" s="8">
        <v>9.16</v>
      </c>
      <c r="BQ36" s="8" t="s">
        <v>53</v>
      </c>
      <c r="BR36" s="8" t="s">
        <v>85</v>
      </c>
      <c r="BS36" s="8" t="s">
        <v>85</v>
      </c>
      <c r="BT36" s="8" t="s">
        <v>85</v>
      </c>
      <c r="BU36" s="8" t="s">
        <v>85</v>
      </c>
      <c r="BV36" s="8" t="s">
        <v>85</v>
      </c>
      <c r="BW36" s="8" t="s">
        <v>85</v>
      </c>
      <c r="BX36" s="8" t="s">
        <v>85</v>
      </c>
      <c r="BY36" s="8" t="s">
        <v>85</v>
      </c>
      <c r="BZ36" s="8" t="s">
        <v>85</v>
      </c>
      <c r="CA36" s="8" t="s">
        <v>85</v>
      </c>
      <c r="CB36" s="8" t="s">
        <v>85</v>
      </c>
      <c r="CC36" s="8" t="s">
        <v>85</v>
      </c>
      <c r="CD36" s="8" t="s">
        <v>102</v>
      </c>
      <c r="CE36" s="8" t="s">
        <v>85</v>
      </c>
      <c r="CF36" s="8" t="s">
        <v>85</v>
      </c>
      <c r="CG36" s="8" t="s">
        <v>85</v>
      </c>
      <c r="CH36" s="8" t="s">
        <v>102</v>
      </c>
      <c r="CI36" s="8" t="s">
        <v>102</v>
      </c>
      <c r="CJ36" s="8" t="s">
        <v>332</v>
      </c>
      <c r="CK36" s="8" t="s">
        <v>0</v>
      </c>
      <c r="CL36" s="8" t="s">
        <v>333</v>
      </c>
      <c r="CM36" s="8" t="s">
        <v>0</v>
      </c>
      <c r="CN36" s="8" t="s">
        <v>0</v>
      </c>
      <c r="CO36" s="8" t="s">
        <v>332</v>
      </c>
      <c r="CP36" s="8" t="s">
        <v>332</v>
      </c>
      <c r="CQ36" s="8" t="s">
        <v>333</v>
      </c>
      <c r="CR36" s="8" t="s">
        <v>333</v>
      </c>
      <c r="CS36" s="8" t="s">
        <v>333</v>
      </c>
      <c r="CT36" s="8" t="s">
        <v>333</v>
      </c>
      <c r="CU36" s="8" t="s">
        <v>333</v>
      </c>
      <c r="CV36" s="8" t="s">
        <v>51</v>
      </c>
      <c r="CW36" s="8" t="s">
        <v>15</v>
      </c>
      <c r="CX36" s="8" t="s">
        <v>15</v>
      </c>
      <c r="CY36" s="8" t="s">
        <v>15</v>
      </c>
      <c r="CZ36" s="8" t="s">
        <v>15</v>
      </c>
      <c r="DA36" s="8" t="s">
        <v>15</v>
      </c>
      <c r="DB36" s="8" t="s">
        <v>51</v>
      </c>
      <c r="DC36" s="8" t="s">
        <v>53</v>
      </c>
      <c r="DD36" s="8"/>
      <c r="DE36" s="8"/>
      <c r="DF36" s="8"/>
      <c r="DG36" s="8"/>
    </row>
    <row r="37" spans="1:111" hidden="1">
      <c r="A37" s="8" t="s">
        <v>455</v>
      </c>
      <c r="B37" s="385">
        <v>45383</v>
      </c>
      <c r="C37" s="950">
        <v>45390</v>
      </c>
      <c r="D37" s="8">
        <v>5.05</v>
      </c>
      <c r="E37" s="368">
        <v>6.26</v>
      </c>
      <c r="F37" s="8">
        <v>5550</v>
      </c>
      <c r="G37" s="198">
        <v>21.8</v>
      </c>
      <c r="H37" s="8"/>
      <c r="I37" s="8">
        <v>53</v>
      </c>
      <c r="J37" s="8" t="s">
        <v>245</v>
      </c>
      <c r="K37" s="8" t="s">
        <v>489</v>
      </c>
      <c r="L37" s="8" t="s">
        <v>543</v>
      </c>
      <c r="M37" s="8"/>
      <c r="N37" s="8"/>
      <c r="O37" s="368">
        <v>6.44</v>
      </c>
      <c r="P37" s="8">
        <v>5610</v>
      </c>
      <c r="Q37" s="8" t="s">
        <v>51</v>
      </c>
      <c r="R37" s="8" t="s">
        <v>51</v>
      </c>
      <c r="S37" s="8">
        <v>241</v>
      </c>
      <c r="T37" s="8">
        <v>241</v>
      </c>
      <c r="U37" s="8"/>
      <c r="V37" s="8">
        <v>2350</v>
      </c>
      <c r="W37" s="8">
        <v>671</v>
      </c>
      <c r="X37" s="8">
        <v>679</v>
      </c>
      <c r="Y37" s="8">
        <v>257</v>
      </c>
      <c r="Z37" s="8">
        <v>486</v>
      </c>
      <c r="AA37" s="8">
        <v>24</v>
      </c>
      <c r="AB37" s="8">
        <v>2750</v>
      </c>
      <c r="AC37" s="8" t="s">
        <v>30</v>
      </c>
      <c r="AD37" s="8" t="s">
        <v>17</v>
      </c>
      <c r="AE37" s="8" t="s">
        <v>17</v>
      </c>
      <c r="AF37" s="8">
        <v>0.02</v>
      </c>
      <c r="AG37" s="8">
        <v>1.1999999999999999E-3</v>
      </c>
      <c r="AH37" s="8" t="s">
        <v>17</v>
      </c>
      <c r="AI37" s="8">
        <v>8.0000000000000002E-3</v>
      </c>
      <c r="AJ37" s="8" t="s">
        <v>17</v>
      </c>
      <c r="AK37" s="8">
        <v>0.68799999999999994</v>
      </c>
      <c r="AL37" s="8" t="s">
        <v>17</v>
      </c>
      <c r="AM37" s="8">
        <v>3.4000000000000002E-2</v>
      </c>
      <c r="AN37" s="8" t="s">
        <v>30</v>
      </c>
      <c r="AO37" s="8">
        <v>0.23300000000000001</v>
      </c>
      <c r="AP37" s="8">
        <v>0.63</v>
      </c>
      <c r="AQ37" s="8">
        <v>4.1900000000000004</v>
      </c>
      <c r="AR37" s="8">
        <v>0.92</v>
      </c>
      <c r="AS37" s="8" t="s">
        <v>17</v>
      </c>
      <c r="AT37" s="8">
        <v>4.0000000000000001E-3</v>
      </c>
      <c r="AU37" s="8">
        <v>6.6000000000000003E-2</v>
      </c>
      <c r="AV37" s="8">
        <v>1.9E-3</v>
      </c>
      <c r="AW37" s="8">
        <v>4.0000000000000001E-3</v>
      </c>
      <c r="AX37" s="8">
        <v>3.9E-2</v>
      </c>
      <c r="AY37" s="8">
        <v>1E-3</v>
      </c>
      <c r="AZ37" s="8">
        <v>1.1200000000000001</v>
      </c>
      <c r="BA37" s="8">
        <v>3.0000000000000001E-3</v>
      </c>
      <c r="BB37" s="8">
        <v>4.7E-2</v>
      </c>
      <c r="BC37" s="8" t="s">
        <v>30</v>
      </c>
      <c r="BD37" s="8">
        <v>0.57299999999999995</v>
      </c>
      <c r="BE37" s="8">
        <v>0.61</v>
      </c>
      <c r="BF37" s="8">
        <v>115</v>
      </c>
      <c r="BG37" s="8" t="s">
        <v>37</v>
      </c>
      <c r="BH37" s="8" t="s">
        <v>37</v>
      </c>
      <c r="BI37" s="8">
        <v>0.3</v>
      </c>
      <c r="BJ37" s="8">
        <v>0.37</v>
      </c>
      <c r="BK37" s="8">
        <v>0.04</v>
      </c>
      <c r="BL37" s="8">
        <v>0.31</v>
      </c>
      <c r="BM37" s="8">
        <v>0.35</v>
      </c>
      <c r="BN37" s="8">
        <v>72.7</v>
      </c>
      <c r="BO37" s="8">
        <v>76.8</v>
      </c>
      <c r="BP37" s="8">
        <v>2.75</v>
      </c>
      <c r="BQ37" s="8" t="s">
        <v>53</v>
      </c>
      <c r="BR37" s="8" t="s">
        <v>85</v>
      </c>
      <c r="BS37" s="8" t="s">
        <v>85</v>
      </c>
      <c r="BT37" s="8" t="s">
        <v>85</v>
      </c>
      <c r="BU37" s="8" t="s">
        <v>85</v>
      </c>
      <c r="BV37" s="8" t="s">
        <v>85</v>
      </c>
      <c r="BW37" s="8" t="s">
        <v>85</v>
      </c>
      <c r="BX37" s="8" t="s">
        <v>85</v>
      </c>
      <c r="BY37" s="8" t="s">
        <v>85</v>
      </c>
      <c r="BZ37" s="8" t="s">
        <v>85</v>
      </c>
      <c r="CA37" s="8" t="s">
        <v>85</v>
      </c>
      <c r="CB37" s="8" t="s">
        <v>85</v>
      </c>
      <c r="CC37" s="8" t="s">
        <v>85</v>
      </c>
      <c r="CD37" s="8" t="s">
        <v>102</v>
      </c>
      <c r="CE37" s="8" t="s">
        <v>85</v>
      </c>
      <c r="CF37" s="8" t="s">
        <v>85</v>
      </c>
      <c r="CG37" s="8" t="s">
        <v>85</v>
      </c>
      <c r="CH37" s="8" t="s">
        <v>102</v>
      </c>
      <c r="CI37" s="8" t="s">
        <v>102</v>
      </c>
      <c r="CJ37" s="8" t="s">
        <v>332</v>
      </c>
      <c r="CK37" s="8" t="s">
        <v>0</v>
      </c>
      <c r="CL37" s="8" t="s">
        <v>333</v>
      </c>
      <c r="CM37" s="8" t="s">
        <v>0</v>
      </c>
      <c r="CN37" s="8" t="s">
        <v>0</v>
      </c>
      <c r="CO37" s="8" t="s">
        <v>332</v>
      </c>
      <c r="CP37" s="8" t="s">
        <v>332</v>
      </c>
      <c r="CQ37" s="8" t="s">
        <v>333</v>
      </c>
      <c r="CR37" s="8" t="s">
        <v>333</v>
      </c>
      <c r="CS37" s="8" t="s">
        <v>333</v>
      </c>
      <c r="CT37" s="8" t="s">
        <v>333</v>
      </c>
      <c r="CU37" s="8" t="s">
        <v>333</v>
      </c>
      <c r="CV37" s="8" t="s">
        <v>51</v>
      </c>
      <c r="CW37" s="8" t="s">
        <v>15</v>
      </c>
      <c r="CX37" s="8" t="s">
        <v>15</v>
      </c>
      <c r="CY37" s="8" t="s">
        <v>15</v>
      </c>
      <c r="CZ37" s="8" t="s">
        <v>15</v>
      </c>
      <c r="DA37" s="8" t="s">
        <v>15</v>
      </c>
      <c r="DB37" s="8" t="s">
        <v>51</v>
      </c>
      <c r="DC37" s="8" t="s">
        <v>53</v>
      </c>
      <c r="DD37" s="8"/>
      <c r="DE37" s="8"/>
      <c r="DF37" s="8"/>
      <c r="DG37" s="8"/>
    </row>
    <row r="38" spans="1:111" hidden="1">
      <c r="A38" s="8" t="s">
        <v>455</v>
      </c>
      <c r="B38" s="385">
        <v>45444</v>
      </c>
      <c r="C38" s="950">
        <v>45457</v>
      </c>
      <c r="D38" s="8">
        <v>5.08</v>
      </c>
      <c r="E38" s="368">
        <v>6.38</v>
      </c>
      <c r="F38" s="8">
        <v>5230</v>
      </c>
      <c r="G38" s="198">
        <v>19</v>
      </c>
      <c r="H38" s="8"/>
      <c r="I38" s="8">
        <v>81</v>
      </c>
      <c r="J38" s="8" t="s">
        <v>245</v>
      </c>
      <c r="K38" s="8" t="s">
        <v>489</v>
      </c>
      <c r="L38" s="8" t="s">
        <v>543</v>
      </c>
      <c r="M38" s="8"/>
      <c r="N38" s="8"/>
      <c r="O38" s="368">
        <v>6.33</v>
      </c>
      <c r="P38" s="8">
        <v>5580</v>
      </c>
      <c r="Q38" s="8" t="s">
        <v>51</v>
      </c>
      <c r="R38" s="8" t="s">
        <v>51</v>
      </c>
      <c r="S38" s="8">
        <v>256</v>
      </c>
      <c r="T38" s="8">
        <v>256</v>
      </c>
      <c r="U38" s="8">
        <v>60</v>
      </c>
      <c r="V38" s="8">
        <v>1880</v>
      </c>
      <c r="W38" s="8">
        <v>600</v>
      </c>
      <c r="X38" s="8">
        <v>630</v>
      </c>
      <c r="Y38" s="8">
        <v>185</v>
      </c>
      <c r="Z38" s="8">
        <v>403</v>
      </c>
      <c r="AA38" s="8">
        <v>17</v>
      </c>
      <c r="AB38" s="8">
        <v>2330</v>
      </c>
      <c r="AC38" s="8" t="s">
        <v>30</v>
      </c>
      <c r="AD38" s="8" t="s">
        <v>17</v>
      </c>
      <c r="AE38" s="8" t="s">
        <v>17</v>
      </c>
      <c r="AF38" s="8">
        <v>1.7000000000000001E-2</v>
      </c>
      <c r="AG38" s="8">
        <v>2.9999999999999997E-4</v>
      </c>
      <c r="AH38" s="8" t="s">
        <v>17</v>
      </c>
      <c r="AI38" s="8">
        <v>6.0000000000000001E-3</v>
      </c>
      <c r="AJ38" s="8" t="s">
        <v>17</v>
      </c>
      <c r="AK38" s="8">
        <v>0.96499999999999997</v>
      </c>
      <c r="AL38" s="8">
        <v>1E-3</v>
      </c>
      <c r="AM38" s="8">
        <v>3.5000000000000003E-2</v>
      </c>
      <c r="AN38" s="8" t="s">
        <v>30</v>
      </c>
      <c r="AO38" s="8">
        <v>0.193</v>
      </c>
      <c r="AP38" s="8">
        <v>0.44</v>
      </c>
      <c r="AQ38" s="8">
        <v>10.1</v>
      </c>
      <c r="AR38" s="8">
        <v>0.38</v>
      </c>
      <c r="AS38" s="8">
        <v>1E-3</v>
      </c>
      <c r="AT38" s="8">
        <v>1E-3</v>
      </c>
      <c r="AU38" s="8">
        <v>2.8000000000000001E-2</v>
      </c>
      <c r="AV38" s="8">
        <v>5.0000000000000001E-4</v>
      </c>
      <c r="AW38" s="8" t="s">
        <v>17</v>
      </c>
      <c r="AX38" s="8">
        <v>3.5999999999999997E-2</v>
      </c>
      <c r="AY38" s="8" t="s">
        <v>17</v>
      </c>
      <c r="AZ38" s="8">
        <v>0.746</v>
      </c>
      <c r="BA38" s="8">
        <v>1E-3</v>
      </c>
      <c r="BB38" s="8">
        <v>3.4000000000000002E-2</v>
      </c>
      <c r="BC38" s="8" t="s">
        <v>30</v>
      </c>
      <c r="BD38" s="8">
        <v>0.314</v>
      </c>
      <c r="BE38" s="8">
        <v>0.47</v>
      </c>
      <c r="BF38" s="8">
        <v>71.7</v>
      </c>
      <c r="BG38" s="8" t="s">
        <v>37</v>
      </c>
      <c r="BH38" s="8" t="s">
        <v>37</v>
      </c>
      <c r="BI38" s="8">
        <v>0.3</v>
      </c>
      <c r="BJ38" s="8">
        <v>4.13</v>
      </c>
      <c r="BK38" s="8"/>
      <c r="BL38" s="8">
        <v>0.63</v>
      </c>
      <c r="BM38" s="8"/>
      <c r="BN38" s="8">
        <v>61.2</v>
      </c>
      <c r="BO38" s="8">
        <v>64.599999999999994</v>
      </c>
      <c r="BP38" s="8">
        <v>2.74</v>
      </c>
      <c r="BQ38" s="8" t="s">
        <v>53</v>
      </c>
      <c r="BR38" s="8" t="s">
        <v>85</v>
      </c>
      <c r="BS38" s="8" t="s">
        <v>85</v>
      </c>
      <c r="BT38" s="8" t="s">
        <v>85</v>
      </c>
      <c r="BU38" s="8" t="s">
        <v>85</v>
      </c>
      <c r="BV38" s="8" t="s">
        <v>85</v>
      </c>
      <c r="BW38" s="8" t="s">
        <v>85</v>
      </c>
      <c r="BX38" s="8" t="s">
        <v>85</v>
      </c>
      <c r="BY38" s="8" t="s">
        <v>85</v>
      </c>
      <c r="BZ38" s="8" t="s">
        <v>85</v>
      </c>
      <c r="CA38" s="8" t="s">
        <v>85</v>
      </c>
      <c r="CB38" s="8" t="s">
        <v>85</v>
      </c>
      <c r="CC38" s="8" t="s">
        <v>85</v>
      </c>
      <c r="CD38" s="8" t="s">
        <v>102</v>
      </c>
      <c r="CE38" s="8" t="s">
        <v>85</v>
      </c>
      <c r="CF38" s="8" t="s">
        <v>85</v>
      </c>
      <c r="CG38" s="8" t="s">
        <v>85</v>
      </c>
      <c r="CH38" s="8" t="s">
        <v>102</v>
      </c>
      <c r="CI38" s="8" t="s">
        <v>102</v>
      </c>
      <c r="CJ38" s="8" t="s">
        <v>332</v>
      </c>
      <c r="CK38" s="8" t="s">
        <v>0</v>
      </c>
      <c r="CL38" s="8" t="s">
        <v>333</v>
      </c>
      <c r="CM38" s="8" t="s">
        <v>0</v>
      </c>
      <c r="CN38" s="8" t="s">
        <v>0</v>
      </c>
      <c r="CO38" s="8" t="s">
        <v>332</v>
      </c>
      <c r="CP38" s="8" t="s">
        <v>332</v>
      </c>
      <c r="CQ38" s="8" t="s">
        <v>333</v>
      </c>
      <c r="CR38" s="8" t="s">
        <v>333</v>
      </c>
      <c r="CS38" s="8" t="s">
        <v>333</v>
      </c>
      <c r="CT38" s="8" t="s">
        <v>333</v>
      </c>
      <c r="CU38" s="8" t="s">
        <v>333</v>
      </c>
      <c r="CV38" s="8" t="s">
        <v>51</v>
      </c>
      <c r="CW38" s="8" t="s">
        <v>15</v>
      </c>
      <c r="CX38" s="8" t="s">
        <v>15</v>
      </c>
      <c r="CY38" s="8" t="s">
        <v>15</v>
      </c>
      <c r="CZ38" s="8" t="s">
        <v>15</v>
      </c>
      <c r="DA38" s="8" t="s">
        <v>15</v>
      </c>
      <c r="DB38" s="8" t="s">
        <v>51</v>
      </c>
      <c r="DC38" s="8" t="s">
        <v>53</v>
      </c>
      <c r="DD38" s="8"/>
      <c r="DE38" s="8"/>
      <c r="DF38" s="8"/>
      <c r="DG38" s="8"/>
    </row>
    <row r="39" spans="1:111" hidden="1">
      <c r="A39" s="8" t="s">
        <v>455</v>
      </c>
      <c r="B39" s="385">
        <v>45505</v>
      </c>
      <c r="C39" s="950">
        <v>45524</v>
      </c>
      <c r="D39" s="8">
        <v>4.9800000000000004</v>
      </c>
      <c r="E39" s="368">
        <v>6.52</v>
      </c>
      <c r="F39" s="8">
        <v>4840</v>
      </c>
      <c r="G39" s="198">
        <v>17.3</v>
      </c>
      <c r="H39" s="8"/>
      <c r="I39" s="8">
        <v>88</v>
      </c>
      <c r="J39" s="8" t="s">
        <v>245</v>
      </c>
      <c r="K39" s="8" t="s">
        <v>489</v>
      </c>
      <c r="L39" s="8" t="s">
        <v>543</v>
      </c>
      <c r="M39" s="8"/>
      <c r="N39" s="8"/>
      <c r="O39" s="368">
        <v>6.63</v>
      </c>
      <c r="P39" s="8">
        <v>5620</v>
      </c>
      <c r="Q39" s="8" t="s">
        <v>51</v>
      </c>
      <c r="R39" s="8" t="s">
        <v>51</v>
      </c>
      <c r="S39" s="8">
        <v>243</v>
      </c>
      <c r="T39" s="8">
        <v>243</v>
      </c>
      <c r="U39" s="8">
        <v>65</v>
      </c>
      <c r="V39" s="8">
        <v>2380</v>
      </c>
      <c r="W39" s="8">
        <v>644</v>
      </c>
      <c r="X39" s="8">
        <v>632</v>
      </c>
      <c r="Y39" s="8">
        <v>242</v>
      </c>
      <c r="Z39" s="8">
        <v>426</v>
      </c>
      <c r="AA39" s="8">
        <v>17</v>
      </c>
      <c r="AB39" s="8">
        <v>2570</v>
      </c>
      <c r="AC39" s="8" t="s">
        <v>30</v>
      </c>
      <c r="AD39" s="8" t="s">
        <v>17</v>
      </c>
      <c r="AE39" s="8" t="s">
        <v>17</v>
      </c>
      <c r="AF39" s="8">
        <v>1.7999999999999999E-2</v>
      </c>
      <c r="AG39" s="8">
        <v>1.8E-3</v>
      </c>
      <c r="AH39" s="8" t="s">
        <v>17</v>
      </c>
      <c r="AI39" s="8" t="s">
        <v>17</v>
      </c>
      <c r="AJ39" s="8" t="s">
        <v>17</v>
      </c>
      <c r="AK39" s="8">
        <v>1.37</v>
      </c>
      <c r="AL39" s="8" t="s">
        <v>17</v>
      </c>
      <c r="AM39" s="8">
        <v>4.8000000000000001E-2</v>
      </c>
      <c r="AN39" s="8" t="s">
        <v>30</v>
      </c>
      <c r="AO39" s="8">
        <v>0.192</v>
      </c>
      <c r="AP39" s="8">
        <v>0.48</v>
      </c>
      <c r="AQ39" s="8">
        <v>19.3</v>
      </c>
      <c r="AR39" s="8">
        <v>1.1299999999999999</v>
      </c>
      <c r="AS39" s="8" t="s">
        <v>17</v>
      </c>
      <c r="AT39" s="8">
        <v>5.0000000000000001E-3</v>
      </c>
      <c r="AU39" s="8">
        <v>6.6000000000000003E-2</v>
      </c>
      <c r="AV39" s="8">
        <v>1.5E-3</v>
      </c>
      <c r="AW39" s="8">
        <v>4.0000000000000001E-3</v>
      </c>
      <c r="AX39" s="8">
        <v>2.9000000000000001E-2</v>
      </c>
      <c r="AY39" s="8">
        <v>2E-3</v>
      </c>
      <c r="AZ39" s="8">
        <v>1.44</v>
      </c>
      <c r="BA39" s="8">
        <v>4.0000000000000001E-3</v>
      </c>
      <c r="BB39" s="8">
        <v>5.7000000000000002E-2</v>
      </c>
      <c r="BC39" s="8" t="s">
        <v>30</v>
      </c>
      <c r="BD39" s="8">
        <v>0.45400000000000001</v>
      </c>
      <c r="BE39" s="8">
        <v>0.42</v>
      </c>
      <c r="BF39" s="8">
        <v>160</v>
      </c>
      <c r="BG39" s="8" t="s">
        <v>37</v>
      </c>
      <c r="BH39" s="8" t="s">
        <v>37</v>
      </c>
      <c r="BI39" s="8">
        <v>0.3</v>
      </c>
      <c r="BJ39" s="8">
        <v>0.53</v>
      </c>
      <c r="BK39" s="8"/>
      <c r="BL39" s="8">
        <v>0.03</v>
      </c>
      <c r="BM39" s="8"/>
      <c r="BN39" s="8">
        <v>72.599999999999994</v>
      </c>
      <c r="BO39" s="8">
        <v>70.400000000000006</v>
      </c>
      <c r="BP39" s="8">
        <v>1.51</v>
      </c>
      <c r="BQ39" s="8" t="s">
        <v>53</v>
      </c>
      <c r="BR39" s="8" t="s">
        <v>85</v>
      </c>
      <c r="BS39" s="8" t="s">
        <v>85</v>
      </c>
      <c r="BT39" s="8" t="s">
        <v>85</v>
      </c>
      <c r="BU39" s="8" t="s">
        <v>85</v>
      </c>
      <c r="BV39" s="8" t="s">
        <v>85</v>
      </c>
      <c r="BW39" s="8" t="s">
        <v>85</v>
      </c>
      <c r="BX39" s="8" t="s">
        <v>85</v>
      </c>
      <c r="BY39" s="8" t="s">
        <v>85</v>
      </c>
      <c r="BZ39" s="8" t="s">
        <v>85</v>
      </c>
      <c r="CA39" s="8" t="s">
        <v>85</v>
      </c>
      <c r="CB39" s="8" t="s">
        <v>85</v>
      </c>
      <c r="CC39" s="8" t="s">
        <v>85</v>
      </c>
      <c r="CD39" s="8" t="s">
        <v>102</v>
      </c>
      <c r="CE39" s="8" t="s">
        <v>85</v>
      </c>
      <c r="CF39" s="8" t="s">
        <v>85</v>
      </c>
      <c r="CG39" s="8" t="s">
        <v>85</v>
      </c>
      <c r="CH39" s="8" t="s">
        <v>102</v>
      </c>
      <c r="CI39" s="8" t="s">
        <v>102</v>
      </c>
      <c r="CJ39" s="8" t="s">
        <v>332</v>
      </c>
      <c r="CK39" s="8" t="s">
        <v>0</v>
      </c>
      <c r="CL39" s="8" t="s">
        <v>333</v>
      </c>
      <c r="CM39" s="8" t="s">
        <v>0</v>
      </c>
      <c r="CN39" s="8" t="s">
        <v>0</v>
      </c>
      <c r="CO39" s="8" t="s">
        <v>332</v>
      </c>
      <c r="CP39" s="8" t="s">
        <v>332</v>
      </c>
      <c r="CQ39" s="8" t="s">
        <v>333</v>
      </c>
      <c r="CR39" s="8" t="s">
        <v>333</v>
      </c>
      <c r="CS39" s="8" t="s">
        <v>333</v>
      </c>
      <c r="CT39" s="8" t="s">
        <v>333</v>
      </c>
      <c r="CU39" s="8" t="s">
        <v>333</v>
      </c>
      <c r="CV39" s="8" t="s">
        <v>51</v>
      </c>
      <c r="CW39" s="8" t="s">
        <v>15</v>
      </c>
      <c r="CX39" s="8" t="s">
        <v>15</v>
      </c>
      <c r="CY39" s="8" t="s">
        <v>15</v>
      </c>
      <c r="CZ39" s="8" t="s">
        <v>15</v>
      </c>
      <c r="DA39" s="8" t="s">
        <v>15</v>
      </c>
      <c r="DB39" s="8" t="s">
        <v>51</v>
      </c>
      <c r="DC39" s="8" t="s">
        <v>53</v>
      </c>
      <c r="DD39" s="8"/>
      <c r="DE39" s="8"/>
      <c r="DF39" s="8"/>
      <c r="DG39" s="8"/>
    </row>
    <row r="40" spans="1:111" hidden="1">
      <c r="A40" s="8" t="s">
        <v>455</v>
      </c>
      <c r="B40" s="385">
        <v>45566</v>
      </c>
      <c r="C40" s="950">
        <v>45580</v>
      </c>
      <c r="D40" s="8">
        <v>4.07</v>
      </c>
      <c r="E40" s="368">
        <v>6.27</v>
      </c>
      <c r="F40" s="8">
        <v>4940</v>
      </c>
      <c r="G40" s="198">
        <v>19.100000000000001</v>
      </c>
      <c r="H40" s="8"/>
      <c r="I40" s="8">
        <v>120</v>
      </c>
      <c r="J40" s="8" t="s">
        <v>245</v>
      </c>
      <c r="K40" s="8" t="s">
        <v>489</v>
      </c>
      <c r="L40" s="8" t="s">
        <v>566</v>
      </c>
      <c r="M40" s="8"/>
      <c r="N40" s="8"/>
      <c r="O40" s="368">
        <v>6.4</v>
      </c>
      <c r="P40" s="8">
        <v>5460</v>
      </c>
      <c r="Q40" s="8" t="s">
        <v>51</v>
      </c>
      <c r="R40" s="8" t="s">
        <v>51</v>
      </c>
      <c r="S40" s="8">
        <v>299</v>
      </c>
      <c r="T40" s="8">
        <v>299</v>
      </c>
      <c r="U40" s="8">
        <v>114</v>
      </c>
      <c r="V40" s="8">
        <v>2270</v>
      </c>
      <c r="W40" s="8">
        <v>751</v>
      </c>
      <c r="X40" s="8">
        <v>671</v>
      </c>
      <c r="Y40" s="8">
        <v>238</v>
      </c>
      <c r="Z40" s="8">
        <v>426</v>
      </c>
      <c r="AA40" s="8">
        <v>18</v>
      </c>
      <c r="AB40" s="8">
        <v>2660</v>
      </c>
      <c r="AC40" s="8" t="s">
        <v>30</v>
      </c>
      <c r="AD40" s="8" t="s">
        <v>17</v>
      </c>
      <c r="AE40" s="8" t="s">
        <v>17</v>
      </c>
      <c r="AF40" s="8">
        <v>2.3E-2</v>
      </c>
      <c r="AG40" s="8">
        <v>2.0000000000000001E-4</v>
      </c>
      <c r="AH40" s="8" t="s">
        <v>17</v>
      </c>
      <c r="AI40" s="8" t="s">
        <v>17</v>
      </c>
      <c r="AJ40" s="8" t="s">
        <v>17</v>
      </c>
      <c r="AK40" s="8">
        <v>1.81</v>
      </c>
      <c r="AL40" s="8" t="s">
        <v>17</v>
      </c>
      <c r="AM40" s="8">
        <v>5.2999999999999999E-2</v>
      </c>
      <c r="AN40" s="8" t="s">
        <v>30</v>
      </c>
      <c r="AO40" s="8">
        <v>0.16700000000000001</v>
      </c>
      <c r="AP40" s="8">
        <v>0.53</v>
      </c>
      <c r="AQ40" s="8">
        <v>26.6</v>
      </c>
      <c r="AR40" s="8">
        <v>1.1000000000000001</v>
      </c>
      <c r="AS40" s="8" t="s">
        <v>17</v>
      </c>
      <c r="AT40" s="8">
        <v>5.0000000000000001E-3</v>
      </c>
      <c r="AU40" s="8">
        <v>4.3999999999999997E-2</v>
      </c>
      <c r="AV40" s="8">
        <v>5.0000000000000001E-4</v>
      </c>
      <c r="AW40" s="8">
        <v>3.0000000000000001E-3</v>
      </c>
      <c r="AX40" s="8">
        <v>1.9E-2</v>
      </c>
      <c r="AY40" s="8">
        <v>1E-3</v>
      </c>
      <c r="AZ40" s="8">
        <v>1.6</v>
      </c>
      <c r="BA40" s="8">
        <v>2E-3</v>
      </c>
      <c r="BB40" s="8">
        <v>5.1999999999999998E-2</v>
      </c>
      <c r="BC40" s="8" t="s">
        <v>30</v>
      </c>
      <c r="BD40" s="8">
        <v>0.29899999999999999</v>
      </c>
      <c r="BE40" s="8">
        <v>0.46</v>
      </c>
      <c r="BF40" s="8">
        <v>80.3</v>
      </c>
      <c r="BG40" s="8" t="s">
        <v>37</v>
      </c>
      <c r="BH40" s="8" t="s">
        <v>37</v>
      </c>
      <c r="BI40" s="8">
        <v>0.2</v>
      </c>
      <c r="BJ40" s="8">
        <v>0.47</v>
      </c>
      <c r="BK40" s="8" t="s">
        <v>30</v>
      </c>
      <c r="BL40" s="8">
        <v>0.02</v>
      </c>
      <c r="BM40" s="8">
        <v>0.02</v>
      </c>
      <c r="BN40" s="8">
        <v>74.400000000000006</v>
      </c>
      <c r="BO40" s="8">
        <v>72.099999999999994</v>
      </c>
      <c r="BP40" s="8">
        <v>1.61</v>
      </c>
      <c r="BQ40" s="8" t="s">
        <v>53</v>
      </c>
      <c r="BR40" s="8" t="s">
        <v>85</v>
      </c>
      <c r="BS40" s="8" t="s">
        <v>85</v>
      </c>
      <c r="BT40" s="8" t="s">
        <v>85</v>
      </c>
      <c r="BU40" s="8" t="s">
        <v>85</v>
      </c>
      <c r="BV40" s="8" t="s">
        <v>85</v>
      </c>
      <c r="BW40" s="8" t="s">
        <v>85</v>
      </c>
      <c r="BX40" s="8" t="s">
        <v>85</v>
      </c>
      <c r="BY40" s="8" t="s">
        <v>85</v>
      </c>
      <c r="BZ40" s="8" t="s">
        <v>85</v>
      </c>
      <c r="CA40" s="8" t="s">
        <v>85</v>
      </c>
      <c r="CB40" s="8" t="s">
        <v>85</v>
      </c>
      <c r="CC40" s="8" t="s">
        <v>85</v>
      </c>
      <c r="CD40" s="8" t="s">
        <v>102</v>
      </c>
      <c r="CE40" s="8" t="s">
        <v>85</v>
      </c>
      <c r="CF40" s="8" t="s">
        <v>85</v>
      </c>
      <c r="CG40" s="8" t="s">
        <v>85</v>
      </c>
      <c r="CH40" s="8" t="s">
        <v>102</v>
      </c>
      <c r="CI40" s="8" t="s">
        <v>102</v>
      </c>
      <c r="CJ40" s="8" t="s">
        <v>332</v>
      </c>
      <c r="CK40" s="8" t="s">
        <v>0</v>
      </c>
      <c r="CL40" s="8" t="s">
        <v>333</v>
      </c>
      <c r="CM40" s="8" t="s">
        <v>0</v>
      </c>
      <c r="CN40" s="8" t="s">
        <v>0</v>
      </c>
      <c r="CO40" s="8" t="s">
        <v>332</v>
      </c>
      <c r="CP40" s="8" t="s">
        <v>332</v>
      </c>
      <c r="CQ40" s="8" t="s">
        <v>333</v>
      </c>
      <c r="CR40" s="8" t="s">
        <v>333</v>
      </c>
      <c r="CS40" s="8" t="s">
        <v>333</v>
      </c>
      <c r="CT40" s="8" t="s">
        <v>333</v>
      </c>
      <c r="CU40" s="8" t="s">
        <v>333</v>
      </c>
      <c r="CV40" s="8" t="s">
        <v>51</v>
      </c>
      <c r="CW40" s="8" t="s">
        <v>15</v>
      </c>
      <c r="CX40" s="8" t="s">
        <v>15</v>
      </c>
      <c r="CY40" s="8" t="s">
        <v>15</v>
      </c>
      <c r="CZ40" s="8" t="s">
        <v>15</v>
      </c>
      <c r="DA40" s="8" t="s">
        <v>15</v>
      </c>
      <c r="DB40" s="8" t="s">
        <v>51</v>
      </c>
      <c r="DC40" s="8" t="s">
        <v>53</v>
      </c>
      <c r="DD40" s="8"/>
      <c r="DE40" s="8"/>
      <c r="DF40" s="8"/>
      <c r="DG40" s="8"/>
    </row>
    <row r="41" spans="1:111" hidden="1">
      <c r="A41" s="8" t="s">
        <v>455</v>
      </c>
      <c r="B41" s="385">
        <v>45627</v>
      </c>
      <c r="C41" s="950">
        <v>45644</v>
      </c>
      <c r="D41" s="8">
        <v>4.28</v>
      </c>
      <c r="E41" s="368">
        <v>6.24</v>
      </c>
      <c r="F41" s="8">
        <v>4760</v>
      </c>
      <c r="G41" s="198">
        <v>20.2</v>
      </c>
      <c r="H41" s="8"/>
      <c r="I41" s="8">
        <v>97</v>
      </c>
      <c r="J41" s="8" t="s">
        <v>245</v>
      </c>
      <c r="K41" s="8" t="s">
        <v>489</v>
      </c>
      <c r="L41" s="8" t="s">
        <v>566</v>
      </c>
      <c r="M41" s="8"/>
      <c r="N41" s="8"/>
      <c r="O41" s="368">
        <v>6.42</v>
      </c>
      <c r="P41" s="8">
        <v>6060</v>
      </c>
      <c r="Q41" s="8" t="s">
        <v>51</v>
      </c>
      <c r="R41" s="8" t="s">
        <v>51</v>
      </c>
      <c r="S41" s="8">
        <v>316</v>
      </c>
      <c r="T41" s="8">
        <v>316</v>
      </c>
      <c r="U41" s="8">
        <v>75</v>
      </c>
      <c r="V41" s="8">
        <v>2400</v>
      </c>
      <c r="W41" s="8">
        <v>645</v>
      </c>
      <c r="X41" s="8">
        <v>544</v>
      </c>
      <c r="Y41" s="8">
        <v>243</v>
      </c>
      <c r="Z41" s="8">
        <v>447</v>
      </c>
      <c r="AA41" s="8">
        <v>18</v>
      </c>
      <c r="AB41" s="8">
        <v>2360</v>
      </c>
      <c r="AC41" s="8" t="s">
        <v>30</v>
      </c>
      <c r="AD41" s="8" t="s">
        <v>17</v>
      </c>
      <c r="AE41" s="8" t="s">
        <v>17</v>
      </c>
      <c r="AF41" s="8">
        <v>2.1999999999999999E-2</v>
      </c>
      <c r="AG41" s="8">
        <v>8.9999999999999998E-4</v>
      </c>
      <c r="AH41" s="8" t="s">
        <v>17</v>
      </c>
      <c r="AI41" s="8">
        <v>4.0000000000000001E-3</v>
      </c>
      <c r="AJ41" s="8" t="s">
        <v>17</v>
      </c>
      <c r="AK41" s="8">
        <v>1.07</v>
      </c>
      <c r="AL41" s="8" t="s">
        <v>17</v>
      </c>
      <c r="AM41" s="8">
        <v>3.5000000000000003E-2</v>
      </c>
      <c r="AN41" s="8" t="s">
        <v>30</v>
      </c>
      <c r="AO41" s="8">
        <v>0.39300000000000002</v>
      </c>
      <c r="AP41" s="8">
        <v>0.51</v>
      </c>
      <c r="AQ41" s="8">
        <v>0.14000000000000001</v>
      </c>
      <c r="AR41" s="8">
        <v>1.26</v>
      </c>
      <c r="AS41" s="8" t="s">
        <v>17</v>
      </c>
      <c r="AT41" s="8">
        <v>5.0000000000000001E-3</v>
      </c>
      <c r="AU41" s="8">
        <v>5.1999999999999998E-2</v>
      </c>
      <c r="AV41" s="8">
        <v>2.7000000000000001E-3</v>
      </c>
      <c r="AW41" s="8">
        <v>5.0000000000000001E-3</v>
      </c>
      <c r="AX41" s="8">
        <v>3.3000000000000002E-2</v>
      </c>
      <c r="AY41" s="8">
        <v>3.0000000000000001E-3</v>
      </c>
      <c r="AZ41" s="8">
        <v>1.44</v>
      </c>
      <c r="BA41" s="8">
        <v>1E-3</v>
      </c>
      <c r="BB41" s="8">
        <v>4.5999999999999999E-2</v>
      </c>
      <c r="BC41" s="8" t="s">
        <v>30</v>
      </c>
      <c r="BD41" s="8">
        <v>0.79</v>
      </c>
      <c r="BE41" s="8">
        <v>0.52</v>
      </c>
      <c r="BF41" s="8">
        <v>54.3</v>
      </c>
      <c r="BG41" s="8" t="s">
        <v>37</v>
      </c>
      <c r="BH41" s="8" t="s">
        <v>37</v>
      </c>
      <c r="BI41" s="8">
        <v>0.4</v>
      </c>
      <c r="BJ41" s="8">
        <v>0.18</v>
      </c>
      <c r="BK41" s="8" t="s">
        <v>30</v>
      </c>
      <c r="BL41" s="8">
        <v>0.06</v>
      </c>
      <c r="BM41" s="8">
        <v>0.06</v>
      </c>
      <c r="BN41" s="8">
        <v>74.5</v>
      </c>
      <c r="BO41" s="8">
        <v>67</v>
      </c>
      <c r="BP41" s="8">
        <v>5.25</v>
      </c>
      <c r="BQ41" s="8" t="s">
        <v>53</v>
      </c>
      <c r="BR41" s="8" t="s">
        <v>85</v>
      </c>
      <c r="BS41" s="8" t="s">
        <v>85</v>
      </c>
      <c r="BT41" s="8" t="s">
        <v>85</v>
      </c>
      <c r="BU41" s="8" t="s">
        <v>85</v>
      </c>
      <c r="BV41" s="8" t="s">
        <v>85</v>
      </c>
      <c r="BW41" s="8" t="s">
        <v>85</v>
      </c>
      <c r="BX41" s="8" t="s">
        <v>85</v>
      </c>
      <c r="BY41" s="8" t="s">
        <v>85</v>
      </c>
      <c r="BZ41" s="8" t="s">
        <v>85</v>
      </c>
      <c r="CA41" s="8" t="s">
        <v>85</v>
      </c>
      <c r="CB41" s="8" t="s">
        <v>85</v>
      </c>
      <c r="CC41" s="8" t="s">
        <v>85</v>
      </c>
      <c r="CD41" s="8" t="s">
        <v>102</v>
      </c>
      <c r="CE41" s="8" t="s">
        <v>85</v>
      </c>
      <c r="CF41" s="8" t="s">
        <v>85</v>
      </c>
      <c r="CG41" s="8" t="s">
        <v>85</v>
      </c>
      <c r="CH41" s="8" t="s">
        <v>102</v>
      </c>
      <c r="CI41" s="8" t="s">
        <v>102</v>
      </c>
      <c r="CJ41" s="8" t="s">
        <v>332</v>
      </c>
      <c r="CK41" s="8" t="s">
        <v>0</v>
      </c>
      <c r="CL41" s="8" t="s">
        <v>333</v>
      </c>
      <c r="CM41" s="8" t="s">
        <v>0</v>
      </c>
      <c r="CN41" s="8" t="s">
        <v>0</v>
      </c>
      <c r="CO41" s="8" t="s">
        <v>332</v>
      </c>
      <c r="CP41" s="8" t="s">
        <v>332</v>
      </c>
      <c r="CQ41" s="8" t="s">
        <v>333</v>
      </c>
      <c r="CR41" s="8" t="s">
        <v>333</v>
      </c>
      <c r="CS41" s="8" t="s">
        <v>333</v>
      </c>
      <c r="CT41" s="8" t="s">
        <v>333</v>
      </c>
      <c r="CU41" s="8" t="s">
        <v>333</v>
      </c>
      <c r="CV41" s="8" t="s">
        <v>51</v>
      </c>
      <c r="CW41" s="8" t="s">
        <v>15</v>
      </c>
      <c r="CX41" s="8" t="s">
        <v>15</v>
      </c>
      <c r="CY41" s="8" t="s">
        <v>15</v>
      </c>
      <c r="CZ41" s="8" t="s">
        <v>15</v>
      </c>
      <c r="DA41" s="8" t="s">
        <v>15</v>
      </c>
      <c r="DB41" s="8" t="s">
        <v>51</v>
      </c>
      <c r="DC41" s="8" t="s">
        <v>53</v>
      </c>
      <c r="DD41" s="8"/>
      <c r="DE41" s="8"/>
      <c r="DF41" s="8"/>
      <c r="DG41" s="8"/>
    </row>
    <row r="42" spans="1:111">
      <c r="A42" s="8" t="s">
        <v>455</v>
      </c>
      <c r="B42" s="385">
        <v>45689</v>
      </c>
      <c r="C42" s="950">
        <v>45706</v>
      </c>
      <c r="D42" s="8">
        <v>4.63</v>
      </c>
      <c r="E42" s="368">
        <v>6.26</v>
      </c>
      <c r="F42" s="8">
        <v>4770</v>
      </c>
      <c r="G42" s="198">
        <v>19.3</v>
      </c>
      <c r="H42" s="8"/>
      <c r="I42" s="8">
        <v>2</v>
      </c>
      <c r="J42" s="8" t="s">
        <v>837</v>
      </c>
      <c r="K42" s="8" t="s">
        <v>489</v>
      </c>
      <c r="L42" s="8" t="s">
        <v>543</v>
      </c>
      <c r="M42" s="8" t="s">
        <v>881</v>
      </c>
      <c r="N42" s="8"/>
      <c r="O42" s="368">
        <v>6.53</v>
      </c>
      <c r="P42" s="8">
        <v>5830</v>
      </c>
      <c r="Q42" s="8" t="s">
        <v>51</v>
      </c>
      <c r="R42" s="8" t="s">
        <v>51</v>
      </c>
      <c r="S42" s="8">
        <v>278</v>
      </c>
      <c r="T42" s="8">
        <v>278</v>
      </c>
      <c r="U42" s="8">
        <v>33</v>
      </c>
      <c r="V42" s="8">
        <v>2640</v>
      </c>
      <c r="W42" s="8">
        <v>654</v>
      </c>
      <c r="X42" s="8">
        <v>662</v>
      </c>
      <c r="Y42" s="8">
        <v>248</v>
      </c>
      <c r="Z42" s="8">
        <v>459</v>
      </c>
      <c r="AA42" s="8">
        <v>18</v>
      </c>
      <c r="AB42" s="8">
        <v>2670</v>
      </c>
      <c r="AC42" s="8" t="s">
        <v>30</v>
      </c>
      <c r="AD42" s="8" t="s">
        <v>17</v>
      </c>
      <c r="AE42" s="8" t="s">
        <v>17</v>
      </c>
      <c r="AF42" s="8">
        <v>2.3E-2</v>
      </c>
      <c r="AG42" s="8">
        <v>5.9999999999999995E-4</v>
      </c>
      <c r="AH42" s="8">
        <v>1E-3</v>
      </c>
      <c r="AI42" s="8">
        <v>2E-3</v>
      </c>
      <c r="AJ42" s="8" t="s">
        <v>17</v>
      </c>
      <c r="AK42" s="8">
        <v>2.1</v>
      </c>
      <c r="AL42" s="8" t="s">
        <v>17</v>
      </c>
      <c r="AM42" s="8">
        <v>0.06</v>
      </c>
      <c r="AN42" s="8" t="s">
        <v>30</v>
      </c>
      <c r="AO42" s="8">
        <v>0.25900000000000001</v>
      </c>
      <c r="AP42" s="8">
        <v>0.53</v>
      </c>
      <c r="AQ42" s="8">
        <v>3.94</v>
      </c>
      <c r="AR42" s="8">
        <v>0.46</v>
      </c>
      <c r="AS42" s="8" t="s">
        <v>17</v>
      </c>
      <c r="AT42" s="8">
        <v>2E-3</v>
      </c>
      <c r="AU42" s="8">
        <v>3.3000000000000002E-2</v>
      </c>
      <c r="AV42" s="8">
        <v>8.9999999999999998E-4</v>
      </c>
      <c r="AW42" s="8">
        <v>3.0000000000000001E-3</v>
      </c>
      <c r="AX42" s="8">
        <v>6.0000000000000001E-3</v>
      </c>
      <c r="AY42" s="8" t="s">
        <v>17</v>
      </c>
      <c r="AZ42" s="8">
        <v>2.5</v>
      </c>
      <c r="BA42" s="8">
        <v>1E-3</v>
      </c>
      <c r="BB42" s="8">
        <v>5.7000000000000002E-2</v>
      </c>
      <c r="BC42" s="8" t="s">
        <v>30</v>
      </c>
      <c r="BD42" s="8">
        <v>0.318</v>
      </c>
      <c r="BE42" s="8">
        <v>0.51</v>
      </c>
      <c r="BF42" s="8">
        <v>33</v>
      </c>
      <c r="BG42" s="8" t="s">
        <v>37</v>
      </c>
      <c r="BH42" s="8" t="s">
        <v>37</v>
      </c>
      <c r="BI42" s="8">
        <v>0.3</v>
      </c>
      <c r="BJ42" s="8">
        <v>0.44</v>
      </c>
      <c r="BK42" s="8" t="s">
        <v>30</v>
      </c>
      <c r="BL42" s="8">
        <v>0.05</v>
      </c>
      <c r="BM42" s="8">
        <v>0.05</v>
      </c>
      <c r="BN42" s="8">
        <v>79</v>
      </c>
      <c r="BO42" s="8">
        <v>73.900000000000006</v>
      </c>
      <c r="BP42" s="8">
        <v>3.34</v>
      </c>
      <c r="BQ42" s="8" t="s">
        <v>53</v>
      </c>
      <c r="BR42" s="8" t="s">
        <v>85</v>
      </c>
      <c r="BS42" s="8" t="s">
        <v>85</v>
      </c>
      <c r="BT42" s="8" t="s">
        <v>85</v>
      </c>
      <c r="BU42" s="8" t="s">
        <v>85</v>
      </c>
      <c r="BV42" s="8" t="s">
        <v>85</v>
      </c>
      <c r="BW42" s="8" t="s">
        <v>85</v>
      </c>
      <c r="BX42" s="8" t="s">
        <v>85</v>
      </c>
      <c r="BY42" s="8" t="s">
        <v>85</v>
      </c>
      <c r="BZ42" s="8" t="s">
        <v>85</v>
      </c>
      <c r="CA42" s="8" t="s">
        <v>85</v>
      </c>
      <c r="CB42" s="8" t="s">
        <v>85</v>
      </c>
      <c r="CC42" s="8" t="s">
        <v>85</v>
      </c>
      <c r="CD42" s="8" t="s">
        <v>102</v>
      </c>
      <c r="CE42" s="8" t="s">
        <v>85</v>
      </c>
      <c r="CF42" s="8" t="s">
        <v>85</v>
      </c>
      <c r="CG42" s="8" t="s">
        <v>85</v>
      </c>
      <c r="CH42" s="8" t="s">
        <v>102</v>
      </c>
      <c r="CI42" s="8" t="s">
        <v>102</v>
      </c>
      <c r="CJ42" s="8" t="s">
        <v>332</v>
      </c>
      <c r="CK42" s="8" t="s">
        <v>0</v>
      </c>
      <c r="CL42" s="8" t="s">
        <v>333</v>
      </c>
      <c r="CM42" s="8" t="s">
        <v>0</v>
      </c>
      <c r="CN42" s="8" t="s">
        <v>0</v>
      </c>
      <c r="CO42" s="8" t="s">
        <v>332</v>
      </c>
      <c r="CP42" s="8" t="s">
        <v>332</v>
      </c>
      <c r="CQ42" s="8" t="s">
        <v>333</v>
      </c>
      <c r="CR42" s="8" t="s">
        <v>333</v>
      </c>
      <c r="CS42" s="8" t="s">
        <v>333</v>
      </c>
      <c r="CT42" s="8" t="s">
        <v>333</v>
      </c>
      <c r="CU42" s="8" t="s">
        <v>333</v>
      </c>
      <c r="CV42" s="8" t="s">
        <v>51</v>
      </c>
      <c r="CW42" s="8" t="s">
        <v>15</v>
      </c>
      <c r="CX42" s="8" t="s">
        <v>15</v>
      </c>
      <c r="CY42" s="8" t="s">
        <v>15</v>
      </c>
      <c r="CZ42" s="8" t="s">
        <v>15</v>
      </c>
      <c r="DA42" s="8" t="s">
        <v>15</v>
      </c>
      <c r="DB42" s="8" t="s">
        <v>51</v>
      </c>
      <c r="DC42" s="8" t="s">
        <v>53</v>
      </c>
      <c r="DD42" s="8"/>
      <c r="DE42" s="8"/>
      <c r="DF42" s="8"/>
      <c r="DG42" s="8"/>
    </row>
    <row r="43" spans="1:111">
      <c r="A43" s="8" t="s">
        <v>455</v>
      </c>
      <c r="B43" s="385">
        <v>45748</v>
      </c>
      <c r="C43" s="950">
        <v>45761</v>
      </c>
      <c r="D43" s="8">
        <v>4.8099999999999996</v>
      </c>
      <c r="E43" s="368">
        <v>6.36</v>
      </c>
      <c r="F43" s="8">
        <v>4220</v>
      </c>
      <c r="G43" s="198">
        <v>22.4</v>
      </c>
      <c r="H43" s="8">
        <v>25.5</v>
      </c>
      <c r="I43" s="8">
        <v>18</v>
      </c>
      <c r="J43" s="8" t="s">
        <v>245</v>
      </c>
      <c r="K43" s="8" t="s">
        <v>489</v>
      </c>
      <c r="L43" s="8" t="s">
        <v>566</v>
      </c>
      <c r="M43" s="8" t="s">
        <v>881</v>
      </c>
      <c r="N43" s="8"/>
      <c r="O43" s="368">
        <v>6.47</v>
      </c>
      <c r="P43" s="8">
        <v>5160</v>
      </c>
      <c r="Q43" s="8" t="s">
        <v>51</v>
      </c>
      <c r="R43" s="8" t="s">
        <v>51</v>
      </c>
      <c r="S43" s="8">
        <v>299</v>
      </c>
      <c r="T43" s="8">
        <v>299</v>
      </c>
      <c r="U43" s="8">
        <v>86</v>
      </c>
      <c r="V43" s="8">
        <v>2480</v>
      </c>
      <c r="W43" s="8">
        <v>603</v>
      </c>
      <c r="X43" s="8">
        <v>640</v>
      </c>
      <c r="Y43" s="8">
        <v>239</v>
      </c>
      <c r="Z43" s="8">
        <v>422</v>
      </c>
      <c r="AA43" s="8">
        <v>18</v>
      </c>
      <c r="AB43" s="8">
        <v>2580</v>
      </c>
      <c r="AC43" s="8" t="s">
        <v>30</v>
      </c>
      <c r="AD43" s="8" t="s">
        <v>17</v>
      </c>
      <c r="AE43" s="8" t="s">
        <v>17</v>
      </c>
      <c r="AF43" s="8">
        <v>2.1999999999999999E-2</v>
      </c>
      <c r="AG43" s="8">
        <v>5.9999999999999995E-4</v>
      </c>
      <c r="AH43" s="8" t="s">
        <v>17</v>
      </c>
      <c r="AI43" s="8">
        <v>2E-3</v>
      </c>
      <c r="AJ43" s="8" t="s">
        <v>17</v>
      </c>
      <c r="AK43" s="8">
        <v>2.4500000000000002</v>
      </c>
      <c r="AL43" s="8" t="s">
        <v>17</v>
      </c>
      <c r="AM43" s="8">
        <v>6.2E-2</v>
      </c>
      <c r="AN43" s="8" t="s">
        <v>30</v>
      </c>
      <c r="AO43" s="8">
        <v>0.26600000000000001</v>
      </c>
      <c r="AP43" s="8">
        <v>0.42</v>
      </c>
      <c r="AQ43" s="8">
        <v>7.39</v>
      </c>
      <c r="AR43" s="8">
        <v>2.77</v>
      </c>
      <c r="AS43" s="8" t="s">
        <v>17</v>
      </c>
      <c r="AT43" s="8">
        <v>8.9999999999999993E-3</v>
      </c>
      <c r="AU43" s="8">
        <v>9.8000000000000004E-2</v>
      </c>
      <c r="AV43" s="8">
        <v>1.1000000000000001E-3</v>
      </c>
      <c r="AW43" s="8">
        <v>0.01</v>
      </c>
      <c r="AX43" s="8">
        <v>3.6999999999999998E-2</v>
      </c>
      <c r="AY43" s="8">
        <v>3.0000000000000001E-3</v>
      </c>
      <c r="AZ43" s="8">
        <v>2.68</v>
      </c>
      <c r="BA43" s="8">
        <v>3.0000000000000001E-3</v>
      </c>
      <c r="BB43" s="8">
        <v>7.1999999999999995E-2</v>
      </c>
      <c r="BC43" s="8" t="s">
        <v>30</v>
      </c>
      <c r="BD43" s="8">
        <v>0.439</v>
      </c>
      <c r="BE43" s="8">
        <v>0.5</v>
      </c>
      <c r="BF43" s="8">
        <v>63</v>
      </c>
      <c r="BG43" s="8" t="s">
        <v>37</v>
      </c>
      <c r="BH43" s="8">
        <v>1E-4</v>
      </c>
      <c r="BI43" s="8">
        <v>0.5</v>
      </c>
      <c r="BJ43" s="8">
        <v>0.71</v>
      </c>
      <c r="BK43" s="8" t="s">
        <v>30</v>
      </c>
      <c r="BL43" s="8" t="s">
        <v>30</v>
      </c>
      <c r="BM43" s="8" t="s">
        <v>30</v>
      </c>
      <c r="BN43" s="8">
        <v>74.599999999999994</v>
      </c>
      <c r="BO43" s="8">
        <v>70.400000000000006</v>
      </c>
      <c r="BP43" s="8">
        <v>2.89</v>
      </c>
      <c r="BQ43" s="8" t="s">
        <v>53</v>
      </c>
      <c r="BR43" s="8" t="s">
        <v>85</v>
      </c>
      <c r="BS43" s="8" t="s">
        <v>85</v>
      </c>
      <c r="BT43" s="8" t="s">
        <v>85</v>
      </c>
      <c r="BU43" s="8" t="s">
        <v>85</v>
      </c>
      <c r="BV43" s="8" t="s">
        <v>85</v>
      </c>
      <c r="BW43" s="8" t="s">
        <v>85</v>
      </c>
      <c r="BX43" s="8" t="s">
        <v>85</v>
      </c>
      <c r="BY43" s="8" t="s">
        <v>85</v>
      </c>
      <c r="BZ43" s="8" t="s">
        <v>85</v>
      </c>
      <c r="CA43" s="8" t="s">
        <v>85</v>
      </c>
      <c r="CB43" s="8" t="s">
        <v>85</v>
      </c>
      <c r="CC43" s="8" t="s">
        <v>85</v>
      </c>
      <c r="CD43" s="8" t="s">
        <v>102</v>
      </c>
      <c r="CE43" s="8" t="s">
        <v>85</v>
      </c>
      <c r="CF43" s="8" t="s">
        <v>85</v>
      </c>
      <c r="CG43" s="8" t="s">
        <v>85</v>
      </c>
      <c r="CH43" s="8" t="s">
        <v>102</v>
      </c>
      <c r="CI43" s="8" t="s">
        <v>102</v>
      </c>
      <c r="CJ43" s="8" t="s">
        <v>332</v>
      </c>
      <c r="CK43" s="8" t="s">
        <v>0</v>
      </c>
      <c r="CL43" s="8" t="s">
        <v>333</v>
      </c>
      <c r="CM43" s="8" t="s">
        <v>0</v>
      </c>
      <c r="CN43" s="8" t="s">
        <v>0</v>
      </c>
      <c r="CO43" s="8" t="s">
        <v>332</v>
      </c>
      <c r="CP43" s="8" t="s">
        <v>332</v>
      </c>
      <c r="CQ43" s="8" t="s">
        <v>333</v>
      </c>
      <c r="CR43" s="8" t="s">
        <v>333</v>
      </c>
      <c r="CS43" s="8" t="s">
        <v>333</v>
      </c>
      <c r="CT43" s="8" t="s">
        <v>333</v>
      </c>
      <c r="CU43" s="8" t="s">
        <v>333</v>
      </c>
      <c r="CV43" s="8" t="s">
        <v>51</v>
      </c>
      <c r="CW43" s="8" t="s">
        <v>15</v>
      </c>
      <c r="CX43" s="8" t="s">
        <v>15</v>
      </c>
      <c r="CY43" s="8" t="s">
        <v>15</v>
      </c>
      <c r="CZ43" s="8" t="s">
        <v>15</v>
      </c>
      <c r="DA43" s="8" t="s">
        <v>15</v>
      </c>
      <c r="DB43" s="8" t="s">
        <v>51</v>
      </c>
      <c r="DC43" s="8" t="s">
        <v>53</v>
      </c>
      <c r="DD43" s="8"/>
      <c r="DE43" s="8"/>
      <c r="DF43" s="8"/>
      <c r="DG43" s="8"/>
    </row>
    <row r="44" spans="1:111">
      <c r="A44" s="8" t="s">
        <v>455</v>
      </c>
      <c r="B44" s="385">
        <v>45809</v>
      </c>
      <c r="C44" s="950">
        <v>45835</v>
      </c>
      <c r="D44" s="8">
        <v>4.67</v>
      </c>
      <c r="E44" s="368">
        <v>6.3</v>
      </c>
      <c r="F44" s="8">
        <v>4990</v>
      </c>
      <c r="G44" s="198">
        <v>14.9</v>
      </c>
      <c r="H44" s="8">
        <v>26.7</v>
      </c>
      <c r="I44" s="8">
        <v>-57</v>
      </c>
      <c r="J44" s="8" t="s">
        <v>245</v>
      </c>
      <c r="K44" s="8" t="s">
        <v>810</v>
      </c>
      <c r="L44" s="8" t="s">
        <v>566</v>
      </c>
      <c r="M44" s="8" t="s">
        <v>881</v>
      </c>
      <c r="N44" s="8" t="s">
        <v>870</v>
      </c>
      <c r="O44" s="8">
        <v>6.62</v>
      </c>
      <c r="P44" s="8">
        <v>5100</v>
      </c>
      <c r="Q44" s="8" t="s">
        <v>51</v>
      </c>
      <c r="R44" s="8" t="s">
        <v>51</v>
      </c>
      <c r="S44" s="8">
        <v>298</v>
      </c>
      <c r="T44" s="8">
        <v>298</v>
      </c>
      <c r="U44" s="8">
        <v>97</v>
      </c>
      <c r="V44" s="8">
        <v>2210</v>
      </c>
      <c r="W44" s="8">
        <v>586</v>
      </c>
      <c r="X44" s="8">
        <v>617</v>
      </c>
      <c r="Y44" s="8">
        <v>248</v>
      </c>
      <c r="Z44" s="8">
        <v>437</v>
      </c>
      <c r="AA44" s="8">
        <v>18</v>
      </c>
      <c r="AB44" s="8">
        <v>2560</v>
      </c>
      <c r="AC44" s="8" t="s">
        <v>30</v>
      </c>
      <c r="AD44" s="8" t="s">
        <v>17</v>
      </c>
      <c r="AE44" s="8" t="s">
        <v>17</v>
      </c>
      <c r="AF44" s="8">
        <v>1.7999999999999999E-2</v>
      </c>
      <c r="AG44" s="8">
        <v>2.9999999999999997E-4</v>
      </c>
      <c r="AH44" s="8" t="s">
        <v>17</v>
      </c>
      <c r="AI44" s="8">
        <v>1E-3</v>
      </c>
      <c r="AJ44" s="8" t="s">
        <v>17</v>
      </c>
      <c r="AK44" s="8">
        <v>1.95</v>
      </c>
      <c r="AL44" s="8">
        <v>2E-3</v>
      </c>
      <c r="AM44" s="8">
        <v>5.8999999999999997E-2</v>
      </c>
      <c r="AN44" s="8" t="s">
        <v>30</v>
      </c>
      <c r="AO44" s="8">
        <v>0.14699999999999999</v>
      </c>
      <c r="AP44" s="8">
        <v>0.42</v>
      </c>
      <c r="AQ44" s="8" t="s">
        <v>52</v>
      </c>
      <c r="AR44" s="8">
        <v>0.6</v>
      </c>
      <c r="AS44" s="8" t="s">
        <v>17</v>
      </c>
      <c r="AT44" s="8">
        <v>2E-3</v>
      </c>
      <c r="AU44" s="8">
        <v>3.5999999999999997E-2</v>
      </c>
      <c r="AV44" s="8">
        <v>5.0000000000000001E-4</v>
      </c>
      <c r="AW44" s="8">
        <v>5.0000000000000001E-3</v>
      </c>
      <c r="AX44" s="8">
        <v>1.4E-2</v>
      </c>
      <c r="AY44" s="8" t="s">
        <v>17</v>
      </c>
      <c r="AZ44" s="8">
        <v>1.97</v>
      </c>
      <c r="BA44" s="8">
        <v>1E-3</v>
      </c>
      <c r="BB44" s="8">
        <v>7.3999999999999996E-2</v>
      </c>
      <c r="BC44" s="8" t="s">
        <v>30</v>
      </c>
      <c r="BD44" s="8">
        <v>0.318</v>
      </c>
      <c r="BE44" s="8">
        <v>0.4</v>
      </c>
      <c r="BF44" s="8">
        <v>38.9</v>
      </c>
      <c r="BG44" s="8" t="s">
        <v>37</v>
      </c>
      <c r="BH44" s="8" t="s">
        <v>37</v>
      </c>
      <c r="BI44" s="8">
        <v>0.4</v>
      </c>
      <c r="BJ44" s="8">
        <v>0.64</v>
      </c>
      <c r="BK44" s="8">
        <v>0.01</v>
      </c>
      <c r="BL44" s="8">
        <v>0.01</v>
      </c>
      <c r="BM44" s="8">
        <v>0.02</v>
      </c>
      <c r="BN44" s="8">
        <v>68.5</v>
      </c>
      <c r="BO44" s="8">
        <v>70.7</v>
      </c>
      <c r="BP44" s="8">
        <v>1.56</v>
      </c>
      <c r="BQ44" s="8" t="s">
        <v>53</v>
      </c>
      <c r="BR44" s="8" t="s">
        <v>85</v>
      </c>
      <c r="BS44" s="8" t="s">
        <v>85</v>
      </c>
      <c r="BT44" s="8" t="s">
        <v>85</v>
      </c>
      <c r="BU44" s="8" t="s">
        <v>85</v>
      </c>
      <c r="BV44" s="8" t="s">
        <v>85</v>
      </c>
      <c r="BW44" s="8" t="s">
        <v>85</v>
      </c>
      <c r="BX44" s="8" t="s">
        <v>85</v>
      </c>
      <c r="BY44" s="8" t="s">
        <v>85</v>
      </c>
      <c r="BZ44" s="8" t="s">
        <v>85</v>
      </c>
      <c r="CA44" s="8" t="s">
        <v>85</v>
      </c>
      <c r="CB44" s="8" t="s">
        <v>85</v>
      </c>
      <c r="CC44" s="8" t="s">
        <v>85</v>
      </c>
      <c r="CD44" s="8" t="s">
        <v>102</v>
      </c>
      <c r="CE44" s="8" t="s">
        <v>85</v>
      </c>
      <c r="CF44" s="8" t="s">
        <v>85</v>
      </c>
      <c r="CG44" s="8" t="s">
        <v>85</v>
      </c>
      <c r="CH44" s="8" t="s">
        <v>102</v>
      </c>
      <c r="CI44" s="8" t="s">
        <v>102</v>
      </c>
      <c r="CJ44" s="8" t="s">
        <v>332</v>
      </c>
      <c r="CK44" s="8" t="s">
        <v>0</v>
      </c>
      <c r="CL44" s="8" t="s">
        <v>333</v>
      </c>
      <c r="CM44" s="8" t="s">
        <v>0</v>
      </c>
      <c r="CN44" s="8" t="s">
        <v>0</v>
      </c>
      <c r="CO44" s="8" t="s">
        <v>332</v>
      </c>
      <c r="CP44" s="8" t="s">
        <v>332</v>
      </c>
      <c r="CQ44" s="8" t="s">
        <v>333</v>
      </c>
      <c r="CR44" s="8" t="s">
        <v>333</v>
      </c>
      <c r="CS44" s="8" t="s">
        <v>333</v>
      </c>
      <c r="CT44" s="8" t="s">
        <v>333</v>
      </c>
      <c r="CU44" s="8" t="s">
        <v>333</v>
      </c>
      <c r="CV44" s="8" t="s">
        <v>51</v>
      </c>
      <c r="CW44" s="8" t="s">
        <v>15</v>
      </c>
      <c r="CX44" s="8" t="s">
        <v>15</v>
      </c>
      <c r="CY44" s="8" t="s">
        <v>15</v>
      </c>
      <c r="CZ44" s="8" t="s">
        <v>15</v>
      </c>
      <c r="DA44" s="8" t="s">
        <v>15</v>
      </c>
      <c r="DB44" s="8" t="s">
        <v>51</v>
      </c>
      <c r="DC44" s="8" t="s">
        <v>53</v>
      </c>
      <c r="DD44" s="8"/>
      <c r="DE44" s="8"/>
      <c r="DF44" s="8"/>
      <c r="DG44" s="8"/>
    </row>
    <row r="45" spans="1:111">
      <c r="A45" s="8" t="s">
        <v>455</v>
      </c>
      <c r="B45" s="385">
        <v>45839</v>
      </c>
      <c r="C45" s="950">
        <v>45855</v>
      </c>
      <c r="D45" s="8">
        <v>4.7300000000000004</v>
      </c>
      <c r="E45" s="368">
        <v>6.48</v>
      </c>
      <c r="F45" s="8">
        <v>5180</v>
      </c>
      <c r="G45" s="198">
        <v>17.5</v>
      </c>
      <c r="H45" s="8">
        <v>18.399999999999999</v>
      </c>
      <c r="I45" s="8">
        <v>-27</v>
      </c>
      <c r="J45" s="8" t="s">
        <v>245</v>
      </c>
      <c r="K45" s="8" t="s">
        <v>810</v>
      </c>
      <c r="L45" s="8" t="s">
        <v>566</v>
      </c>
      <c r="M45" s="8" t="s">
        <v>881</v>
      </c>
      <c r="N45" s="8"/>
      <c r="O45" s="368">
        <v>6.45</v>
      </c>
      <c r="P45" s="8">
        <v>5380</v>
      </c>
      <c r="Q45" s="8" t="s">
        <v>51</v>
      </c>
      <c r="R45" s="8" t="s">
        <v>51</v>
      </c>
      <c r="S45" s="8">
        <v>279</v>
      </c>
      <c r="T45" s="8">
        <v>279</v>
      </c>
      <c r="U45" s="8">
        <v>116</v>
      </c>
      <c r="V45" s="8">
        <v>2740</v>
      </c>
      <c r="W45" s="8">
        <v>618</v>
      </c>
      <c r="X45" s="8">
        <v>608</v>
      </c>
      <c r="Y45" s="8">
        <v>233</v>
      </c>
      <c r="Z45" s="8">
        <v>411</v>
      </c>
      <c r="AA45" s="8">
        <v>17</v>
      </c>
      <c r="AB45" s="8">
        <v>2480</v>
      </c>
      <c r="AC45" s="8" t="s">
        <v>30</v>
      </c>
      <c r="AD45" s="8" t="s">
        <v>17</v>
      </c>
      <c r="AE45" s="8" t="s">
        <v>17</v>
      </c>
      <c r="AF45" s="8">
        <v>1.7000000000000001E-2</v>
      </c>
      <c r="AG45" s="8">
        <v>5.0000000000000001E-4</v>
      </c>
      <c r="AH45" s="8" t="s">
        <v>17</v>
      </c>
      <c r="AI45" s="8" t="s">
        <v>17</v>
      </c>
      <c r="AJ45" s="8" t="s">
        <v>17</v>
      </c>
      <c r="AK45" s="8">
        <v>2.2000000000000002</v>
      </c>
      <c r="AL45" s="8" t="s">
        <v>17</v>
      </c>
      <c r="AM45" s="8">
        <v>7.3999999999999996E-2</v>
      </c>
      <c r="AN45" s="8" t="s">
        <v>30</v>
      </c>
      <c r="AO45" s="8">
        <v>0.24299999999999999</v>
      </c>
      <c r="AP45" s="8">
        <v>0.42</v>
      </c>
      <c r="AQ45" s="8">
        <v>4.24</v>
      </c>
      <c r="AR45" s="8">
        <v>0.92</v>
      </c>
      <c r="AS45" s="8" t="s">
        <v>17</v>
      </c>
      <c r="AT45" s="8">
        <v>4.0000000000000001E-3</v>
      </c>
      <c r="AU45" s="8">
        <v>4.8000000000000001E-2</v>
      </c>
      <c r="AV45" s="8">
        <v>8.9999999999999998E-4</v>
      </c>
      <c r="AW45" s="8">
        <v>4.0000000000000001E-3</v>
      </c>
      <c r="AX45" s="8">
        <v>0.03</v>
      </c>
      <c r="AY45" s="8">
        <v>1E-3</v>
      </c>
      <c r="AZ45" s="8">
        <v>2.33</v>
      </c>
      <c r="BA45" s="8">
        <v>3.0000000000000001E-3</v>
      </c>
      <c r="BB45" s="8">
        <v>8.3000000000000004E-2</v>
      </c>
      <c r="BC45" s="8" t="s">
        <v>30</v>
      </c>
      <c r="BD45" s="8">
        <v>0.40400000000000003</v>
      </c>
      <c r="BE45" s="8">
        <v>0.44</v>
      </c>
      <c r="BF45" s="8">
        <v>66.099999999999994</v>
      </c>
      <c r="BG45" s="8" t="s">
        <v>37</v>
      </c>
      <c r="BH45" s="8">
        <v>2.0000000000000001E-4</v>
      </c>
      <c r="BI45" s="8">
        <v>0.3</v>
      </c>
      <c r="BJ45" s="8">
        <v>0.67</v>
      </c>
      <c r="BK45" s="8" t="s">
        <v>30</v>
      </c>
      <c r="BL45" s="8">
        <v>0.02</v>
      </c>
      <c r="BM45" s="8">
        <v>0.02</v>
      </c>
      <c r="BN45" s="8">
        <v>80</v>
      </c>
      <c r="BO45" s="8">
        <v>67.8</v>
      </c>
      <c r="BP45" s="8">
        <v>8.27</v>
      </c>
      <c r="BQ45" s="8" t="s">
        <v>53</v>
      </c>
      <c r="BR45" s="8" t="s">
        <v>85</v>
      </c>
      <c r="BS45" s="8" t="s">
        <v>85</v>
      </c>
      <c r="BT45" s="8" t="s">
        <v>85</v>
      </c>
      <c r="BU45" s="8" t="s">
        <v>85</v>
      </c>
      <c r="BV45" s="8" t="s">
        <v>85</v>
      </c>
      <c r="BW45" s="8" t="s">
        <v>85</v>
      </c>
      <c r="BX45" s="8" t="s">
        <v>85</v>
      </c>
      <c r="BY45" s="8" t="s">
        <v>85</v>
      </c>
      <c r="BZ45" s="8" t="s">
        <v>85</v>
      </c>
      <c r="CA45" s="8" t="s">
        <v>85</v>
      </c>
      <c r="CB45" s="8" t="s">
        <v>85</v>
      </c>
      <c r="CC45" s="8" t="s">
        <v>85</v>
      </c>
      <c r="CD45" s="8" t="s">
        <v>102</v>
      </c>
      <c r="CE45" s="8" t="s">
        <v>85</v>
      </c>
      <c r="CF45" s="8" t="s">
        <v>85</v>
      </c>
      <c r="CG45" s="8" t="s">
        <v>85</v>
      </c>
      <c r="CH45" s="8" t="s">
        <v>102</v>
      </c>
      <c r="CI45" s="8" t="s">
        <v>102</v>
      </c>
      <c r="CJ45" s="8" t="s">
        <v>332</v>
      </c>
      <c r="CK45" s="8" t="s">
        <v>0</v>
      </c>
      <c r="CL45" s="8">
        <v>280</v>
      </c>
      <c r="CM45" s="8" t="s">
        <v>0</v>
      </c>
      <c r="CN45" s="8">
        <v>280</v>
      </c>
      <c r="CO45" s="8" t="s">
        <v>332</v>
      </c>
      <c r="CP45" s="8" t="s">
        <v>332</v>
      </c>
      <c r="CQ45" s="8" t="s">
        <v>333</v>
      </c>
      <c r="CR45" s="8">
        <v>280</v>
      </c>
      <c r="CS45" s="8" t="s">
        <v>333</v>
      </c>
      <c r="CT45" s="8">
        <v>280</v>
      </c>
      <c r="CU45" s="8" t="s">
        <v>333</v>
      </c>
      <c r="CV45" s="8" t="s">
        <v>51</v>
      </c>
      <c r="CW45" s="8" t="s">
        <v>15</v>
      </c>
      <c r="CX45" s="8" t="s">
        <v>15</v>
      </c>
      <c r="CY45" s="8" t="s">
        <v>15</v>
      </c>
      <c r="CZ45" s="8" t="s">
        <v>15</v>
      </c>
      <c r="DA45" s="8" t="s">
        <v>15</v>
      </c>
      <c r="DB45" s="8" t="s">
        <v>51</v>
      </c>
      <c r="DC45" s="8" t="s">
        <v>53</v>
      </c>
      <c r="DD45" s="8"/>
      <c r="DE45" s="8"/>
      <c r="DF45" s="8"/>
      <c r="DG45" s="8"/>
    </row>
    <row r="46" spans="1:111">
      <c r="A46" s="8" t="s">
        <v>455</v>
      </c>
      <c r="B46" s="385">
        <v>45870</v>
      </c>
      <c r="C46" s="950"/>
      <c r="D46" s="8"/>
      <c r="E46" s="368"/>
      <c r="F46" s="8"/>
      <c r="G46" s="198"/>
      <c r="H46" s="8"/>
      <c r="I46" s="8"/>
      <c r="J46" s="8"/>
      <c r="K46" s="8"/>
      <c r="L46" s="8"/>
      <c r="M46" s="8"/>
      <c r="N46" s="8"/>
      <c r="O46" s="36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</row>
    <row r="47" spans="1:111">
      <c r="A47" s="8" t="s">
        <v>455</v>
      </c>
      <c r="B47" s="385">
        <v>45901</v>
      </c>
      <c r="C47" s="950"/>
      <c r="D47" s="8"/>
      <c r="E47" s="368"/>
      <c r="F47" s="8"/>
      <c r="G47" s="198"/>
      <c r="H47" s="8"/>
      <c r="I47" s="8"/>
      <c r="J47" s="8"/>
      <c r="K47" s="8"/>
      <c r="L47" s="8"/>
      <c r="M47" s="8"/>
      <c r="N47" s="8"/>
      <c r="O47" s="36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</row>
    <row r="48" spans="1:111">
      <c r="A48" s="8" t="s">
        <v>455</v>
      </c>
      <c r="B48" s="385">
        <v>45931</v>
      </c>
      <c r="C48" s="950"/>
      <c r="D48" s="8"/>
      <c r="E48" s="368"/>
      <c r="F48" s="8"/>
      <c r="G48" s="198"/>
      <c r="H48" s="8"/>
      <c r="I48" s="8"/>
      <c r="J48" s="8"/>
      <c r="K48" s="8"/>
      <c r="L48" s="8"/>
      <c r="M48" s="8"/>
      <c r="N48" s="8"/>
      <c r="O48" s="36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</row>
    <row r="49" spans="1:111">
      <c r="A49" s="8" t="s">
        <v>455</v>
      </c>
      <c r="B49" s="385">
        <v>45962</v>
      </c>
      <c r="C49" s="950"/>
      <c r="D49" s="8"/>
      <c r="E49" s="368"/>
      <c r="F49" s="8"/>
      <c r="G49" s="198"/>
      <c r="H49" s="8"/>
      <c r="I49" s="8"/>
      <c r="J49" s="8"/>
      <c r="K49" s="8"/>
      <c r="L49" s="8"/>
      <c r="M49" s="8"/>
      <c r="N49" s="8"/>
      <c r="O49" s="36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</row>
    <row r="50" spans="1:111">
      <c r="A50" s="8" t="s">
        <v>455</v>
      </c>
      <c r="B50" s="385">
        <v>45992</v>
      </c>
      <c r="C50" s="950"/>
      <c r="D50" s="8"/>
      <c r="E50" s="368"/>
      <c r="F50" s="8"/>
      <c r="G50" s="198"/>
      <c r="H50" s="8"/>
      <c r="I50" s="8"/>
      <c r="J50" s="8"/>
      <c r="K50" s="8"/>
      <c r="L50" s="8"/>
      <c r="M50" s="8"/>
      <c r="N50" s="8"/>
      <c r="O50" s="36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</row>
    <row r="51" spans="1:111" hidden="1">
      <c r="B51" s="385"/>
      <c r="C51" s="950"/>
      <c r="D51" s="8"/>
      <c r="E51" s="368"/>
      <c r="F51" s="8"/>
      <c r="G51" s="198"/>
      <c r="H51" s="8"/>
      <c r="I51" s="8"/>
      <c r="J51" s="8"/>
      <c r="K51" s="8"/>
      <c r="L51" s="8"/>
      <c r="M51" s="8"/>
      <c r="N51" s="8"/>
      <c r="O51" s="36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</row>
    <row r="52" spans="1:111" s="933" customFormat="1" hidden="1">
      <c r="A52" s="1141"/>
      <c r="B52" s="1139"/>
      <c r="C52" s="1140"/>
      <c r="D52" s="1141"/>
      <c r="E52" s="1244"/>
      <c r="F52" s="1141"/>
      <c r="G52" s="1245"/>
      <c r="H52" s="1141"/>
      <c r="I52" s="1141"/>
      <c r="J52" s="1141"/>
      <c r="K52" s="1141"/>
      <c r="L52" s="1141"/>
      <c r="M52" s="1141"/>
      <c r="N52" s="1141"/>
      <c r="O52" s="1244"/>
      <c r="P52" s="1141"/>
      <c r="Q52" s="1141"/>
      <c r="R52" s="1141"/>
      <c r="S52" s="1141"/>
      <c r="T52" s="1141"/>
      <c r="U52" s="1141"/>
      <c r="V52" s="1141"/>
      <c r="W52" s="1141"/>
      <c r="X52" s="1141"/>
      <c r="Y52" s="1141"/>
      <c r="Z52" s="1141"/>
      <c r="AA52" s="1141"/>
      <c r="AB52" s="1141"/>
      <c r="AC52" s="1141"/>
      <c r="AD52" s="1141"/>
      <c r="AE52" s="1141"/>
      <c r="AF52" s="1141"/>
      <c r="AG52" s="1141"/>
      <c r="AH52" s="1141"/>
      <c r="AI52" s="1141"/>
      <c r="AJ52" s="1141"/>
      <c r="AK52" s="1141"/>
      <c r="AL52" s="1141"/>
      <c r="AM52" s="1141"/>
      <c r="AN52" s="1141"/>
      <c r="AO52" s="1141"/>
      <c r="AP52" s="1141"/>
      <c r="AQ52" s="1141"/>
      <c r="AR52" s="1141"/>
      <c r="AS52" s="1141"/>
      <c r="AT52" s="1141"/>
      <c r="AU52" s="1141"/>
      <c r="AV52" s="1141"/>
      <c r="AW52" s="1141"/>
      <c r="AX52" s="1141"/>
      <c r="AY52" s="1141"/>
      <c r="AZ52" s="1141"/>
      <c r="BA52" s="1141"/>
      <c r="BB52" s="1141"/>
      <c r="BC52" s="1141"/>
      <c r="BD52" s="1141"/>
      <c r="BE52" s="1141"/>
      <c r="BF52" s="1141"/>
      <c r="BG52" s="1141"/>
      <c r="BH52" s="1141"/>
      <c r="BI52" s="1141"/>
      <c r="BJ52" s="1141"/>
      <c r="BK52" s="1141"/>
      <c r="BL52" s="1141"/>
      <c r="BM52" s="1141"/>
      <c r="BN52" s="1141"/>
      <c r="BO52" s="1141"/>
      <c r="BP52" s="1141"/>
      <c r="BQ52" s="1141"/>
      <c r="BR52" s="1141"/>
      <c r="BS52" s="1141"/>
      <c r="BT52" s="1141"/>
      <c r="BU52" s="1141"/>
      <c r="BV52" s="1141"/>
      <c r="BW52" s="1141"/>
      <c r="BX52" s="1141"/>
      <c r="BY52" s="1141"/>
      <c r="BZ52" s="1141"/>
      <c r="CA52" s="1141"/>
      <c r="CB52" s="1141"/>
      <c r="CC52" s="1141"/>
      <c r="CD52" s="1141"/>
      <c r="CE52" s="1141"/>
      <c r="CF52" s="1141"/>
      <c r="CG52" s="1141"/>
      <c r="CH52" s="1141"/>
      <c r="CI52" s="1141"/>
      <c r="CJ52" s="1141"/>
      <c r="CK52" s="1141"/>
      <c r="CL52" s="1141"/>
      <c r="CM52" s="1141"/>
      <c r="CN52" s="1141"/>
      <c r="CO52" s="1141"/>
      <c r="CP52" s="1141"/>
      <c r="CQ52" s="1141"/>
      <c r="CR52" s="1141"/>
      <c r="CS52" s="1141"/>
      <c r="CT52" s="1141"/>
      <c r="CU52" s="1141"/>
      <c r="CV52" s="1141"/>
      <c r="CW52" s="1141"/>
      <c r="CX52" s="1141"/>
      <c r="CY52" s="1141"/>
      <c r="CZ52" s="1141"/>
      <c r="DA52" s="1141"/>
      <c r="DB52" s="1141"/>
      <c r="DC52" s="1141"/>
      <c r="DD52" s="1141"/>
      <c r="DE52" s="1141"/>
      <c r="DF52" s="1141"/>
      <c r="DG52" s="1141"/>
    </row>
    <row r="53" spans="1:111" hidden="1">
      <c r="A53" s="8" t="s">
        <v>457</v>
      </c>
      <c r="B53" s="385">
        <v>44835</v>
      </c>
      <c r="C53" s="950">
        <v>44852</v>
      </c>
      <c r="D53" s="8">
        <v>9.23</v>
      </c>
      <c r="E53" s="368">
        <v>6.44</v>
      </c>
      <c r="F53" s="8">
        <v>3870</v>
      </c>
      <c r="G53" s="198">
        <v>19.2</v>
      </c>
      <c r="H53" s="8"/>
      <c r="I53" s="8">
        <v>193</v>
      </c>
      <c r="J53" s="8" t="s">
        <v>245</v>
      </c>
      <c r="K53" s="8" t="s">
        <v>489</v>
      </c>
      <c r="L53" s="8" t="s">
        <v>488</v>
      </c>
      <c r="M53" s="8"/>
      <c r="N53" s="8"/>
      <c r="O53" s="368">
        <v>6.68</v>
      </c>
      <c r="P53" s="8">
        <v>4090</v>
      </c>
      <c r="Q53" s="8" t="s">
        <v>51</v>
      </c>
      <c r="R53" s="8" t="s">
        <v>51</v>
      </c>
      <c r="S53" s="8">
        <v>449</v>
      </c>
      <c r="T53" s="8">
        <v>449</v>
      </c>
      <c r="U53" s="8"/>
      <c r="V53" s="8">
        <v>1660</v>
      </c>
      <c r="W53" s="8">
        <v>454</v>
      </c>
      <c r="X53" s="8">
        <v>505</v>
      </c>
      <c r="Y53" s="8">
        <v>175</v>
      </c>
      <c r="Z53" s="8">
        <v>299</v>
      </c>
      <c r="AA53" s="8">
        <v>17</v>
      </c>
      <c r="AB53" s="8"/>
      <c r="AC53" s="8" t="s">
        <v>30</v>
      </c>
      <c r="AD53" s="8" t="s">
        <v>17</v>
      </c>
      <c r="AE53" s="8" t="s">
        <v>17</v>
      </c>
      <c r="AF53" s="8">
        <v>1.7999999999999999E-2</v>
      </c>
      <c r="AG53" s="8"/>
      <c r="AH53" s="8" t="s">
        <v>17</v>
      </c>
      <c r="AI53" s="8"/>
      <c r="AJ53" s="8"/>
      <c r="AK53" s="8"/>
      <c r="AL53" s="8" t="s">
        <v>17</v>
      </c>
      <c r="AM53" s="8"/>
      <c r="AN53" s="8" t="s">
        <v>30</v>
      </c>
      <c r="AO53" s="8">
        <v>5.0000000000000001E-3</v>
      </c>
      <c r="AP53" s="8">
        <v>0.52</v>
      </c>
      <c r="AQ53" s="8" t="s">
        <v>52</v>
      </c>
      <c r="AR53" s="8">
        <v>9.02</v>
      </c>
      <c r="AS53" s="8" t="s">
        <v>17</v>
      </c>
      <c r="AT53" s="8">
        <v>6.0000000000000001E-3</v>
      </c>
      <c r="AU53" s="8">
        <v>0.127</v>
      </c>
      <c r="AV53" s="8"/>
      <c r="AW53" s="8">
        <v>2.5999999999999999E-2</v>
      </c>
      <c r="AX53" s="8"/>
      <c r="AY53" s="8"/>
      <c r="AZ53" s="8"/>
      <c r="BA53" s="8" t="s">
        <v>17</v>
      </c>
      <c r="BB53" s="8"/>
      <c r="BC53" s="8" t="s">
        <v>30</v>
      </c>
      <c r="BD53" s="8">
        <v>0.05</v>
      </c>
      <c r="BE53" s="8">
        <v>0.56000000000000005</v>
      </c>
      <c r="BF53" s="8">
        <v>16</v>
      </c>
      <c r="BG53" s="8"/>
      <c r="BH53" s="8"/>
      <c r="BI53" s="8"/>
      <c r="BJ53" s="8">
        <v>0.09</v>
      </c>
      <c r="BK53" s="8">
        <v>0.02</v>
      </c>
      <c r="BL53" s="8">
        <v>0.02</v>
      </c>
      <c r="BM53" s="8">
        <v>0.04</v>
      </c>
      <c r="BN53" s="8">
        <v>56.3</v>
      </c>
      <c r="BO53" s="8">
        <v>53</v>
      </c>
      <c r="BP53" s="8">
        <v>3.01</v>
      </c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 t="s">
        <v>51</v>
      </c>
      <c r="CW53" s="8" t="s">
        <v>15</v>
      </c>
      <c r="CX53" s="8" t="s">
        <v>15</v>
      </c>
      <c r="CY53" s="8" t="s">
        <v>15</v>
      </c>
      <c r="CZ53" s="8" t="s">
        <v>15</v>
      </c>
      <c r="DA53" s="8" t="s">
        <v>15</v>
      </c>
      <c r="DB53" s="8" t="s">
        <v>51</v>
      </c>
      <c r="DC53" s="8" t="s">
        <v>53</v>
      </c>
      <c r="DD53" s="8">
        <v>1.7</v>
      </c>
      <c r="DE53" s="8">
        <v>1.7</v>
      </c>
      <c r="DF53" s="8">
        <v>0.97</v>
      </c>
      <c r="DG53" s="8" t="s">
        <v>30</v>
      </c>
    </row>
    <row r="54" spans="1:111" hidden="1">
      <c r="A54" s="8" t="s">
        <v>457</v>
      </c>
      <c r="B54" s="385">
        <v>44896</v>
      </c>
      <c r="C54" s="950">
        <v>44916</v>
      </c>
      <c r="D54" s="8">
        <v>9.8800000000000008</v>
      </c>
      <c r="E54" s="368">
        <v>7.28</v>
      </c>
      <c r="F54" s="8">
        <v>3160</v>
      </c>
      <c r="G54" s="198">
        <v>19.2</v>
      </c>
      <c r="H54" s="8"/>
      <c r="I54" s="8">
        <v>167</v>
      </c>
      <c r="J54" s="8" t="s">
        <v>245</v>
      </c>
      <c r="K54" s="8" t="s">
        <v>489</v>
      </c>
      <c r="L54" s="8" t="s">
        <v>543</v>
      </c>
      <c r="M54" s="8"/>
      <c r="N54" s="8"/>
      <c r="O54" s="368">
        <v>6.68</v>
      </c>
      <c r="P54" s="8">
        <v>3620</v>
      </c>
      <c r="Q54" s="8" t="s">
        <v>51</v>
      </c>
      <c r="R54" s="8" t="s">
        <v>51</v>
      </c>
      <c r="S54" s="8">
        <v>529</v>
      </c>
      <c r="T54" s="8">
        <v>529</v>
      </c>
      <c r="U54" s="8"/>
      <c r="V54" s="8">
        <v>1580</v>
      </c>
      <c r="W54" s="8">
        <v>318</v>
      </c>
      <c r="X54" s="8">
        <v>398</v>
      </c>
      <c r="Y54" s="8">
        <v>154</v>
      </c>
      <c r="Z54" s="8">
        <v>236</v>
      </c>
      <c r="AA54" s="8">
        <v>13</v>
      </c>
      <c r="AB54" s="8"/>
      <c r="AC54" s="8" t="s">
        <v>30</v>
      </c>
      <c r="AD54" s="8" t="s">
        <v>17</v>
      </c>
      <c r="AE54" s="8" t="s">
        <v>17</v>
      </c>
      <c r="AF54" s="8">
        <v>1.4E-2</v>
      </c>
      <c r="AG54" s="8"/>
      <c r="AH54" s="8" t="s">
        <v>17</v>
      </c>
      <c r="AI54" s="8"/>
      <c r="AJ54" s="8"/>
      <c r="AK54" s="8"/>
      <c r="AL54" s="8" t="s">
        <v>17</v>
      </c>
      <c r="AM54" s="8"/>
      <c r="AN54" s="8" t="s">
        <v>30</v>
      </c>
      <c r="AO54" s="8">
        <v>7.0000000000000001E-3</v>
      </c>
      <c r="AP54" s="8">
        <v>0.45</v>
      </c>
      <c r="AQ54" s="8" t="s">
        <v>52</v>
      </c>
      <c r="AR54" s="8">
        <v>12.8</v>
      </c>
      <c r="AS54" s="8" t="s">
        <v>17</v>
      </c>
      <c r="AT54" s="8">
        <v>7.0000000000000001E-3</v>
      </c>
      <c r="AU54" s="8">
        <v>0.114</v>
      </c>
      <c r="AV54" s="8"/>
      <c r="AW54" s="8">
        <v>3.4000000000000002E-2</v>
      </c>
      <c r="AX54" s="8"/>
      <c r="AY54" s="8"/>
      <c r="AZ54" s="8"/>
      <c r="BA54" s="8" t="s">
        <v>17</v>
      </c>
      <c r="BB54" s="8"/>
      <c r="BC54" s="8" t="s">
        <v>30</v>
      </c>
      <c r="BD54" s="8">
        <v>7.1999999999999995E-2</v>
      </c>
      <c r="BE54" s="8">
        <v>0.52</v>
      </c>
      <c r="BF54" s="8">
        <v>18.100000000000001</v>
      </c>
      <c r="BG54" s="8"/>
      <c r="BH54" s="8"/>
      <c r="BI54" s="8"/>
      <c r="BJ54" s="8">
        <v>0.32</v>
      </c>
      <c r="BK54" s="8" t="s">
        <v>30</v>
      </c>
      <c r="BL54" s="8" t="s">
        <v>30</v>
      </c>
      <c r="BM54" s="8" t="s">
        <v>30</v>
      </c>
      <c r="BN54" s="8">
        <v>52.4</v>
      </c>
      <c r="BO54" s="8">
        <v>43.1</v>
      </c>
      <c r="BP54" s="8">
        <v>9.73</v>
      </c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 t="s">
        <v>51</v>
      </c>
      <c r="CW54" s="8" t="s">
        <v>15</v>
      </c>
      <c r="CX54" s="8" t="s">
        <v>15</v>
      </c>
      <c r="CY54" s="8" t="s">
        <v>15</v>
      </c>
      <c r="CZ54" s="8" t="s">
        <v>15</v>
      </c>
      <c r="DA54" s="8" t="s">
        <v>15</v>
      </c>
      <c r="DB54" s="8" t="s">
        <v>51</v>
      </c>
      <c r="DC54" s="8" t="s">
        <v>53</v>
      </c>
      <c r="DD54" s="8">
        <v>3.4</v>
      </c>
      <c r="DE54" s="8">
        <v>3.4</v>
      </c>
      <c r="DF54" s="8">
        <v>3.38</v>
      </c>
      <c r="DG54" s="8" t="s">
        <v>30</v>
      </c>
    </row>
    <row r="55" spans="1:111" hidden="1">
      <c r="A55" s="8" t="s">
        <v>457</v>
      </c>
      <c r="B55" s="385">
        <v>44958</v>
      </c>
      <c r="C55" s="950">
        <v>44978</v>
      </c>
      <c r="D55" s="8">
        <v>10</v>
      </c>
      <c r="E55" s="368">
        <v>6.66</v>
      </c>
      <c r="F55" s="8">
        <v>4020</v>
      </c>
      <c r="G55" s="198">
        <v>24.2</v>
      </c>
      <c r="H55" s="8"/>
      <c r="I55" s="8">
        <v>20</v>
      </c>
      <c r="J55" s="8" t="s">
        <v>245</v>
      </c>
      <c r="K55" s="8" t="s">
        <v>489</v>
      </c>
      <c r="L55" s="8" t="s">
        <v>566</v>
      </c>
      <c r="M55" s="8"/>
      <c r="N55" s="8"/>
      <c r="O55" s="368">
        <v>6.72</v>
      </c>
      <c r="P55" s="8">
        <v>3910</v>
      </c>
      <c r="Q55" s="8" t="s">
        <v>51</v>
      </c>
      <c r="R55" s="8" t="s">
        <v>51</v>
      </c>
      <c r="S55" s="8">
        <v>464</v>
      </c>
      <c r="T55" s="8">
        <v>464</v>
      </c>
      <c r="U55" s="8"/>
      <c r="V55" s="8">
        <v>1690</v>
      </c>
      <c r="W55" s="8">
        <v>424</v>
      </c>
      <c r="X55" s="8">
        <v>543</v>
      </c>
      <c r="Y55" s="8">
        <v>194</v>
      </c>
      <c r="Z55" s="8">
        <v>318</v>
      </c>
      <c r="AA55" s="8">
        <v>16</v>
      </c>
      <c r="AB55" s="8">
        <v>2150</v>
      </c>
      <c r="AC55" s="8" t="s">
        <v>30</v>
      </c>
      <c r="AD55" s="8" t="s">
        <v>17</v>
      </c>
      <c r="AE55" s="8" t="s">
        <v>17</v>
      </c>
      <c r="AF55" s="8">
        <v>1.7000000000000001E-2</v>
      </c>
      <c r="AG55" s="8" t="s">
        <v>37</v>
      </c>
      <c r="AH55" s="8" t="s">
        <v>17</v>
      </c>
      <c r="AI55" s="8" t="s">
        <v>17</v>
      </c>
      <c r="AJ55" s="8" t="s">
        <v>17</v>
      </c>
      <c r="AK55" s="8">
        <v>3.11</v>
      </c>
      <c r="AL55" s="8" t="s">
        <v>17</v>
      </c>
      <c r="AM55" s="8">
        <v>1.0999999999999999E-2</v>
      </c>
      <c r="AN55" s="8" t="s">
        <v>30</v>
      </c>
      <c r="AO55" s="8" t="s">
        <v>50</v>
      </c>
      <c r="AP55" s="8">
        <v>0.5</v>
      </c>
      <c r="AQ55" s="8" t="s">
        <v>52</v>
      </c>
      <c r="AR55" s="8">
        <v>38.5</v>
      </c>
      <c r="AS55" s="8" t="s">
        <v>17</v>
      </c>
      <c r="AT55" s="8">
        <v>2.5999999999999999E-2</v>
      </c>
      <c r="AU55" s="8">
        <v>0.68700000000000006</v>
      </c>
      <c r="AV55" s="8">
        <v>4.0000000000000002E-4</v>
      </c>
      <c r="AW55" s="8">
        <v>0.122</v>
      </c>
      <c r="AX55" s="8">
        <v>0.32700000000000001</v>
      </c>
      <c r="AY55" s="8">
        <v>5.1999999999999998E-2</v>
      </c>
      <c r="AZ55" s="8">
        <v>9.8800000000000008</v>
      </c>
      <c r="BA55" s="8">
        <v>1E-3</v>
      </c>
      <c r="BB55" s="8">
        <v>0.109</v>
      </c>
      <c r="BC55" s="8" t="s">
        <v>30</v>
      </c>
      <c r="BD55" s="8">
        <v>0.161</v>
      </c>
      <c r="BE55" s="8">
        <v>0.49</v>
      </c>
      <c r="BF55" s="8">
        <v>87.1</v>
      </c>
      <c r="BG55" s="8" t="s">
        <v>37</v>
      </c>
      <c r="BH55" s="8" t="s">
        <v>37</v>
      </c>
      <c r="BI55" s="8">
        <v>0.5</v>
      </c>
      <c r="BJ55" s="8">
        <v>0.47</v>
      </c>
      <c r="BK55" s="8" t="s">
        <v>30</v>
      </c>
      <c r="BL55" s="8" t="s">
        <v>30</v>
      </c>
      <c r="BM55" s="8" t="s">
        <v>30</v>
      </c>
      <c r="BN55" s="8">
        <v>56.4</v>
      </c>
      <c r="BO55" s="8">
        <v>57.3</v>
      </c>
      <c r="BP55" s="8">
        <v>0.78</v>
      </c>
      <c r="BQ55" s="8" t="s">
        <v>53</v>
      </c>
      <c r="BR55" s="8" t="s">
        <v>85</v>
      </c>
      <c r="BS55" s="8" t="s">
        <v>85</v>
      </c>
      <c r="BT55" s="8" t="s">
        <v>85</v>
      </c>
      <c r="BU55" s="8" t="s">
        <v>85</v>
      </c>
      <c r="BV55" s="8" t="s">
        <v>85</v>
      </c>
      <c r="BW55" s="8" t="s">
        <v>85</v>
      </c>
      <c r="BX55" s="8" t="s">
        <v>85</v>
      </c>
      <c r="BY55" s="8" t="s">
        <v>85</v>
      </c>
      <c r="BZ55" s="8" t="s">
        <v>85</v>
      </c>
      <c r="CA55" s="8" t="s">
        <v>85</v>
      </c>
      <c r="CB55" s="8" t="s">
        <v>85</v>
      </c>
      <c r="CC55" s="8" t="s">
        <v>85</v>
      </c>
      <c r="CD55" s="8" t="s">
        <v>102</v>
      </c>
      <c r="CE55" s="8" t="s">
        <v>85</v>
      </c>
      <c r="CF55" s="8" t="s">
        <v>85</v>
      </c>
      <c r="CG55" s="8" t="s">
        <v>85</v>
      </c>
      <c r="CH55" s="8" t="s">
        <v>102</v>
      </c>
      <c r="CI55" s="8" t="s">
        <v>102</v>
      </c>
      <c r="CJ55" s="8" t="s">
        <v>332</v>
      </c>
      <c r="CK55" s="8" t="s">
        <v>0</v>
      </c>
      <c r="CL55" s="8" t="s">
        <v>333</v>
      </c>
      <c r="CM55" s="8" t="s">
        <v>0</v>
      </c>
      <c r="CN55" s="8" t="s">
        <v>0</v>
      </c>
      <c r="CO55" s="8" t="s">
        <v>332</v>
      </c>
      <c r="CP55" s="8" t="s">
        <v>332</v>
      </c>
      <c r="CQ55" s="8" t="s">
        <v>333</v>
      </c>
      <c r="CR55" s="8" t="s">
        <v>333</v>
      </c>
      <c r="CS55" s="8" t="s">
        <v>333</v>
      </c>
      <c r="CT55" s="8" t="s">
        <v>333</v>
      </c>
      <c r="CU55" s="8" t="s">
        <v>333</v>
      </c>
      <c r="CV55" s="8" t="s">
        <v>51</v>
      </c>
      <c r="CW55" s="8" t="s">
        <v>15</v>
      </c>
      <c r="CX55" s="8" t="s">
        <v>15</v>
      </c>
      <c r="CY55" s="8" t="s">
        <v>15</v>
      </c>
      <c r="CZ55" s="8" t="s">
        <v>15</v>
      </c>
      <c r="DA55" s="8" t="s">
        <v>15</v>
      </c>
      <c r="DB55" s="8" t="s">
        <v>51</v>
      </c>
      <c r="DC55" s="8" t="s">
        <v>53</v>
      </c>
      <c r="DD55" s="8"/>
      <c r="DE55" s="8"/>
      <c r="DF55" s="8"/>
      <c r="DG55" s="8"/>
    </row>
    <row r="56" spans="1:111" hidden="1">
      <c r="A56" s="8" t="s">
        <v>457</v>
      </c>
      <c r="B56" s="385">
        <v>45017</v>
      </c>
      <c r="C56" s="950">
        <v>45043</v>
      </c>
      <c r="D56" s="8">
        <v>10.07</v>
      </c>
      <c r="E56" s="368">
        <v>6.55</v>
      </c>
      <c r="F56" s="8">
        <v>4750</v>
      </c>
      <c r="G56" s="198"/>
      <c r="H56" s="8"/>
      <c r="I56" s="8"/>
      <c r="J56" s="8"/>
      <c r="K56" s="8"/>
      <c r="L56" s="8"/>
      <c r="M56" s="8"/>
      <c r="N56" s="8"/>
      <c r="O56" s="368">
        <v>6.65</v>
      </c>
      <c r="P56" s="8">
        <v>4590</v>
      </c>
      <c r="Q56" s="8" t="s">
        <v>51</v>
      </c>
      <c r="R56" s="8" t="s">
        <v>51</v>
      </c>
      <c r="S56" s="8">
        <v>409</v>
      </c>
      <c r="T56" s="8">
        <v>409</v>
      </c>
      <c r="U56" s="8"/>
      <c r="V56" s="8">
        <v>1770</v>
      </c>
      <c r="W56" s="8">
        <v>563</v>
      </c>
      <c r="X56" s="8">
        <v>563</v>
      </c>
      <c r="Y56" s="8">
        <v>188</v>
      </c>
      <c r="Z56" s="8">
        <v>301</v>
      </c>
      <c r="AA56" s="8">
        <v>13</v>
      </c>
      <c r="AB56" s="8">
        <v>2180</v>
      </c>
      <c r="AC56" s="8" t="s">
        <v>30</v>
      </c>
      <c r="AD56" s="8" t="s">
        <v>17</v>
      </c>
      <c r="AE56" s="8" t="s">
        <v>17</v>
      </c>
      <c r="AF56" s="8">
        <v>1.7000000000000001E-2</v>
      </c>
      <c r="AG56" s="8" t="s">
        <v>37</v>
      </c>
      <c r="AH56" s="8" t="s">
        <v>17</v>
      </c>
      <c r="AI56" s="8">
        <v>2E-3</v>
      </c>
      <c r="AJ56" s="8" t="s">
        <v>17</v>
      </c>
      <c r="AK56" s="8">
        <v>3.85</v>
      </c>
      <c r="AL56" s="8" t="s">
        <v>17</v>
      </c>
      <c r="AM56" s="8">
        <v>1.7000000000000001E-2</v>
      </c>
      <c r="AN56" s="8" t="s">
        <v>30</v>
      </c>
      <c r="AO56" s="8">
        <v>0.01</v>
      </c>
      <c r="AP56" s="8">
        <v>0.44</v>
      </c>
      <c r="AQ56" s="8" t="s">
        <v>52</v>
      </c>
      <c r="AR56" s="8">
        <v>30.3</v>
      </c>
      <c r="AS56" s="8" t="s">
        <v>17</v>
      </c>
      <c r="AT56" s="8">
        <v>2.1999999999999999E-2</v>
      </c>
      <c r="AU56" s="8">
        <v>0.54600000000000004</v>
      </c>
      <c r="AV56" s="8">
        <v>2.0000000000000001E-4</v>
      </c>
      <c r="AW56" s="8">
        <v>0.10100000000000001</v>
      </c>
      <c r="AX56" s="8">
        <v>0.19900000000000001</v>
      </c>
      <c r="AY56" s="8">
        <v>3.6999999999999998E-2</v>
      </c>
      <c r="AZ56" s="8">
        <v>6.94</v>
      </c>
      <c r="BA56" s="8" t="s">
        <v>17</v>
      </c>
      <c r="BB56" s="8">
        <v>8.8999999999999996E-2</v>
      </c>
      <c r="BC56" s="8" t="s">
        <v>30</v>
      </c>
      <c r="BD56" s="8">
        <v>0.125</v>
      </c>
      <c r="BE56" s="8">
        <v>0.61</v>
      </c>
      <c r="BF56" s="8">
        <v>70.400000000000006</v>
      </c>
      <c r="BG56" s="8" t="s">
        <v>37</v>
      </c>
      <c r="BH56" s="8">
        <v>2.0000000000000001E-4</v>
      </c>
      <c r="BI56" s="8">
        <v>0.6</v>
      </c>
      <c r="BJ56" s="8">
        <v>0.46</v>
      </c>
      <c r="BK56" s="8" t="s">
        <v>30</v>
      </c>
      <c r="BL56" s="8" t="s">
        <v>30</v>
      </c>
      <c r="BM56" s="8" t="s">
        <v>30</v>
      </c>
      <c r="BN56" s="8">
        <v>60.9</v>
      </c>
      <c r="BO56" s="8">
        <v>57</v>
      </c>
      <c r="BP56" s="8">
        <v>3.32</v>
      </c>
      <c r="BQ56" s="8" t="s">
        <v>53</v>
      </c>
      <c r="BR56" s="8" t="s">
        <v>85</v>
      </c>
      <c r="BS56" s="8" t="s">
        <v>85</v>
      </c>
      <c r="BT56" s="8" t="s">
        <v>85</v>
      </c>
      <c r="BU56" s="8" t="s">
        <v>85</v>
      </c>
      <c r="BV56" s="8" t="s">
        <v>85</v>
      </c>
      <c r="BW56" s="8" t="s">
        <v>85</v>
      </c>
      <c r="BX56" s="8" t="s">
        <v>85</v>
      </c>
      <c r="BY56" s="8" t="s">
        <v>85</v>
      </c>
      <c r="BZ56" s="8" t="s">
        <v>85</v>
      </c>
      <c r="CA56" s="8" t="s">
        <v>85</v>
      </c>
      <c r="CB56" s="8" t="s">
        <v>85</v>
      </c>
      <c r="CC56" s="8" t="s">
        <v>85</v>
      </c>
      <c r="CD56" s="8" t="s">
        <v>102</v>
      </c>
      <c r="CE56" s="8" t="s">
        <v>85</v>
      </c>
      <c r="CF56" s="8" t="s">
        <v>85</v>
      </c>
      <c r="CG56" s="8" t="s">
        <v>85</v>
      </c>
      <c r="CH56" s="8" t="s">
        <v>102</v>
      </c>
      <c r="CI56" s="8" t="s">
        <v>102</v>
      </c>
      <c r="CJ56" s="8" t="s">
        <v>332</v>
      </c>
      <c r="CK56" s="8" t="s">
        <v>0</v>
      </c>
      <c r="CL56" s="8" t="s">
        <v>333</v>
      </c>
      <c r="CM56" s="8" t="s">
        <v>0</v>
      </c>
      <c r="CN56" s="8" t="s">
        <v>0</v>
      </c>
      <c r="CO56" s="8" t="s">
        <v>332</v>
      </c>
      <c r="CP56" s="8" t="s">
        <v>332</v>
      </c>
      <c r="CQ56" s="8" t="s">
        <v>333</v>
      </c>
      <c r="CR56" s="8" t="s">
        <v>333</v>
      </c>
      <c r="CS56" s="8" t="s">
        <v>333</v>
      </c>
      <c r="CT56" s="8" t="s">
        <v>333</v>
      </c>
      <c r="CU56" s="8" t="s">
        <v>333</v>
      </c>
      <c r="CV56" s="8" t="s">
        <v>51</v>
      </c>
      <c r="CW56" s="8" t="s">
        <v>15</v>
      </c>
      <c r="CX56" s="8" t="s">
        <v>15</v>
      </c>
      <c r="CY56" s="8" t="s">
        <v>15</v>
      </c>
      <c r="CZ56" s="8" t="s">
        <v>15</v>
      </c>
      <c r="DA56" s="8" t="s">
        <v>15</v>
      </c>
      <c r="DB56" s="8" t="s">
        <v>51</v>
      </c>
      <c r="DC56" s="8" t="s">
        <v>53</v>
      </c>
    </row>
    <row r="57" spans="1:111" hidden="1">
      <c r="A57" s="8" t="s">
        <v>457</v>
      </c>
      <c r="B57" s="385">
        <v>45078</v>
      </c>
      <c r="C57" s="950">
        <v>45103</v>
      </c>
      <c r="D57" s="8">
        <v>10.09</v>
      </c>
      <c r="E57" s="368">
        <v>6.51</v>
      </c>
      <c r="F57" s="8">
        <v>4710</v>
      </c>
      <c r="G57" s="198"/>
      <c r="H57" s="8"/>
      <c r="I57" s="8"/>
      <c r="J57" s="8"/>
      <c r="K57" s="8"/>
      <c r="L57" s="8"/>
      <c r="M57" s="8"/>
      <c r="N57" s="8"/>
      <c r="O57" s="368">
        <v>6.63</v>
      </c>
      <c r="P57" s="8">
        <v>5160</v>
      </c>
      <c r="Q57" s="8" t="s">
        <v>51</v>
      </c>
      <c r="R57" s="8" t="s">
        <v>51</v>
      </c>
      <c r="S57" s="8">
        <v>470</v>
      </c>
      <c r="T57" s="8">
        <v>470</v>
      </c>
      <c r="U57" s="8"/>
      <c r="V57" s="8">
        <v>2230</v>
      </c>
      <c r="W57" s="8">
        <v>621</v>
      </c>
      <c r="X57" s="8">
        <v>619</v>
      </c>
      <c r="Y57" s="8">
        <v>215</v>
      </c>
      <c r="Z57" s="8">
        <v>324</v>
      </c>
      <c r="AA57" s="8">
        <v>15</v>
      </c>
      <c r="AB57" s="8">
        <v>2430</v>
      </c>
      <c r="AC57" s="8">
        <v>5.56</v>
      </c>
      <c r="AD57" s="8" t="s">
        <v>17</v>
      </c>
      <c r="AE57" s="8">
        <v>4.0000000000000001E-3</v>
      </c>
      <c r="AF57" s="8">
        <v>4.2000000000000003E-2</v>
      </c>
      <c r="AG57" s="8">
        <v>2.0000000000000001E-4</v>
      </c>
      <c r="AH57" s="8">
        <v>0.01</v>
      </c>
      <c r="AI57" s="8">
        <v>0.14899999999999999</v>
      </c>
      <c r="AJ57" s="8">
        <v>1.4999999999999999E-2</v>
      </c>
      <c r="AK57" s="8">
        <v>6.78</v>
      </c>
      <c r="AL57" s="8" t="s">
        <v>17</v>
      </c>
      <c r="AM57" s="8">
        <v>4.2000000000000003E-2</v>
      </c>
      <c r="AN57" s="8" t="s">
        <v>30</v>
      </c>
      <c r="AO57" s="8">
        <v>0.04</v>
      </c>
      <c r="AP57" s="8">
        <v>0.47</v>
      </c>
      <c r="AQ57" s="8">
        <v>7.41</v>
      </c>
      <c r="AR57" s="8">
        <v>11.5</v>
      </c>
      <c r="AS57" s="8">
        <v>2E-3</v>
      </c>
      <c r="AT57" s="8">
        <v>8.0000000000000002E-3</v>
      </c>
      <c r="AU57" s="8">
        <v>0.11600000000000001</v>
      </c>
      <c r="AV57" s="8">
        <v>2.0000000000000001E-4</v>
      </c>
      <c r="AW57" s="8">
        <v>2.9000000000000001E-2</v>
      </c>
      <c r="AX57" s="8">
        <v>0.152</v>
      </c>
      <c r="AY57" s="8">
        <v>1.7999999999999999E-2</v>
      </c>
      <c r="AZ57" s="8">
        <v>6.46</v>
      </c>
      <c r="BA57" s="8" t="s">
        <v>17</v>
      </c>
      <c r="BB57" s="8">
        <v>4.7E-2</v>
      </c>
      <c r="BC57" s="8" t="s">
        <v>30</v>
      </c>
      <c r="BD57" s="8">
        <v>5.7000000000000002E-2</v>
      </c>
      <c r="BE57" s="8">
        <v>0.51</v>
      </c>
      <c r="BF57" s="8">
        <v>19.5</v>
      </c>
      <c r="BG57" s="8" t="s">
        <v>37</v>
      </c>
      <c r="BH57" s="8">
        <v>2.0000000000000001E-4</v>
      </c>
      <c r="BI57" s="8">
        <v>0.5</v>
      </c>
      <c r="BJ57" s="8">
        <v>0.43</v>
      </c>
      <c r="BK57" s="8"/>
      <c r="BL57" s="8" t="s">
        <v>30</v>
      </c>
      <c r="BM57" s="8"/>
      <c r="BN57" s="8">
        <v>73.3</v>
      </c>
      <c r="BO57" s="8">
        <v>63.1</v>
      </c>
      <c r="BP57" s="8">
        <v>7.53</v>
      </c>
      <c r="BQ57" s="8" t="s">
        <v>53</v>
      </c>
      <c r="BR57" s="8" t="s">
        <v>85</v>
      </c>
      <c r="BS57" s="8" t="s">
        <v>85</v>
      </c>
      <c r="BT57" s="8" t="s">
        <v>85</v>
      </c>
      <c r="BU57" s="8" t="s">
        <v>85</v>
      </c>
      <c r="BV57" s="8" t="s">
        <v>85</v>
      </c>
      <c r="BW57" s="8" t="s">
        <v>85</v>
      </c>
      <c r="BX57" s="8" t="s">
        <v>85</v>
      </c>
      <c r="BY57" s="8" t="s">
        <v>85</v>
      </c>
      <c r="BZ57" s="8" t="s">
        <v>85</v>
      </c>
      <c r="CA57" s="8" t="s">
        <v>85</v>
      </c>
      <c r="CB57" s="8" t="s">
        <v>85</v>
      </c>
      <c r="CC57" s="8" t="s">
        <v>85</v>
      </c>
      <c r="CD57" s="8" t="s">
        <v>102</v>
      </c>
      <c r="CE57" s="8" t="s">
        <v>85</v>
      </c>
      <c r="CF57" s="8" t="s">
        <v>85</v>
      </c>
      <c r="CG57" s="8" t="s">
        <v>85</v>
      </c>
      <c r="CH57" s="8" t="s">
        <v>102</v>
      </c>
      <c r="CI57" s="8" t="s">
        <v>102</v>
      </c>
      <c r="CJ57" s="8" t="s">
        <v>332</v>
      </c>
      <c r="CK57" s="8" t="s">
        <v>0</v>
      </c>
      <c r="CL57" s="8" t="s">
        <v>333</v>
      </c>
      <c r="CM57" s="8" t="s">
        <v>0</v>
      </c>
      <c r="CN57" s="8" t="s">
        <v>0</v>
      </c>
      <c r="CO57" s="8" t="s">
        <v>332</v>
      </c>
      <c r="CP57" s="8" t="s">
        <v>332</v>
      </c>
      <c r="CQ57" s="8" t="s">
        <v>333</v>
      </c>
      <c r="CR57" s="8" t="s">
        <v>333</v>
      </c>
      <c r="CS57" s="8" t="s">
        <v>333</v>
      </c>
      <c r="CT57" s="8" t="s">
        <v>333</v>
      </c>
      <c r="CU57" s="8" t="s">
        <v>333</v>
      </c>
      <c r="CV57" s="8" t="s">
        <v>51</v>
      </c>
      <c r="CW57" s="8" t="s">
        <v>15</v>
      </c>
      <c r="CX57" s="8" t="s">
        <v>15</v>
      </c>
      <c r="CY57" s="8" t="s">
        <v>15</v>
      </c>
      <c r="CZ57" s="8" t="s">
        <v>15</v>
      </c>
      <c r="DA57" s="8" t="s">
        <v>15</v>
      </c>
      <c r="DB57" s="8" t="s">
        <v>51</v>
      </c>
      <c r="DC57" s="8" t="s">
        <v>53</v>
      </c>
      <c r="DD57" s="8"/>
      <c r="DE57" s="8"/>
      <c r="DF57" s="8"/>
      <c r="DG57" s="8"/>
    </row>
    <row r="58" spans="1:111" hidden="1">
      <c r="A58" s="8" t="s">
        <v>457</v>
      </c>
      <c r="B58" s="385">
        <v>45139</v>
      </c>
      <c r="C58" s="950">
        <v>45154</v>
      </c>
      <c r="D58" s="368">
        <v>10.119999999999999</v>
      </c>
      <c r="E58" s="368">
        <v>6.72</v>
      </c>
      <c r="F58" s="8">
        <v>5300</v>
      </c>
      <c r="G58" s="198"/>
      <c r="H58" s="8"/>
      <c r="I58" s="8"/>
      <c r="J58" s="8"/>
      <c r="K58" s="8"/>
      <c r="L58" s="8"/>
      <c r="M58" s="8"/>
      <c r="N58" s="8" t="s">
        <v>768</v>
      </c>
      <c r="O58" s="368">
        <v>6.6</v>
      </c>
      <c r="P58" s="8">
        <v>5240</v>
      </c>
      <c r="Q58" s="8" t="s">
        <v>51</v>
      </c>
      <c r="R58" s="8" t="s">
        <v>51</v>
      </c>
      <c r="S58" s="8">
        <v>459</v>
      </c>
      <c r="T58" s="8">
        <v>459</v>
      </c>
      <c r="U58" s="8">
        <v>265</v>
      </c>
      <c r="V58" s="8">
        <v>2100</v>
      </c>
      <c r="W58" s="8">
        <v>677</v>
      </c>
      <c r="X58" s="8">
        <v>668</v>
      </c>
      <c r="Y58" s="8">
        <v>245</v>
      </c>
      <c r="Z58" s="8">
        <v>385</v>
      </c>
      <c r="AA58" s="8">
        <v>16</v>
      </c>
      <c r="AB58" s="8">
        <v>2680</v>
      </c>
      <c r="AC58" s="8" t="s">
        <v>30</v>
      </c>
      <c r="AD58" s="8" t="s">
        <v>17</v>
      </c>
      <c r="AE58" s="8" t="s">
        <v>17</v>
      </c>
      <c r="AF58" s="8">
        <v>2.1000000000000001E-2</v>
      </c>
      <c r="AG58" s="8" t="s">
        <v>37</v>
      </c>
      <c r="AH58" s="8" t="s">
        <v>17</v>
      </c>
      <c r="AI58" s="8">
        <v>2E-3</v>
      </c>
      <c r="AJ58" s="8" t="s">
        <v>17</v>
      </c>
      <c r="AK58" s="8">
        <v>5.89</v>
      </c>
      <c r="AL58" s="8" t="s">
        <v>17</v>
      </c>
      <c r="AM58" s="8">
        <v>0.03</v>
      </c>
      <c r="AN58" s="8" t="s">
        <v>30</v>
      </c>
      <c r="AO58" s="8">
        <v>1.2E-2</v>
      </c>
      <c r="AP58" s="8">
        <v>0.46</v>
      </c>
      <c r="AQ58" s="8" t="s">
        <v>52</v>
      </c>
      <c r="AR58" s="8">
        <v>16</v>
      </c>
      <c r="AS58" s="8" t="s">
        <v>17</v>
      </c>
      <c r="AT58" s="8">
        <v>1.2E-2</v>
      </c>
      <c r="AU58" s="8">
        <v>0.251</v>
      </c>
      <c r="AV58" s="8">
        <v>2.0000000000000001E-4</v>
      </c>
      <c r="AW58" s="8">
        <v>4.9000000000000002E-2</v>
      </c>
      <c r="AX58" s="8">
        <v>0.13500000000000001</v>
      </c>
      <c r="AY58" s="8">
        <v>1.6E-2</v>
      </c>
      <c r="AZ58" s="8">
        <v>8.2100000000000009</v>
      </c>
      <c r="BA58" s="8" t="s">
        <v>17</v>
      </c>
      <c r="BB58" s="8">
        <v>6.8000000000000005E-2</v>
      </c>
      <c r="BC58" s="8" t="s">
        <v>30</v>
      </c>
      <c r="BD58" s="8">
        <v>6.7000000000000004E-2</v>
      </c>
      <c r="BE58" s="8">
        <v>0.56999999999999995</v>
      </c>
      <c r="BF58" s="8">
        <v>35.700000000000003</v>
      </c>
      <c r="BG58" s="8" t="s">
        <v>37</v>
      </c>
      <c r="BH58" s="8">
        <v>2.9999999999999997E-4</v>
      </c>
      <c r="BI58" s="8">
        <v>0.5</v>
      </c>
      <c r="BJ58" s="8">
        <v>0.43</v>
      </c>
      <c r="BK58" s="8"/>
      <c r="BL58" s="8">
        <v>0.03</v>
      </c>
      <c r="BM58" s="8"/>
      <c r="BN58" s="8">
        <v>72</v>
      </c>
      <c r="BO58" s="8">
        <v>70.599999999999994</v>
      </c>
      <c r="BP58" s="8">
        <v>0.94</v>
      </c>
      <c r="BQ58" s="8" t="s">
        <v>53</v>
      </c>
      <c r="BR58" s="8" t="s">
        <v>85</v>
      </c>
      <c r="BS58" s="8" t="s">
        <v>85</v>
      </c>
      <c r="BT58" s="8" t="s">
        <v>85</v>
      </c>
      <c r="BU58" s="8" t="s">
        <v>85</v>
      </c>
      <c r="BV58" s="8" t="s">
        <v>85</v>
      </c>
      <c r="BW58" s="8" t="s">
        <v>85</v>
      </c>
      <c r="BX58" s="8" t="s">
        <v>85</v>
      </c>
      <c r="BY58" s="8" t="s">
        <v>85</v>
      </c>
      <c r="BZ58" s="8" t="s">
        <v>85</v>
      </c>
      <c r="CA58" s="8" t="s">
        <v>85</v>
      </c>
      <c r="CB58" s="8" t="s">
        <v>85</v>
      </c>
      <c r="CC58" s="8" t="s">
        <v>85</v>
      </c>
      <c r="CD58" s="8" t="s">
        <v>102</v>
      </c>
      <c r="CE58" s="8" t="s">
        <v>85</v>
      </c>
      <c r="CF58" s="8" t="s">
        <v>85</v>
      </c>
      <c r="CG58" s="8" t="s">
        <v>85</v>
      </c>
      <c r="CH58" s="8" t="s">
        <v>102</v>
      </c>
      <c r="CI58" s="8" t="s">
        <v>102</v>
      </c>
      <c r="CJ58" s="8" t="s">
        <v>332</v>
      </c>
      <c r="CK58" s="8" t="s">
        <v>0</v>
      </c>
      <c r="CL58" s="8" t="s">
        <v>333</v>
      </c>
      <c r="CM58" s="8" t="s">
        <v>0</v>
      </c>
      <c r="CN58" s="8" t="s">
        <v>0</v>
      </c>
      <c r="CO58" s="8" t="s">
        <v>332</v>
      </c>
      <c r="CP58" s="8" t="s">
        <v>332</v>
      </c>
      <c r="CQ58" s="8" t="s">
        <v>333</v>
      </c>
      <c r="CR58" s="8" t="s">
        <v>333</v>
      </c>
      <c r="CS58" s="8" t="s">
        <v>333</v>
      </c>
      <c r="CT58" s="8" t="s">
        <v>333</v>
      </c>
      <c r="CU58" s="8" t="s">
        <v>333</v>
      </c>
      <c r="CV58" s="8" t="s">
        <v>51</v>
      </c>
      <c r="CW58" s="8" t="s">
        <v>15</v>
      </c>
      <c r="CX58" s="8" t="s">
        <v>15</v>
      </c>
      <c r="CY58" s="8" t="s">
        <v>15</v>
      </c>
      <c r="CZ58" s="8" t="s">
        <v>15</v>
      </c>
      <c r="DA58" s="8" t="s">
        <v>15</v>
      </c>
      <c r="DB58" s="8" t="s">
        <v>51</v>
      </c>
      <c r="DC58" s="8" t="s">
        <v>53</v>
      </c>
      <c r="DD58" s="8"/>
      <c r="DE58" s="8"/>
      <c r="DF58" s="8"/>
      <c r="DG58" s="8"/>
    </row>
    <row r="59" spans="1:111" hidden="1">
      <c r="A59" s="8" t="s">
        <v>457</v>
      </c>
      <c r="B59" s="385">
        <v>45200</v>
      </c>
      <c r="C59" s="950">
        <v>45210</v>
      </c>
      <c r="D59" s="8">
        <v>10.17</v>
      </c>
      <c r="E59" s="368">
        <v>6.47</v>
      </c>
      <c r="F59" s="8">
        <v>4780</v>
      </c>
      <c r="G59" s="198"/>
      <c r="H59" s="8"/>
      <c r="I59" s="8"/>
      <c r="J59" s="8"/>
      <c r="K59" s="8"/>
      <c r="L59" s="8"/>
      <c r="M59" s="8"/>
      <c r="N59" s="8" t="s">
        <v>469</v>
      </c>
      <c r="O59" s="368">
        <v>6.6</v>
      </c>
      <c r="P59" s="8">
        <v>5470</v>
      </c>
      <c r="Q59" s="8" t="s">
        <v>51</v>
      </c>
      <c r="R59" s="8" t="s">
        <v>51</v>
      </c>
      <c r="S59" s="8">
        <v>478</v>
      </c>
      <c r="T59" s="8">
        <v>478</v>
      </c>
      <c r="U59" s="8">
        <v>306</v>
      </c>
      <c r="V59" s="8">
        <v>2420</v>
      </c>
      <c r="W59" s="8">
        <v>654</v>
      </c>
      <c r="X59" s="8">
        <v>691</v>
      </c>
      <c r="Y59" s="8">
        <v>245</v>
      </c>
      <c r="Z59" s="8">
        <v>375</v>
      </c>
      <c r="AA59" s="8">
        <v>17</v>
      </c>
      <c r="AB59" s="8">
        <v>2730</v>
      </c>
      <c r="AC59" s="8" t="s">
        <v>30</v>
      </c>
      <c r="AD59" s="8" t="s">
        <v>17</v>
      </c>
      <c r="AE59" s="8" t="s">
        <v>17</v>
      </c>
      <c r="AF59" s="8">
        <v>2.1999999999999999E-2</v>
      </c>
      <c r="AG59" s="8">
        <v>2.0000000000000001E-4</v>
      </c>
      <c r="AH59" s="8" t="s">
        <v>17</v>
      </c>
      <c r="AI59" s="8">
        <v>3.0000000000000001E-3</v>
      </c>
      <c r="AJ59" s="8" t="s">
        <v>17</v>
      </c>
      <c r="AK59" s="8">
        <v>5.67</v>
      </c>
      <c r="AL59" s="8" t="s">
        <v>17</v>
      </c>
      <c r="AM59" s="8">
        <v>3.2000000000000001E-2</v>
      </c>
      <c r="AN59" s="8" t="s">
        <v>30</v>
      </c>
      <c r="AO59" s="8">
        <v>7.0000000000000001E-3</v>
      </c>
      <c r="AP59" s="8">
        <v>0.56000000000000005</v>
      </c>
      <c r="AQ59" s="8" t="s">
        <v>52</v>
      </c>
      <c r="AR59" s="8">
        <v>37</v>
      </c>
      <c r="AS59" s="8" t="s">
        <v>17</v>
      </c>
      <c r="AT59" s="8">
        <v>3.3000000000000002E-2</v>
      </c>
      <c r="AU59" s="8">
        <v>0.78500000000000003</v>
      </c>
      <c r="AV59" s="8">
        <v>2.0000000000000001E-4</v>
      </c>
      <c r="AW59" s="8">
        <v>0.127</v>
      </c>
      <c r="AX59" s="8">
        <v>0.45200000000000001</v>
      </c>
      <c r="AY59" s="8">
        <v>4.5999999999999999E-2</v>
      </c>
      <c r="AZ59" s="8">
        <v>11.7</v>
      </c>
      <c r="BA59" s="8">
        <v>1E-3</v>
      </c>
      <c r="BB59" s="8">
        <v>0.123</v>
      </c>
      <c r="BC59" s="8" t="s">
        <v>30</v>
      </c>
      <c r="BD59" s="8">
        <v>0.15</v>
      </c>
      <c r="BE59" s="8">
        <v>0.64</v>
      </c>
      <c r="BF59" s="8">
        <v>91.2</v>
      </c>
      <c r="BG59" s="8" t="s">
        <v>37</v>
      </c>
      <c r="BH59" s="8">
        <v>2.0000000000000001E-4</v>
      </c>
      <c r="BI59" s="8">
        <v>0.5</v>
      </c>
      <c r="BJ59" s="8">
        <v>0.45</v>
      </c>
      <c r="BK59" s="8" t="s">
        <v>30</v>
      </c>
      <c r="BL59" s="8" t="s">
        <v>30</v>
      </c>
      <c r="BM59" s="8" t="s">
        <v>30</v>
      </c>
      <c r="BN59" s="8">
        <v>78.400000000000006</v>
      </c>
      <c r="BO59" s="8">
        <v>71.400000000000006</v>
      </c>
      <c r="BP59" s="8">
        <v>4.67</v>
      </c>
      <c r="BQ59" s="8" t="s">
        <v>53</v>
      </c>
      <c r="BR59" s="8" t="s">
        <v>85</v>
      </c>
      <c r="BS59" s="8" t="s">
        <v>85</v>
      </c>
      <c r="BT59" s="8" t="s">
        <v>85</v>
      </c>
      <c r="BU59" s="8" t="s">
        <v>85</v>
      </c>
      <c r="BV59" s="8" t="s">
        <v>85</v>
      </c>
      <c r="BW59" s="8" t="s">
        <v>85</v>
      </c>
      <c r="BX59" s="8" t="s">
        <v>85</v>
      </c>
      <c r="BY59" s="8" t="s">
        <v>85</v>
      </c>
      <c r="BZ59" s="8" t="s">
        <v>85</v>
      </c>
      <c r="CA59" s="8" t="s">
        <v>85</v>
      </c>
      <c r="CB59" s="8" t="s">
        <v>85</v>
      </c>
      <c r="CC59" s="8" t="s">
        <v>85</v>
      </c>
      <c r="CD59" s="8" t="s">
        <v>102</v>
      </c>
      <c r="CE59" s="8" t="s">
        <v>85</v>
      </c>
      <c r="CF59" s="8" t="s">
        <v>85</v>
      </c>
      <c r="CG59" s="8" t="s">
        <v>85</v>
      </c>
      <c r="CH59" s="8" t="s">
        <v>102</v>
      </c>
      <c r="CI59" s="8" t="s">
        <v>102</v>
      </c>
      <c r="CJ59" s="8" t="s">
        <v>332</v>
      </c>
      <c r="CK59" s="8" t="s">
        <v>0</v>
      </c>
      <c r="CL59" s="8" t="s">
        <v>333</v>
      </c>
      <c r="CM59" s="8" t="s">
        <v>0</v>
      </c>
      <c r="CN59" s="8" t="s">
        <v>0</v>
      </c>
      <c r="CO59" s="8" t="s">
        <v>332</v>
      </c>
      <c r="CP59" s="8" t="s">
        <v>332</v>
      </c>
      <c r="CQ59" s="8" t="s">
        <v>333</v>
      </c>
      <c r="CR59" s="8" t="s">
        <v>333</v>
      </c>
      <c r="CS59" s="8" t="s">
        <v>333</v>
      </c>
      <c r="CT59" s="8" t="s">
        <v>333</v>
      </c>
      <c r="CU59" s="8" t="s">
        <v>333</v>
      </c>
      <c r="CV59" s="8" t="s">
        <v>51</v>
      </c>
      <c r="CW59" s="8" t="s">
        <v>15</v>
      </c>
      <c r="CX59" s="8" t="s">
        <v>15</v>
      </c>
      <c r="CY59" s="8" t="s">
        <v>15</v>
      </c>
      <c r="CZ59" s="8" t="s">
        <v>15</v>
      </c>
      <c r="DA59" s="8" t="s">
        <v>15</v>
      </c>
      <c r="DB59" s="8" t="s">
        <v>51</v>
      </c>
      <c r="DC59" s="8" t="s">
        <v>53</v>
      </c>
      <c r="DD59" s="8"/>
      <c r="DE59" s="8"/>
      <c r="DF59" s="8"/>
      <c r="DG59" s="8"/>
    </row>
    <row r="60" spans="1:111" hidden="1">
      <c r="A60" s="8" t="s">
        <v>457</v>
      </c>
      <c r="B60" s="385">
        <v>45261</v>
      </c>
      <c r="C60" s="950">
        <v>45278</v>
      </c>
      <c r="D60" s="8">
        <v>10.24</v>
      </c>
      <c r="E60" s="368">
        <v>6.41</v>
      </c>
      <c r="F60" s="8">
        <v>5270</v>
      </c>
      <c r="G60" s="198"/>
      <c r="H60" s="8"/>
      <c r="I60" s="8"/>
      <c r="J60" s="8"/>
      <c r="K60" s="8"/>
      <c r="L60" s="8"/>
      <c r="M60" s="8"/>
      <c r="N60" s="8"/>
      <c r="O60" s="368">
        <v>6.59</v>
      </c>
      <c r="P60" s="8">
        <v>5760</v>
      </c>
      <c r="Q60" s="8" t="s">
        <v>51</v>
      </c>
      <c r="R60" s="8" t="s">
        <v>51</v>
      </c>
      <c r="S60" s="8">
        <v>470</v>
      </c>
      <c r="T60" s="8">
        <v>470</v>
      </c>
      <c r="U60" s="8">
        <v>296</v>
      </c>
      <c r="V60" s="8">
        <v>2180</v>
      </c>
      <c r="W60" s="8">
        <v>664</v>
      </c>
      <c r="X60" s="8">
        <v>727</v>
      </c>
      <c r="Y60" s="8">
        <v>258</v>
      </c>
      <c r="Z60" s="8">
        <v>421</v>
      </c>
      <c r="AA60" s="8">
        <v>18</v>
      </c>
      <c r="AB60" s="8">
        <v>2880</v>
      </c>
      <c r="AC60" s="8">
        <v>0.01</v>
      </c>
      <c r="AD60" s="8" t="s">
        <v>17</v>
      </c>
      <c r="AE60" s="8" t="s">
        <v>17</v>
      </c>
      <c r="AF60" s="8">
        <v>2.1999999999999999E-2</v>
      </c>
      <c r="AG60" s="8">
        <v>1E-4</v>
      </c>
      <c r="AH60" s="8" t="s">
        <v>17</v>
      </c>
      <c r="AI60" s="8">
        <v>0.01</v>
      </c>
      <c r="AJ60" s="8" t="s">
        <v>17</v>
      </c>
      <c r="AK60" s="8">
        <v>5.8</v>
      </c>
      <c r="AL60" s="8" t="s">
        <v>17</v>
      </c>
      <c r="AM60" s="8">
        <v>2.8000000000000001E-2</v>
      </c>
      <c r="AN60" s="8" t="s">
        <v>30</v>
      </c>
      <c r="AO60" s="8">
        <v>1.6E-2</v>
      </c>
      <c r="AP60" s="8">
        <v>0.47</v>
      </c>
      <c r="AQ60" s="8" t="s">
        <v>52</v>
      </c>
      <c r="AR60" s="8">
        <v>19.2</v>
      </c>
      <c r="AS60" s="8" t="s">
        <v>17</v>
      </c>
      <c r="AT60" s="8">
        <v>1.9E-2</v>
      </c>
      <c r="AU60" s="8">
        <v>0.37</v>
      </c>
      <c r="AV60" s="8">
        <v>2.0000000000000001E-4</v>
      </c>
      <c r="AW60" s="8">
        <v>6.6000000000000003E-2</v>
      </c>
      <c r="AX60" s="8">
        <v>0.29299999999999998</v>
      </c>
      <c r="AY60" s="8">
        <v>2.5999999999999999E-2</v>
      </c>
      <c r="AZ60" s="8">
        <v>7.19</v>
      </c>
      <c r="BA60" s="8" t="s">
        <v>17</v>
      </c>
      <c r="BB60" s="8">
        <v>7.4999999999999997E-2</v>
      </c>
      <c r="BC60" s="8" t="s">
        <v>30</v>
      </c>
      <c r="BD60" s="8">
        <v>8.2000000000000003E-2</v>
      </c>
      <c r="BE60" s="8">
        <v>0.5</v>
      </c>
      <c r="BF60" s="8">
        <v>46.4</v>
      </c>
      <c r="BG60" s="8" t="s">
        <v>37</v>
      </c>
      <c r="BH60" s="8" t="s">
        <v>37</v>
      </c>
      <c r="BI60" s="8">
        <v>0.5</v>
      </c>
      <c r="BJ60" s="8">
        <v>0.88</v>
      </c>
      <c r="BK60" s="8" t="s">
        <v>30</v>
      </c>
      <c r="BL60" s="8">
        <v>0.03</v>
      </c>
      <c r="BM60" s="8">
        <v>0.03</v>
      </c>
      <c r="BN60" s="8">
        <v>73.5</v>
      </c>
      <c r="BO60" s="8">
        <v>76.3</v>
      </c>
      <c r="BP60" s="8">
        <v>1.85</v>
      </c>
      <c r="BQ60" s="8" t="s">
        <v>53</v>
      </c>
      <c r="BR60" s="8" t="s">
        <v>85</v>
      </c>
      <c r="BS60" s="8" t="s">
        <v>85</v>
      </c>
      <c r="BT60" s="8" t="s">
        <v>85</v>
      </c>
      <c r="BU60" s="8" t="s">
        <v>85</v>
      </c>
      <c r="BV60" s="8" t="s">
        <v>85</v>
      </c>
      <c r="BW60" s="8" t="s">
        <v>85</v>
      </c>
      <c r="BX60" s="8" t="s">
        <v>85</v>
      </c>
      <c r="BY60" s="8" t="s">
        <v>85</v>
      </c>
      <c r="BZ60" s="8" t="s">
        <v>85</v>
      </c>
      <c r="CA60" s="8" t="s">
        <v>85</v>
      </c>
      <c r="CB60" s="8" t="s">
        <v>85</v>
      </c>
      <c r="CC60" s="8" t="s">
        <v>85</v>
      </c>
      <c r="CD60" s="8" t="s">
        <v>102</v>
      </c>
      <c r="CE60" s="8" t="s">
        <v>85</v>
      </c>
      <c r="CF60" s="8" t="s">
        <v>85</v>
      </c>
      <c r="CG60" s="8" t="s">
        <v>85</v>
      </c>
      <c r="CH60" s="8" t="s">
        <v>102</v>
      </c>
      <c r="CI60" s="8" t="s">
        <v>102</v>
      </c>
      <c r="CJ60" s="8" t="s">
        <v>332</v>
      </c>
      <c r="CK60" s="8" t="s">
        <v>0</v>
      </c>
      <c r="CL60" s="8" t="s">
        <v>333</v>
      </c>
      <c r="CM60" s="8" t="s">
        <v>0</v>
      </c>
      <c r="CN60" s="8" t="s">
        <v>0</v>
      </c>
      <c r="CO60" s="8" t="s">
        <v>332</v>
      </c>
      <c r="CP60" s="8" t="s">
        <v>332</v>
      </c>
      <c r="CQ60" s="8" t="s">
        <v>333</v>
      </c>
      <c r="CR60" s="8" t="s">
        <v>333</v>
      </c>
      <c r="CS60" s="8" t="s">
        <v>333</v>
      </c>
      <c r="CT60" s="8" t="s">
        <v>333</v>
      </c>
      <c r="CU60" s="8" t="s">
        <v>333</v>
      </c>
      <c r="CV60" s="8" t="s">
        <v>51</v>
      </c>
      <c r="CW60" s="8" t="s">
        <v>15</v>
      </c>
      <c r="CX60" s="8" t="s">
        <v>15</v>
      </c>
      <c r="CY60" s="8" t="s">
        <v>15</v>
      </c>
      <c r="CZ60" s="8" t="s">
        <v>15</v>
      </c>
      <c r="DA60" s="8" t="s">
        <v>15</v>
      </c>
      <c r="DB60" s="8" t="s">
        <v>51</v>
      </c>
      <c r="DC60" s="8" t="s">
        <v>53</v>
      </c>
      <c r="DD60" s="8"/>
      <c r="DE60" s="8"/>
      <c r="DF60" s="8"/>
      <c r="DG60" s="8"/>
    </row>
    <row r="61" spans="1:111" hidden="1">
      <c r="A61" s="8" t="s">
        <v>457</v>
      </c>
      <c r="B61" s="385">
        <v>45323</v>
      </c>
      <c r="C61" s="950">
        <v>45334</v>
      </c>
      <c r="D61" s="8">
        <v>10.27</v>
      </c>
      <c r="E61" s="368">
        <v>6.42</v>
      </c>
      <c r="F61" s="8">
        <v>5480</v>
      </c>
      <c r="G61" s="198">
        <v>21.6</v>
      </c>
      <c r="H61" s="8"/>
      <c r="I61" s="8">
        <v>20</v>
      </c>
      <c r="J61" s="8" t="s">
        <v>245</v>
      </c>
      <c r="K61" s="8" t="s">
        <v>489</v>
      </c>
      <c r="L61" s="8" t="s">
        <v>566</v>
      </c>
      <c r="M61" s="8"/>
      <c r="N61" s="8"/>
      <c r="O61" s="368">
        <v>6.6</v>
      </c>
      <c r="P61" s="8">
        <v>5960</v>
      </c>
      <c r="Q61" s="8" t="s">
        <v>51</v>
      </c>
      <c r="R61" s="8" t="s">
        <v>51</v>
      </c>
      <c r="S61" s="8">
        <v>474</v>
      </c>
      <c r="T61" s="8">
        <v>474</v>
      </c>
      <c r="U61" s="8">
        <v>369</v>
      </c>
      <c r="V61" s="8">
        <v>2220</v>
      </c>
      <c r="W61" s="8">
        <v>665</v>
      </c>
      <c r="X61" s="8">
        <v>729</v>
      </c>
      <c r="Y61" s="8">
        <v>214</v>
      </c>
      <c r="Z61" s="8">
        <v>322</v>
      </c>
      <c r="AA61" s="8">
        <v>18</v>
      </c>
      <c r="AB61" s="8">
        <v>2700</v>
      </c>
      <c r="AC61" s="8">
        <v>0.02</v>
      </c>
      <c r="AD61" s="8" t="s">
        <v>17</v>
      </c>
      <c r="AE61" s="8" t="s">
        <v>17</v>
      </c>
      <c r="AF61" s="8">
        <v>2.1000000000000001E-2</v>
      </c>
      <c r="AG61" s="8" t="s">
        <v>37</v>
      </c>
      <c r="AH61" s="8" t="s">
        <v>17</v>
      </c>
      <c r="AI61" s="8">
        <v>1.0999999999999999E-2</v>
      </c>
      <c r="AJ61" s="8" t="s">
        <v>17</v>
      </c>
      <c r="AK61" s="8">
        <v>5.98</v>
      </c>
      <c r="AL61" s="8" t="s">
        <v>17</v>
      </c>
      <c r="AM61" s="8">
        <v>2.3E-2</v>
      </c>
      <c r="AN61" s="8" t="s">
        <v>30</v>
      </c>
      <c r="AO61" s="8">
        <v>7.0000000000000001E-3</v>
      </c>
      <c r="AP61" s="8">
        <v>0.59</v>
      </c>
      <c r="AQ61" s="8" t="s">
        <v>52</v>
      </c>
      <c r="AR61" s="8">
        <v>23.9</v>
      </c>
      <c r="AS61" s="8" t="s">
        <v>17</v>
      </c>
      <c r="AT61" s="8">
        <v>2.4E-2</v>
      </c>
      <c r="AU61" s="8">
        <v>0.625</v>
      </c>
      <c r="AV61" s="8">
        <v>1E-4</v>
      </c>
      <c r="AW61" s="8">
        <v>0.1</v>
      </c>
      <c r="AX61" s="8">
        <v>0.2</v>
      </c>
      <c r="AY61" s="8">
        <v>3.2000000000000001E-2</v>
      </c>
      <c r="AZ61" s="8">
        <v>7.8</v>
      </c>
      <c r="BA61" s="8">
        <v>1E-3</v>
      </c>
      <c r="BB61" s="8">
        <v>8.1000000000000003E-2</v>
      </c>
      <c r="BC61" s="8" t="s">
        <v>30</v>
      </c>
      <c r="BD61" s="8">
        <v>0.104</v>
      </c>
      <c r="BE61" s="8">
        <v>0.42</v>
      </c>
      <c r="BF61" s="8">
        <v>70.400000000000006</v>
      </c>
      <c r="BG61" s="8" t="s">
        <v>37</v>
      </c>
      <c r="BH61" s="8" t="s">
        <v>37</v>
      </c>
      <c r="BI61" s="8">
        <v>0.4</v>
      </c>
      <c r="BJ61" s="8">
        <v>0.15</v>
      </c>
      <c r="BK61" s="8">
        <v>0.03</v>
      </c>
      <c r="BL61" s="8">
        <v>0.18</v>
      </c>
      <c r="BM61" s="8">
        <v>0.21</v>
      </c>
      <c r="BN61" s="8">
        <v>74.400000000000006</v>
      </c>
      <c r="BO61" s="8">
        <v>68.400000000000006</v>
      </c>
      <c r="BP61" s="8">
        <v>4.1900000000000004</v>
      </c>
      <c r="BQ61" s="8" t="s">
        <v>53</v>
      </c>
      <c r="BR61" s="8" t="s">
        <v>85</v>
      </c>
      <c r="BS61" s="8" t="s">
        <v>85</v>
      </c>
      <c r="BT61" s="8" t="s">
        <v>85</v>
      </c>
      <c r="BU61" s="8" t="s">
        <v>85</v>
      </c>
      <c r="BV61" s="8" t="s">
        <v>85</v>
      </c>
      <c r="BW61" s="8" t="s">
        <v>85</v>
      </c>
      <c r="BX61" s="8" t="s">
        <v>85</v>
      </c>
      <c r="BY61" s="8" t="s">
        <v>85</v>
      </c>
      <c r="BZ61" s="8" t="s">
        <v>85</v>
      </c>
      <c r="CA61" s="8" t="s">
        <v>85</v>
      </c>
      <c r="CB61" s="8" t="s">
        <v>85</v>
      </c>
      <c r="CC61" s="8" t="s">
        <v>85</v>
      </c>
      <c r="CD61" s="8" t="s">
        <v>102</v>
      </c>
      <c r="CE61" s="8" t="s">
        <v>85</v>
      </c>
      <c r="CF61" s="8" t="s">
        <v>85</v>
      </c>
      <c r="CG61" s="8" t="s">
        <v>85</v>
      </c>
      <c r="CH61" s="8" t="s">
        <v>102</v>
      </c>
      <c r="CI61" s="8" t="s">
        <v>102</v>
      </c>
      <c r="CJ61" s="8" t="s">
        <v>332</v>
      </c>
      <c r="CK61" s="8" t="s">
        <v>0</v>
      </c>
      <c r="CL61" s="8" t="s">
        <v>333</v>
      </c>
      <c r="CM61" s="8" t="s">
        <v>0</v>
      </c>
      <c r="CN61" s="8" t="s">
        <v>0</v>
      </c>
      <c r="CO61" s="8" t="s">
        <v>332</v>
      </c>
      <c r="CP61" s="8" t="s">
        <v>332</v>
      </c>
      <c r="CQ61" s="8" t="s">
        <v>333</v>
      </c>
      <c r="CR61" s="8" t="s">
        <v>333</v>
      </c>
      <c r="CS61" s="8" t="s">
        <v>333</v>
      </c>
      <c r="CT61" s="8" t="s">
        <v>333</v>
      </c>
      <c r="CU61" s="8" t="s">
        <v>333</v>
      </c>
      <c r="CV61" s="8" t="s">
        <v>51</v>
      </c>
      <c r="CW61" s="8" t="s">
        <v>15</v>
      </c>
      <c r="CX61" s="8" t="s">
        <v>15</v>
      </c>
      <c r="CY61" s="8" t="s">
        <v>15</v>
      </c>
      <c r="CZ61" s="8" t="s">
        <v>15</v>
      </c>
      <c r="DA61" s="8" t="s">
        <v>15</v>
      </c>
      <c r="DB61" s="8" t="s">
        <v>51</v>
      </c>
      <c r="DC61" s="8" t="s">
        <v>53</v>
      </c>
      <c r="DD61" s="8"/>
      <c r="DE61" s="8"/>
      <c r="DF61" s="8"/>
      <c r="DG61" s="8"/>
    </row>
    <row r="62" spans="1:111" hidden="1">
      <c r="A62" s="8" t="s">
        <v>457</v>
      </c>
      <c r="B62" s="385">
        <v>45383</v>
      </c>
      <c r="C62" s="950">
        <v>45390</v>
      </c>
      <c r="D62" s="8">
        <v>10.26</v>
      </c>
      <c r="E62" s="368">
        <v>6.6</v>
      </c>
      <c r="F62" s="8">
        <v>5390</v>
      </c>
      <c r="G62" s="198">
        <v>21.3</v>
      </c>
      <c r="H62" s="8"/>
      <c r="I62" s="8">
        <v>203</v>
      </c>
      <c r="J62" s="8" t="s">
        <v>245</v>
      </c>
      <c r="K62" s="8" t="s">
        <v>489</v>
      </c>
      <c r="L62" s="8" t="s">
        <v>543</v>
      </c>
      <c r="M62" s="8"/>
      <c r="N62" s="8"/>
      <c r="O62" s="368">
        <v>6.64</v>
      </c>
      <c r="P62" s="8">
        <v>5690</v>
      </c>
      <c r="Q62" s="8" t="s">
        <v>51</v>
      </c>
      <c r="R62" s="8" t="s">
        <v>51</v>
      </c>
      <c r="S62" s="8">
        <v>460</v>
      </c>
      <c r="T62" s="8">
        <v>460</v>
      </c>
      <c r="U62" s="8"/>
      <c r="V62" s="8">
        <v>2270</v>
      </c>
      <c r="W62" s="8">
        <v>680</v>
      </c>
      <c r="X62" s="8">
        <v>727</v>
      </c>
      <c r="Y62" s="8">
        <v>262</v>
      </c>
      <c r="Z62" s="8">
        <v>412</v>
      </c>
      <c r="AA62" s="8">
        <v>18</v>
      </c>
      <c r="AB62" s="8">
        <v>2890</v>
      </c>
      <c r="AC62" s="8" t="s">
        <v>30</v>
      </c>
      <c r="AD62" s="8" t="s">
        <v>17</v>
      </c>
      <c r="AE62" s="8" t="s">
        <v>17</v>
      </c>
      <c r="AF62" s="8">
        <v>1.9E-2</v>
      </c>
      <c r="AG62" s="8" t="s">
        <v>37</v>
      </c>
      <c r="AH62" s="8" t="s">
        <v>17</v>
      </c>
      <c r="AI62" s="8">
        <v>0.01</v>
      </c>
      <c r="AJ62" s="8" t="s">
        <v>17</v>
      </c>
      <c r="AK62" s="8">
        <v>5.26</v>
      </c>
      <c r="AL62" s="8" t="s">
        <v>17</v>
      </c>
      <c r="AM62" s="8">
        <v>1.9E-2</v>
      </c>
      <c r="AN62" s="8" t="s">
        <v>30</v>
      </c>
      <c r="AO62" s="8" t="s">
        <v>50</v>
      </c>
      <c r="AP62" s="8">
        <v>0.52</v>
      </c>
      <c r="AQ62" s="8" t="s">
        <v>52</v>
      </c>
      <c r="AR62" s="8">
        <v>22.6</v>
      </c>
      <c r="AS62" s="8" t="s">
        <v>17</v>
      </c>
      <c r="AT62" s="8">
        <v>2.1000000000000001E-2</v>
      </c>
      <c r="AU62" s="8">
        <v>0.629</v>
      </c>
      <c r="AV62" s="8">
        <v>2.0000000000000001E-4</v>
      </c>
      <c r="AW62" s="8">
        <v>8.8999999999999996E-2</v>
      </c>
      <c r="AX62" s="8">
        <v>0.17199999999999999</v>
      </c>
      <c r="AY62" s="8">
        <v>3.2000000000000001E-2</v>
      </c>
      <c r="AZ62" s="8">
        <v>9.51</v>
      </c>
      <c r="BA62" s="8" t="s">
        <v>17</v>
      </c>
      <c r="BB62" s="8">
        <v>8.6999999999999994E-2</v>
      </c>
      <c r="BC62" s="8">
        <v>0.02</v>
      </c>
      <c r="BD62" s="8">
        <v>9.1999999999999998E-2</v>
      </c>
      <c r="BE62" s="8">
        <v>0.51</v>
      </c>
      <c r="BF62" s="8">
        <v>58.3</v>
      </c>
      <c r="BG62" s="8" t="s">
        <v>37</v>
      </c>
      <c r="BH62" s="8" t="s">
        <v>37</v>
      </c>
      <c r="BI62" s="8">
        <v>0.5</v>
      </c>
      <c r="BJ62" s="8">
        <v>0.42</v>
      </c>
      <c r="BK62" s="8" t="s">
        <v>30</v>
      </c>
      <c r="BL62" s="8" t="s">
        <v>30</v>
      </c>
      <c r="BM62" s="8" t="s">
        <v>30</v>
      </c>
      <c r="BN62" s="8">
        <v>75.599999999999994</v>
      </c>
      <c r="BO62" s="8">
        <v>76.2</v>
      </c>
      <c r="BP62" s="8">
        <v>0.39</v>
      </c>
      <c r="BQ62" s="8" t="s">
        <v>53</v>
      </c>
      <c r="BR62" s="8" t="s">
        <v>85</v>
      </c>
      <c r="BS62" s="8" t="s">
        <v>85</v>
      </c>
      <c r="BT62" s="8" t="s">
        <v>85</v>
      </c>
      <c r="BU62" s="8" t="s">
        <v>85</v>
      </c>
      <c r="BV62" s="8" t="s">
        <v>85</v>
      </c>
      <c r="BW62" s="8" t="s">
        <v>85</v>
      </c>
      <c r="BX62" s="8" t="s">
        <v>85</v>
      </c>
      <c r="BY62" s="8" t="s">
        <v>85</v>
      </c>
      <c r="BZ62" s="8" t="s">
        <v>85</v>
      </c>
      <c r="CA62" s="8" t="s">
        <v>85</v>
      </c>
      <c r="CB62" s="8" t="s">
        <v>85</v>
      </c>
      <c r="CC62" s="8" t="s">
        <v>85</v>
      </c>
      <c r="CD62" s="8" t="s">
        <v>102</v>
      </c>
      <c r="CE62" s="8" t="s">
        <v>85</v>
      </c>
      <c r="CF62" s="8" t="s">
        <v>85</v>
      </c>
      <c r="CG62" s="8" t="s">
        <v>85</v>
      </c>
      <c r="CH62" s="8" t="s">
        <v>102</v>
      </c>
      <c r="CI62" s="8" t="s">
        <v>102</v>
      </c>
      <c r="CJ62" s="8" t="s">
        <v>332</v>
      </c>
      <c r="CK62" s="8" t="s">
        <v>0</v>
      </c>
      <c r="CL62" s="8" t="s">
        <v>333</v>
      </c>
      <c r="CM62" s="8" t="s">
        <v>0</v>
      </c>
      <c r="CN62" s="8" t="s">
        <v>0</v>
      </c>
      <c r="CO62" s="8" t="s">
        <v>332</v>
      </c>
      <c r="CP62" s="8" t="s">
        <v>332</v>
      </c>
      <c r="CQ62" s="8" t="s">
        <v>333</v>
      </c>
      <c r="CR62" s="8" t="s">
        <v>333</v>
      </c>
      <c r="CS62" s="8" t="s">
        <v>333</v>
      </c>
      <c r="CT62" s="8" t="s">
        <v>333</v>
      </c>
      <c r="CU62" s="8" t="s">
        <v>333</v>
      </c>
      <c r="CV62" s="8" t="s">
        <v>51</v>
      </c>
      <c r="CW62" s="8" t="s">
        <v>15</v>
      </c>
      <c r="CX62" s="8" t="s">
        <v>15</v>
      </c>
      <c r="CY62" s="8" t="s">
        <v>15</v>
      </c>
      <c r="CZ62" s="8" t="s">
        <v>15</v>
      </c>
      <c r="DA62" s="8" t="s">
        <v>15</v>
      </c>
      <c r="DB62" s="8" t="s">
        <v>51</v>
      </c>
      <c r="DC62" s="8" t="s">
        <v>53</v>
      </c>
      <c r="DD62" s="8"/>
      <c r="DE62" s="8"/>
      <c r="DF62" s="8"/>
      <c r="DG62" s="8"/>
    </row>
    <row r="63" spans="1:111" hidden="1">
      <c r="A63" s="8" t="s">
        <v>457</v>
      </c>
      <c r="B63" s="385">
        <v>45444</v>
      </c>
      <c r="C63" s="950">
        <v>45457</v>
      </c>
      <c r="D63" s="8">
        <v>10.24</v>
      </c>
      <c r="E63" s="368">
        <v>6.45</v>
      </c>
      <c r="F63" s="8">
        <v>5480</v>
      </c>
      <c r="G63" s="198">
        <v>18.7</v>
      </c>
      <c r="H63" s="8"/>
      <c r="I63" s="8">
        <v>157</v>
      </c>
      <c r="J63" s="8" t="s">
        <v>245</v>
      </c>
      <c r="K63" s="8" t="s">
        <v>489</v>
      </c>
      <c r="L63" s="8" t="s">
        <v>543</v>
      </c>
      <c r="M63" s="8"/>
      <c r="N63" s="8"/>
      <c r="O63" s="368">
        <v>6.59</v>
      </c>
      <c r="P63" s="8">
        <v>5840</v>
      </c>
      <c r="Q63" s="8" t="s">
        <v>51</v>
      </c>
      <c r="R63" s="8" t="s">
        <v>51</v>
      </c>
      <c r="S63" s="8">
        <v>492</v>
      </c>
      <c r="T63" s="8">
        <v>492</v>
      </c>
      <c r="U63" s="8">
        <v>120</v>
      </c>
      <c r="V63" s="8">
        <v>2420</v>
      </c>
      <c r="W63" s="8">
        <v>650</v>
      </c>
      <c r="X63" s="8">
        <v>721</v>
      </c>
      <c r="Y63" s="8">
        <v>205</v>
      </c>
      <c r="Z63" s="8">
        <v>403</v>
      </c>
      <c r="AA63" s="8">
        <v>17</v>
      </c>
      <c r="AB63" s="8">
        <v>2640</v>
      </c>
      <c r="AC63" s="8" t="s">
        <v>30</v>
      </c>
      <c r="AD63" s="8" t="s">
        <v>17</v>
      </c>
      <c r="AE63" s="8" t="s">
        <v>17</v>
      </c>
      <c r="AF63" s="8">
        <v>1.7999999999999999E-2</v>
      </c>
      <c r="AG63" s="8" t="s">
        <v>37</v>
      </c>
      <c r="AH63" s="8" t="s">
        <v>17</v>
      </c>
      <c r="AI63" s="8">
        <v>3.0000000000000001E-3</v>
      </c>
      <c r="AJ63" s="8" t="s">
        <v>17</v>
      </c>
      <c r="AK63" s="8">
        <v>5.61</v>
      </c>
      <c r="AL63" s="8">
        <v>2E-3</v>
      </c>
      <c r="AM63" s="8">
        <v>2.4E-2</v>
      </c>
      <c r="AN63" s="8" t="s">
        <v>30</v>
      </c>
      <c r="AO63" s="8">
        <v>8.9999999999999993E-3</v>
      </c>
      <c r="AP63" s="8">
        <v>0.43</v>
      </c>
      <c r="AQ63" s="8" t="s">
        <v>52</v>
      </c>
      <c r="AR63" s="8">
        <v>19.399999999999999</v>
      </c>
      <c r="AS63" s="8" t="s">
        <v>17</v>
      </c>
      <c r="AT63" s="8">
        <v>1.6E-2</v>
      </c>
      <c r="AU63" s="8">
        <v>0.38900000000000001</v>
      </c>
      <c r="AV63" s="8">
        <v>2.0000000000000001E-4</v>
      </c>
      <c r="AW63" s="8">
        <v>5.8000000000000003E-2</v>
      </c>
      <c r="AX63" s="8">
        <v>0.182</v>
      </c>
      <c r="AY63" s="8">
        <v>1.7999999999999999E-2</v>
      </c>
      <c r="AZ63" s="8">
        <v>8.76</v>
      </c>
      <c r="BA63" s="8" t="s">
        <v>17</v>
      </c>
      <c r="BB63" s="8">
        <v>6.4000000000000001E-2</v>
      </c>
      <c r="BC63" s="8" t="s">
        <v>30</v>
      </c>
      <c r="BD63" s="8">
        <v>6.7000000000000004E-2</v>
      </c>
      <c r="BE63" s="8">
        <v>0.46</v>
      </c>
      <c r="BF63" s="8">
        <v>41.6</v>
      </c>
      <c r="BG63" s="8" t="s">
        <v>37</v>
      </c>
      <c r="BH63" s="8" t="s">
        <v>37</v>
      </c>
      <c r="BI63" s="8">
        <v>0.5</v>
      </c>
      <c r="BJ63" s="8">
        <v>4.24</v>
      </c>
      <c r="BK63" s="8"/>
      <c r="BL63" s="8">
        <v>0.9</v>
      </c>
      <c r="BM63" s="8"/>
      <c r="BN63" s="8">
        <v>78.599999999999994</v>
      </c>
      <c r="BO63" s="8">
        <v>70.8</v>
      </c>
      <c r="BP63" s="8">
        <v>5.18</v>
      </c>
      <c r="BQ63" s="8" t="s">
        <v>53</v>
      </c>
      <c r="BR63" s="8" t="s">
        <v>85</v>
      </c>
      <c r="BS63" s="8" t="s">
        <v>85</v>
      </c>
      <c r="BT63" s="8" t="s">
        <v>85</v>
      </c>
      <c r="BU63" s="8" t="s">
        <v>85</v>
      </c>
      <c r="BV63" s="8" t="s">
        <v>85</v>
      </c>
      <c r="BW63" s="8" t="s">
        <v>85</v>
      </c>
      <c r="BX63" s="8" t="s">
        <v>85</v>
      </c>
      <c r="BY63" s="8" t="s">
        <v>85</v>
      </c>
      <c r="BZ63" s="8" t="s">
        <v>85</v>
      </c>
      <c r="CA63" s="8" t="s">
        <v>85</v>
      </c>
      <c r="CB63" s="8" t="s">
        <v>85</v>
      </c>
      <c r="CC63" s="8" t="s">
        <v>85</v>
      </c>
      <c r="CD63" s="8" t="s">
        <v>102</v>
      </c>
      <c r="CE63" s="8" t="s">
        <v>85</v>
      </c>
      <c r="CF63" s="8" t="s">
        <v>85</v>
      </c>
      <c r="CG63" s="8" t="s">
        <v>85</v>
      </c>
      <c r="CH63" s="8" t="s">
        <v>102</v>
      </c>
      <c r="CI63" s="8" t="s">
        <v>102</v>
      </c>
      <c r="CJ63" s="8" t="s">
        <v>332</v>
      </c>
      <c r="CK63" s="8" t="s">
        <v>0</v>
      </c>
      <c r="CL63" s="8" t="s">
        <v>333</v>
      </c>
      <c r="CM63" s="8" t="s">
        <v>0</v>
      </c>
      <c r="CN63" s="8" t="s">
        <v>0</v>
      </c>
      <c r="CO63" s="8" t="s">
        <v>332</v>
      </c>
      <c r="CP63" s="8" t="s">
        <v>332</v>
      </c>
      <c r="CQ63" s="8" t="s">
        <v>333</v>
      </c>
      <c r="CR63" s="8" t="s">
        <v>333</v>
      </c>
      <c r="CS63" s="8" t="s">
        <v>333</v>
      </c>
      <c r="CT63" s="8" t="s">
        <v>333</v>
      </c>
      <c r="CU63" s="8" t="s">
        <v>333</v>
      </c>
      <c r="CV63" s="8" t="s">
        <v>51</v>
      </c>
      <c r="CW63" s="8" t="s">
        <v>15</v>
      </c>
      <c r="CX63" s="8" t="s">
        <v>15</v>
      </c>
      <c r="CY63" s="8" t="s">
        <v>15</v>
      </c>
      <c r="CZ63" s="8" t="s">
        <v>15</v>
      </c>
      <c r="DA63" s="8" t="s">
        <v>15</v>
      </c>
      <c r="DB63" s="8" t="s">
        <v>51</v>
      </c>
      <c r="DC63" s="8" t="s">
        <v>53</v>
      </c>
      <c r="DD63" s="8"/>
      <c r="DE63" s="8"/>
      <c r="DF63" s="8"/>
      <c r="DG63" s="8"/>
    </row>
    <row r="64" spans="1:111" hidden="1">
      <c r="A64" s="8" t="s">
        <v>457</v>
      </c>
      <c r="B64" s="385">
        <v>45505</v>
      </c>
      <c r="C64" s="950">
        <v>45524</v>
      </c>
      <c r="D64" s="8">
        <v>10.25</v>
      </c>
      <c r="E64" s="368">
        <v>6.61</v>
      </c>
      <c r="F64" s="8">
        <v>5130</v>
      </c>
      <c r="G64" s="198">
        <v>19.399999999999999</v>
      </c>
      <c r="H64" s="8"/>
      <c r="I64" s="8">
        <v>140</v>
      </c>
      <c r="J64" s="8" t="s">
        <v>245</v>
      </c>
      <c r="K64" s="8" t="s">
        <v>810</v>
      </c>
      <c r="L64" s="8" t="s">
        <v>543</v>
      </c>
      <c r="M64" s="8"/>
      <c r="N64" s="8"/>
      <c r="O64" s="368">
        <v>6.48</v>
      </c>
      <c r="P64" s="8">
        <v>5240</v>
      </c>
      <c r="Q64" s="8" t="s">
        <v>51</v>
      </c>
      <c r="R64" s="8" t="s">
        <v>51</v>
      </c>
      <c r="S64" s="8">
        <v>451</v>
      </c>
      <c r="T64" s="8">
        <v>451</v>
      </c>
      <c r="U64" s="8">
        <v>401</v>
      </c>
      <c r="V64" s="8">
        <v>2400</v>
      </c>
      <c r="W64" s="8">
        <v>697</v>
      </c>
      <c r="X64" s="8">
        <v>708</v>
      </c>
      <c r="Y64" s="8">
        <v>260</v>
      </c>
      <c r="Z64" s="8">
        <v>410</v>
      </c>
      <c r="AA64" s="8">
        <v>18</v>
      </c>
      <c r="AB64" s="8">
        <v>2840</v>
      </c>
      <c r="AC64" s="8" t="s">
        <v>30</v>
      </c>
      <c r="AD64" s="8" t="s">
        <v>17</v>
      </c>
      <c r="AE64" s="8" t="s">
        <v>17</v>
      </c>
      <c r="AF64" s="8">
        <v>1.6E-2</v>
      </c>
      <c r="AG64" s="8">
        <v>3.2000000000000002E-3</v>
      </c>
      <c r="AH64" s="8" t="s">
        <v>17</v>
      </c>
      <c r="AI64" s="8">
        <v>0.01</v>
      </c>
      <c r="AJ64" s="8" t="s">
        <v>17</v>
      </c>
      <c r="AK64" s="8">
        <v>4.03</v>
      </c>
      <c r="AL64" s="8" t="s">
        <v>17</v>
      </c>
      <c r="AM64" s="8">
        <v>1.2999999999999999E-2</v>
      </c>
      <c r="AN64" s="8" t="s">
        <v>30</v>
      </c>
      <c r="AO64" s="8">
        <v>8.0000000000000002E-3</v>
      </c>
      <c r="AP64" s="8">
        <v>0.59</v>
      </c>
      <c r="AQ64" s="8" t="s">
        <v>52</v>
      </c>
      <c r="AR64" s="8">
        <v>9.25</v>
      </c>
      <c r="AS64" s="8" t="s">
        <v>17</v>
      </c>
      <c r="AT64" s="8">
        <v>7.0000000000000001E-3</v>
      </c>
      <c r="AU64" s="8">
        <v>7.1999999999999995E-2</v>
      </c>
      <c r="AV64" s="8">
        <v>1.1000000000000001E-3</v>
      </c>
      <c r="AW64" s="8">
        <v>1.7999999999999999E-2</v>
      </c>
      <c r="AX64" s="8">
        <v>0.55400000000000005</v>
      </c>
      <c r="AY64" s="8">
        <v>1.6E-2</v>
      </c>
      <c r="AZ64" s="8">
        <v>8.64</v>
      </c>
      <c r="BA64" s="8" t="s">
        <v>17</v>
      </c>
      <c r="BB64" s="8">
        <v>5.2999999999999999E-2</v>
      </c>
      <c r="BC64" s="8" t="s">
        <v>30</v>
      </c>
      <c r="BD64" s="8">
        <v>6.0999999999999999E-2</v>
      </c>
      <c r="BE64" s="8">
        <v>0.48</v>
      </c>
      <c r="BF64" s="8">
        <v>14.1</v>
      </c>
      <c r="BG64" s="8" t="s">
        <v>37</v>
      </c>
      <c r="BH64" s="8">
        <v>2.9999999999999997E-4</v>
      </c>
      <c r="BI64" s="8">
        <v>0.4</v>
      </c>
      <c r="BJ64" s="8">
        <v>0.51</v>
      </c>
      <c r="BK64" s="8"/>
      <c r="BL64" s="8" t="s">
        <v>30</v>
      </c>
      <c r="BM64" s="8"/>
      <c r="BN64" s="8">
        <v>78.599999999999994</v>
      </c>
      <c r="BO64" s="8">
        <v>75</v>
      </c>
      <c r="BP64" s="8">
        <v>2.35</v>
      </c>
      <c r="BQ64" s="8" t="s">
        <v>53</v>
      </c>
      <c r="BR64" s="8" t="s">
        <v>85</v>
      </c>
      <c r="BS64" s="8" t="s">
        <v>85</v>
      </c>
      <c r="BT64" s="8" t="s">
        <v>85</v>
      </c>
      <c r="BU64" s="8" t="s">
        <v>85</v>
      </c>
      <c r="BV64" s="8" t="s">
        <v>85</v>
      </c>
      <c r="BW64" s="8" t="s">
        <v>85</v>
      </c>
      <c r="BX64" s="8" t="s">
        <v>85</v>
      </c>
      <c r="BY64" s="8" t="s">
        <v>85</v>
      </c>
      <c r="BZ64" s="8" t="s">
        <v>85</v>
      </c>
      <c r="CA64" s="8" t="s">
        <v>85</v>
      </c>
      <c r="CB64" s="8" t="s">
        <v>85</v>
      </c>
      <c r="CC64" s="8" t="s">
        <v>85</v>
      </c>
      <c r="CD64" s="8" t="s">
        <v>102</v>
      </c>
      <c r="CE64" s="8" t="s">
        <v>85</v>
      </c>
      <c r="CF64" s="8" t="s">
        <v>85</v>
      </c>
      <c r="CG64" s="8" t="s">
        <v>85</v>
      </c>
      <c r="CH64" s="8" t="s">
        <v>102</v>
      </c>
      <c r="CI64" s="8" t="s">
        <v>102</v>
      </c>
      <c r="CJ64" s="8" t="s">
        <v>332</v>
      </c>
      <c r="CK64" s="8" t="s">
        <v>0</v>
      </c>
      <c r="CL64" s="8" t="s">
        <v>333</v>
      </c>
      <c r="CM64" s="8" t="s">
        <v>0</v>
      </c>
      <c r="CN64" s="8" t="s">
        <v>0</v>
      </c>
      <c r="CO64" s="8" t="s">
        <v>332</v>
      </c>
      <c r="CP64" s="8" t="s">
        <v>332</v>
      </c>
      <c r="CQ64" s="8" t="s">
        <v>333</v>
      </c>
      <c r="CR64" s="8" t="s">
        <v>333</v>
      </c>
      <c r="CS64" s="8" t="s">
        <v>333</v>
      </c>
      <c r="CT64" s="8" t="s">
        <v>333</v>
      </c>
      <c r="CU64" s="8" t="s">
        <v>333</v>
      </c>
      <c r="CV64" s="8" t="s">
        <v>51</v>
      </c>
      <c r="CW64" s="8" t="s">
        <v>15</v>
      </c>
      <c r="CX64" s="8" t="s">
        <v>15</v>
      </c>
      <c r="CY64" s="8" t="s">
        <v>15</v>
      </c>
      <c r="CZ64" s="8" t="s">
        <v>15</v>
      </c>
      <c r="DA64" s="8" t="s">
        <v>15</v>
      </c>
      <c r="DB64" s="8" t="s">
        <v>51</v>
      </c>
      <c r="DC64" s="8" t="s">
        <v>53</v>
      </c>
      <c r="DD64" s="8"/>
      <c r="DE64" s="8"/>
      <c r="DF64" s="8"/>
      <c r="DG64" s="8"/>
    </row>
    <row r="65" spans="1:111" hidden="1">
      <c r="A65" s="8" t="s">
        <v>457</v>
      </c>
      <c r="B65" s="385">
        <v>45566</v>
      </c>
      <c r="C65" s="950">
        <v>45580</v>
      </c>
      <c r="D65" s="8">
        <v>9.51</v>
      </c>
      <c r="E65" s="368">
        <v>6.45</v>
      </c>
      <c r="F65" s="8">
        <v>5060</v>
      </c>
      <c r="G65" s="198">
        <v>20.2</v>
      </c>
      <c r="H65" s="8"/>
      <c r="I65" s="8">
        <v>176</v>
      </c>
      <c r="J65" s="8" t="s">
        <v>245</v>
      </c>
      <c r="K65" s="8" t="s">
        <v>489</v>
      </c>
      <c r="L65" s="8" t="s">
        <v>543</v>
      </c>
      <c r="M65" s="8"/>
      <c r="N65" s="8"/>
      <c r="O65" s="368">
        <v>6.63</v>
      </c>
      <c r="P65" s="8">
        <v>5640</v>
      </c>
      <c r="Q65" s="8" t="s">
        <v>51</v>
      </c>
      <c r="R65" s="8" t="s">
        <v>51</v>
      </c>
      <c r="S65" s="8">
        <v>456</v>
      </c>
      <c r="T65" s="8">
        <v>456</v>
      </c>
      <c r="U65" s="8">
        <v>91</v>
      </c>
      <c r="V65" s="8">
        <v>2180</v>
      </c>
      <c r="W65" s="8">
        <v>781</v>
      </c>
      <c r="X65" s="8">
        <v>753</v>
      </c>
      <c r="Y65" s="8">
        <v>245</v>
      </c>
      <c r="Z65" s="8">
        <v>403</v>
      </c>
      <c r="AA65" s="8">
        <v>17</v>
      </c>
      <c r="AB65" s="8">
        <v>2890</v>
      </c>
      <c r="AC65" s="8" t="s">
        <v>30</v>
      </c>
      <c r="AD65" s="8" t="s">
        <v>17</v>
      </c>
      <c r="AE65" s="8" t="s">
        <v>17</v>
      </c>
      <c r="AF65" s="8">
        <v>2.1999999999999999E-2</v>
      </c>
      <c r="AG65" s="8">
        <v>1E-3</v>
      </c>
      <c r="AH65" s="8" t="s">
        <v>17</v>
      </c>
      <c r="AI65" s="8">
        <v>4.0000000000000001E-3</v>
      </c>
      <c r="AJ65" s="8" t="s">
        <v>17</v>
      </c>
      <c r="AK65" s="8">
        <v>2.91</v>
      </c>
      <c r="AL65" s="8" t="s">
        <v>17</v>
      </c>
      <c r="AM65" s="8">
        <v>5.0000000000000001E-3</v>
      </c>
      <c r="AN65" s="8" t="s">
        <v>30</v>
      </c>
      <c r="AO65" s="8">
        <v>1.4999999999999999E-2</v>
      </c>
      <c r="AP65" s="8">
        <v>0.59</v>
      </c>
      <c r="AQ65" s="8" t="s">
        <v>52</v>
      </c>
      <c r="AR65" s="8">
        <v>9.52</v>
      </c>
      <c r="AS65" s="8" t="s">
        <v>17</v>
      </c>
      <c r="AT65" s="8">
        <v>6.0000000000000001E-3</v>
      </c>
      <c r="AU65" s="8">
        <v>0.104</v>
      </c>
      <c r="AV65" s="8">
        <v>8.9999999999999998E-4</v>
      </c>
      <c r="AW65" s="8">
        <v>2.4E-2</v>
      </c>
      <c r="AX65" s="8">
        <v>8.5000000000000006E-2</v>
      </c>
      <c r="AY65" s="8">
        <v>1.2E-2</v>
      </c>
      <c r="AZ65" s="8">
        <v>4.12</v>
      </c>
      <c r="BA65" s="8" t="s">
        <v>17</v>
      </c>
      <c r="BB65" s="8">
        <v>2.5999999999999999E-2</v>
      </c>
      <c r="BC65" s="8" t="s">
        <v>30</v>
      </c>
      <c r="BD65" s="8">
        <v>5.2999999999999999E-2</v>
      </c>
      <c r="BE65" s="8">
        <v>0.52</v>
      </c>
      <c r="BF65" s="8">
        <v>15.2</v>
      </c>
      <c r="BG65" s="8" t="s">
        <v>37</v>
      </c>
      <c r="BH65" s="8" t="s">
        <v>37</v>
      </c>
      <c r="BI65" s="8">
        <v>0.3</v>
      </c>
      <c r="BJ65" s="8">
        <v>0.3</v>
      </c>
      <c r="BK65" s="8">
        <v>0.09</v>
      </c>
      <c r="BL65" s="8" t="s">
        <v>30</v>
      </c>
      <c r="BM65" s="8" t="s">
        <v>30</v>
      </c>
      <c r="BN65" s="8">
        <v>76.5</v>
      </c>
      <c r="BO65" s="8">
        <v>75.7</v>
      </c>
      <c r="BP65" s="8">
        <v>0.54</v>
      </c>
      <c r="BQ65" s="8" t="s">
        <v>53</v>
      </c>
      <c r="BR65" s="8" t="s">
        <v>85</v>
      </c>
      <c r="BS65" s="8" t="s">
        <v>85</v>
      </c>
      <c r="BT65" s="8" t="s">
        <v>85</v>
      </c>
      <c r="BU65" s="8" t="s">
        <v>85</v>
      </c>
      <c r="BV65" s="8" t="s">
        <v>85</v>
      </c>
      <c r="BW65" s="8" t="s">
        <v>85</v>
      </c>
      <c r="BX65" s="8" t="s">
        <v>85</v>
      </c>
      <c r="BY65" s="8" t="s">
        <v>85</v>
      </c>
      <c r="BZ65" s="8" t="s">
        <v>85</v>
      </c>
      <c r="CA65" s="8" t="s">
        <v>85</v>
      </c>
      <c r="CB65" s="8" t="s">
        <v>85</v>
      </c>
      <c r="CC65" s="8" t="s">
        <v>85</v>
      </c>
      <c r="CD65" s="8" t="s">
        <v>102</v>
      </c>
      <c r="CE65" s="8" t="s">
        <v>85</v>
      </c>
      <c r="CF65" s="8" t="s">
        <v>85</v>
      </c>
      <c r="CG65" s="8" t="s">
        <v>85</v>
      </c>
      <c r="CH65" s="8" t="s">
        <v>102</v>
      </c>
      <c r="CI65" s="8" t="s">
        <v>102</v>
      </c>
      <c r="CJ65" s="8" t="s">
        <v>332</v>
      </c>
      <c r="CK65" s="8" t="s">
        <v>0</v>
      </c>
      <c r="CL65" s="8" t="s">
        <v>333</v>
      </c>
      <c r="CM65" s="8" t="s">
        <v>0</v>
      </c>
      <c r="CN65" s="8" t="s">
        <v>0</v>
      </c>
      <c r="CO65" s="8" t="s">
        <v>332</v>
      </c>
      <c r="CP65" s="8" t="s">
        <v>332</v>
      </c>
      <c r="CQ65" s="8" t="s">
        <v>333</v>
      </c>
      <c r="CR65" s="8" t="s">
        <v>333</v>
      </c>
      <c r="CS65" s="8" t="s">
        <v>333</v>
      </c>
      <c r="CT65" s="8" t="s">
        <v>333</v>
      </c>
      <c r="CU65" s="8" t="s">
        <v>333</v>
      </c>
      <c r="CV65" s="8" t="s">
        <v>51</v>
      </c>
      <c r="CW65" s="8" t="s">
        <v>15</v>
      </c>
      <c r="CX65" s="8" t="s">
        <v>15</v>
      </c>
      <c r="CY65" s="8" t="s">
        <v>15</v>
      </c>
      <c r="CZ65" s="8" t="s">
        <v>15</v>
      </c>
      <c r="DA65" s="8" t="s">
        <v>15</v>
      </c>
      <c r="DB65" s="8" t="s">
        <v>51</v>
      </c>
      <c r="DC65" s="8" t="s">
        <v>53</v>
      </c>
      <c r="DD65" s="8"/>
      <c r="DE65" s="8"/>
      <c r="DF65" s="8"/>
      <c r="DG65" s="8"/>
    </row>
    <row r="66" spans="1:111" hidden="1">
      <c r="A66" s="8" t="s">
        <v>457</v>
      </c>
      <c r="B66" s="385">
        <v>45627</v>
      </c>
      <c r="C66" s="950">
        <v>45644</v>
      </c>
      <c r="D66" s="8">
        <v>9.76</v>
      </c>
      <c r="E66" s="368">
        <v>6.46</v>
      </c>
      <c r="F66" s="8">
        <v>4850</v>
      </c>
      <c r="G66" s="198">
        <v>19.100000000000001</v>
      </c>
      <c r="H66" s="8"/>
      <c r="I66" s="8">
        <v>187</v>
      </c>
      <c r="J66" s="8" t="s">
        <v>245</v>
      </c>
      <c r="K66" s="8" t="s">
        <v>489</v>
      </c>
      <c r="L66" s="8" t="s">
        <v>566</v>
      </c>
      <c r="M66" s="8"/>
      <c r="N66" s="8"/>
      <c r="O66" s="368">
        <v>6.7</v>
      </c>
      <c r="P66" s="8">
        <v>6140</v>
      </c>
      <c r="Q66" s="8" t="s">
        <v>51</v>
      </c>
      <c r="R66" s="8" t="s">
        <v>51</v>
      </c>
      <c r="S66" s="8">
        <v>476</v>
      </c>
      <c r="T66" s="8">
        <v>476</v>
      </c>
      <c r="U66" s="8">
        <v>390</v>
      </c>
      <c r="V66" s="8">
        <v>2280</v>
      </c>
      <c r="W66" s="8">
        <v>683</v>
      </c>
      <c r="X66" s="8">
        <v>603</v>
      </c>
      <c r="Y66" s="8">
        <v>258</v>
      </c>
      <c r="Z66" s="8">
        <v>444</v>
      </c>
      <c r="AA66" s="8">
        <v>19</v>
      </c>
      <c r="AB66" s="8">
        <v>2570</v>
      </c>
      <c r="AC66" s="8" t="s">
        <v>30</v>
      </c>
      <c r="AD66" s="8" t="s">
        <v>17</v>
      </c>
      <c r="AE66" s="8" t="s">
        <v>17</v>
      </c>
      <c r="AF66" s="8">
        <v>1.6E-2</v>
      </c>
      <c r="AG66" s="8" t="s">
        <v>37</v>
      </c>
      <c r="AH66" s="8" t="s">
        <v>17</v>
      </c>
      <c r="AI66" s="8">
        <v>0.01</v>
      </c>
      <c r="AJ66" s="8" t="s">
        <v>17</v>
      </c>
      <c r="AK66" s="8">
        <v>3.63</v>
      </c>
      <c r="AL66" s="8" t="s">
        <v>17</v>
      </c>
      <c r="AM66" s="8">
        <v>8.0000000000000002E-3</v>
      </c>
      <c r="AN66" s="8" t="s">
        <v>30</v>
      </c>
      <c r="AO66" s="8" t="s">
        <v>50</v>
      </c>
      <c r="AP66" s="8">
        <v>0.51</v>
      </c>
      <c r="AQ66" s="8">
        <v>0.06</v>
      </c>
      <c r="AR66" s="8">
        <v>2.81</v>
      </c>
      <c r="AS66" s="8" t="s">
        <v>17</v>
      </c>
      <c r="AT66" s="8">
        <v>2E-3</v>
      </c>
      <c r="AU66" s="8">
        <v>3.5999999999999997E-2</v>
      </c>
      <c r="AV66" s="8" t="s">
        <v>37</v>
      </c>
      <c r="AW66" s="8">
        <v>5.0000000000000001E-3</v>
      </c>
      <c r="AX66" s="8">
        <v>7.0000000000000007E-2</v>
      </c>
      <c r="AY66" s="8">
        <v>6.0000000000000001E-3</v>
      </c>
      <c r="AZ66" s="8">
        <v>4.34</v>
      </c>
      <c r="BA66" s="8" t="s">
        <v>17</v>
      </c>
      <c r="BB66" s="8">
        <v>1.7000000000000001E-2</v>
      </c>
      <c r="BC66" s="8" t="s">
        <v>30</v>
      </c>
      <c r="BD66" s="8">
        <v>1.4999999999999999E-2</v>
      </c>
      <c r="BE66" s="8">
        <v>0.53</v>
      </c>
      <c r="BF66" s="8">
        <v>2.0099999999999998</v>
      </c>
      <c r="BG66" s="8" t="s">
        <v>37</v>
      </c>
      <c r="BH66" s="8" t="s">
        <v>37</v>
      </c>
      <c r="BI66" s="8">
        <v>0.5</v>
      </c>
      <c r="BJ66" s="8">
        <v>0.38</v>
      </c>
      <c r="BK66" s="8">
        <v>0.03</v>
      </c>
      <c r="BL66" s="8">
        <v>0.01</v>
      </c>
      <c r="BM66" s="8">
        <v>0.04</v>
      </c>
      <c r="BN66" s="8">
        <v>76.2</v>
      </c>
      <c r="BO66" s="8">
        <v>71.099999999999994</v>
      </c>
      <c r="BP66" s="8">
        <v>3.48</v>
      </c>
      <c r="BQ66" s="8" t="s">
        <v>53</v>
      </c>
      <c r="BR66" s="8" t="s">
        <v>85</v>
      </c>
      <c r="BS66" s="8" t="s">
        <v>85</v>
      </c>
      <c r="BT66" s="8" t="s">
        <v>85</v>
      </c>
      <c r="BU66" s="8" t="s">
        <v>85</v>
      </c>
      <c r="BV66" s="8" t="s">
        <v>85</v>
      </c>
      <c r="BW66" s="8" t="s">
        <v>85</v>
      </c>
      <c r="BX66" s="8" t="s">
        <v>85</v>
      </c>
      <c r="BY66" s="8" t="s">
        <v>85</v>
      </c>
      <c r="BZ66" s="8" t="s">
        <v>85</v>
      </c>
      <c r="CA66" s="8" t="s">
        <v>85</v>
      </c>
      <c r="CB66" s="8" t="s">
        <v>85</v>
      </c>
      <c r="CC66" s="8" t="s">
        <v>85</v>
      </c>
      <c r="CD66" s="8" t="s">
        <v>102</v>
      </c>
      <c r="CE66" s="8" t="s">
        <v>85</v>
      </c>
      <c r="CF66" s="8" t="s">
        <v>85</v>
      </c>
      <c r="CG66" s="8" t="s">
        <v>85</v>
      </c>
      <c r="CH66" s="8" t="s">
        <v>102</v>
      </c>
      <c r="CI66" s="8" t="s">
        <v>102</v>
      </c>
      <c r="CJ66" s="8" t="s">
        <v>332</v>
      </c>
      <c r="CK66" s="8" t="s">
        <v>0</v>
      </c>
      <c r="CL66" s="8" t="s">
        <v>333</v>
      </c>
      <c r="CM66" s="8" t="s">
        <v>0</v>
      </c>
      <c r="CN66" s="8" t="s">
        <v>0</v>
      </c>
      <c r="CO66" s="8" t="s">
        <v>332</v>
      </c>
      <c r="CP66" s="8" t="s">
        <v>332</v>
      </c>
      <c r="CQ66" s="8" t="s">
        <v>333</v>
      </c>
      <c r="CR66" s="8" t="s">
        <v>333</v>
      </c>
      <c r="CS66" s="8" t="s">
        <v>333</v>
      </c>
      <c r="CT66" s="8" t="s">
        <v>333</v>
      </c>
      <c r="CU66" s="8" t="s">
        <v>333</v>
      </c>
      <c r="CV66" s="8" t="s">
        <v>51</v>
      </c>
      <c r="CW66" s="8" t="s">
        <v>15</v>
      </c>
      <c r="CX66" s="8" t="s">
        <v>15</v>
      </c>
      <c r="CY66" s="8" t="s">
        <v>15</v>
      </c>
      <c r="CZ66" s="8" t="s">
        <v>15</v>
      </c>
      <c r="DA66" s="8" t="s">
        <v>15</v>
      </c>
      <c r="DB66" s="8" t="s">
        <v>51</v>
      </c>
      <c r="DC66" s="8" t="s">
        <v>53</v>
      </c>
      <c r="DD66" s="8"/>
      <c r="DE66" s="8"/>
      <c r="DF66" s="8"/>
      <c r="DG66" s="8"/>
    </row>
    <row r="67" spans="1:111">
      <c r="A67" s="8" t="s">
        <v>457</v>
      </c>
      <c r="B67" s="385">
        <v>45689</v>
      </c>
      <c r="C67" s="950">
        <v>45706</v>
      </c>
      <c r="D67" s="8">
        <v>9.92</v>
      </c>
      <c r="E67" s="368">
        <v>6.56</v>
      </c>
      <c r="F67" s="8">
        <v>4890</v>
      </c>
      <c r="G67" s="198">
        <v>19.5</v>
      </c>
      <c r="H67" s="8"/>
      <c r="I67" s="8">
        <v>3</v>
      </c>
      <c r="J67" s="8" t="s">
        <v>837</v>
      </c>
      <c r="K67" s="8" t="s">
        <v>489</v>
      </c>
      <c r="L67" s="8" t="s">
        <v>543</v>
      </c>
      <c r="M67" s="8" t="s">
        <v>881</v>
      </c>
      <c r="N67" s="8"/>
      <c r="O67" s="368">
        <v>6.69</v>
      </c>
      <c r="P67" s="8">
        <v>6180</v>
      </c>
      <c r="Q67" s="8" t="s">
        <v>51</v>
      </c>
      <c r="R67" s="8" t="s">
        <v>51</v>
      </c>
      <c r="S67" s="8">
        <v>448</v>
      </c>
      <c r="T67" s="8">
        <v>448</v>
      </c>
      <c r="U67" s="8">
        <v>39</v>
      </c>
      <c r="V67" s="8">
        <v>2520</v>
      </c>
      <c r="W67" s="8">
        <v>712</v>
      </c>
      <c r="X67" s="8">
        <v>752</v>
      </c>
      <c r="Y67" s="8">
        <v>256</v>
      </c>
      <c r="Z67" s="8">
        <v>439</v>
      </c>
      <c r="AA67" s="8">
        <v>18</v>
      </c>
      <c r="AB67" s="8">
        <v>2930</v>
      </c>
      <c r="AC67" s="8" t="s">
        <v>30</v>
      </c>
      <c r="AD67" s="8" t="s">
        <v>17</v>
      </c>
      <c r="AE67" s="8" t="s">
        <v>17</v>
      </c>
      <c r="AF67" s="8">
        <v>1.9E-2</v>
      </c>
      <c r="AG67" s="8" t="s">
        <v>37</v>
      </c>
      <c r="AH67" s="8" t="s">
        <v>17</v>
      </c>
      <c r="AI67" s="8">
        <v>6.0000000000000001E-3</v>
      </c>
      <c r="AJ67" s="8" t="s">
        <v>17</v>
      </c>
      <c r="AK67" s="8">
        <v>4.5599999999999996</v>
      </c>
      <c r="AL67" s="8" t="s">
        <v>17</v>
      </c>
      <c r="AM67" s="8">
        <v>1.4999999999999999E-2</v>
      </c>
      <c r="AN67" s="8" t="s">
        <v>30</v>
      </c>
      <c r="AO67" s="8">
        <v>8.9999999999999993E-3</v>
      </c>
      <c r="AP67" s="8">
        <v>0.54</v>
      </c>
      <c r="AQ67" s="8">
        <v>0.05</v>
      </c>
      <c r="AR67" s="8">
        <v>14.8</v>
      </c>
      <c r="AS67" s="8" t="s">
        <v>17</v>
      </c>
      <c r="AT67" s="8">
        <v>0.01</v>
      </c>
      <c r="AU67" s="8">
        <v>0.218</v>
      </c>
      <c r="AV67" s="8">
        <v>5.0000000000000001E-4</v>
      </c>
      <c r="AW67" s="8">
        <v>0.04</v>
      </c>
      <c r="AX67" s="8">
        <v>0.157</v>
      </c>
      <c r="AY67" s="8">
        <v>1.4999999999999999E-2</v>
      </c>
      <c r="AZ67" s="8">
        <v>6.44</v>
      </c>
      <c r="BA67" s="8" t="s">
        <v>17</v>
      </c>
      <c r="BB67" s="8">
        <v>5.2999999999999999E-2</v>
      </c>
      <c r="BC67" s="8" t="s">
        <v>30</v>
      </c>
      <c r="BD67" s="8">
        <v>5.5E-2</v>
      </c>
      <c r="BE67" s="8">
        <v>0.57999999999999996</v>
      </c>
      <c r="BF67" s="8">
        <v>33.1</v>
      </c>
      <c r="BG67" s="8" t="s">
        <v>37</v>
      </c>
      <c r="BH67" s="8">
        <v>2.0000000000000001E-4</v>
      </c>
      <c r="BI67" s="8">
        <v>0.4</v>
      </c>
      <c r="BJ67" s="8">
        <v>0.45</v>
      </c>
      <c r="BK67" s="8" t="s">
        <v>30</v>
      </c>
      <c r="BL67" s="8" t="s">
        <v>30</v>
      </c>
      <c r="BM67" s="8" t="s">
        <v>30</v>
      </c>
      <c r="BN67" s="8">
        <v>81.5</v>
      </c>
      <c r="BO67" s="8">
        <v>78.2</v>
      </c>
      <c r="BP67" s="8">
        <v>2.1</v>
      </c>
      <c r="BQ67" s="8" t="s">
        <v>53</v>
      </c>
      <c r="BR67" s="8" t="s">
        <v>85</v>
      </c>
      <c r="BS67" s="8" t="s">
        <v>85</v>
      </c>
      <c r="BT67" s="8" t="s">
        <v>85</v>
      </c>
      <c r="BU67" s="8" t="s">
        <v>85</v>
      </c>
      <c r="BV67" s="8" t="s">
        <v>85</v>
      </c>
      <c r="BW67" s="8" t="s">
        <v>85</v>
      </c>
      <c r="BX67" s="8" t="s">
        <v>85</v>
      </c>
      <c r="BY67" s="8" t="s">
        <v>85</v>
      </c>
      <c r="BZ67" s="8" t="s">
        <v>85</v>
      </c>
      <c r="CA67" s="8" t="s">
        <v>85</v>
      </c>
      <c r="CB67" s="8" t="s">
        <v>85</v>
      </c>
      <c r="CC67" s="8" t="s">
        <v>85</v>
      </c>
      <c r="CD67" s="8" t="s">
        <v>102</v>
      </c>
      <c r="CE67" s="8" t="s">
        <v>85</v>
      </c>
      <c r="CF67" s="8" t="s">
        <v>85</v>
      </c>
      <c r="CG67" s="8" t="s">
        <v>85</v>
      </c>
      <c r="CH67" s="8" t="s">
        <v>102</v>
      </c>
      <c r="CI67" s="8" t="s">
        <v>102</v>
      </c>
      <c r="CJ67" s="8" t="s">
        <v>332</v>
      </c>
      <c r="CK67" s="8" t="s">
        <v>0</v>
      </c>
      <c r="CL67" s="8" t="s">
        <v>333</v>
      </c>
      <c r="CM67" s="8" t="s">
        <v>0</v>
      </c>
      <c r="CN67" s="8" t="s">
        <v>0</v>
      </c>
      <c r="CO67" s="8" t="s">
        <v>332</v>
      </c>
      <c r="CP67" s="8" t="s">
        <v>332</v>
      </c>
      <c r="CQ67" s="8" t="s">
        <v>333</v>
      </c>
      <c r="CR67" s="8" t="s">
        <v>333</v>
      </c>
      <c r="CS67" s="8" t="s">
        <v>333</v>
      </c>
      <c r="CT67" s="8" t="s">
        <v>333</v>
      </c>
      <c r="CU67" s="8" t="s">
        <v>333</v>
      </c>
      <c r="CV67" s="8" t="s">
        <v>51</v>
      </c>
      <c r="CW67" s="8" t="s">
        <v>15</v>
      </c>
      <c r="CX67" s="8" t="s">
        <v>15</v>
      </c>
      <c r="CY67" s="8" t="s">
        <v>15</v>
      </c>
      <c r="CZ67" s="8" t="s">
        <v>15</v>
      </c>
      <c r="DA67" s="8" t="s">
        <v>15</v>
      </c>
      <c r="DB67" s="8" t="s">
        <v>51</v>
      </c>
      <c r="DC67" s="8" t="s">
        <v>53</v>
      </c>
      <c r="DD67" s="8"/>
      <c r="DE67" s="8"/>
      <c r="DF67" s="8"/>
      <c r="DG67" s="8"/>
    </row>
    <row r="68" spans="1:111">
      <c r="A68" s="8" t="s">
        <v>457</v>
      </c>
      <c r="B68" s="385">
        <v>45748</v>
      </c>
      <c r="C68" s="950">
        <v>45761</v>
      </c>
      <c r="D68" s="8">
        <v>10.029999999999999</v>
      </c>
      <c r="E68" s="368">
        <v>6.51</v>
      </c>
      <c r="F68" s="8">
        <v>4490</v>
      </c>
      <c r="G68" s="198">
        <v>20.3</v>
      </c>
      <c r="H68" s="8">
        <v>26.8</v>
      </c>
      <c r="I68" s="8">
        <v>170</v>
      </c>
      <c r="J68" s="8" t="s">
        <v>245</v>
      </c>
      <c r="K68" s="8" t="s">
        <v>489</v>
      </c>
      <c r="L68" s="8" t="s">
        <v>566</v>
      </c>
      <c r="M68" s="8" t="s">
        <v>881</v>
      </c>
      <c r="N68" s="8"/>
      <c r="O68" s="368">
        <v>6.69</v>
      </c>
      <c r="P68" s="8">
        <v>5440</v>
      </c>
      <c r="Q68" s="8" t="s">
        <v>51</v>
      </c>
      <c r="R68" s="8" t="s">
        <v>51</v>
      </c>
      <c r="S68" s="8">
        <v>459</v>
      </c>
      <c r="T68" s="8">
        <v>459</v>
      </c>
      <c r="U68" s="8">
        <v>117</v>
      </c>
      <c r="V68" s="8">
        <v>2340</v>
      </c>
      <c r="W68" s="8">
        <v>692</v>
      </c>
      <c r="X68" s="8">
        <v>711</v>
      </c>
      <c r="Y68" s="8">
        <v>248</v>
      </c>
      <c r="Z68" s="8">
        <v>429</v>
      </c>
      <c r="AA68" s="8">
        <v>18</v>
      </c>
      <c r="AB68" s="8">
        <v>2800</v>
      </c>
      <c r="AC68" s="8" t="s">
        <v>30</v>
      </c>
      <c r="AD68" s="8" t="s">
        <v>17</v>
      </c>
      <c r="AE68" s="8" t="s">
        <v>17</v>
      </c>
      <c r="AF68" s="8">
        <v>0.02</v>
      </c>
      <c r="AG68" s="8">
        <v>2.0000000000000001E-4</v>
      </c>
      <c r="AH68" s="8" t="s">
        <v>17</v>
      </c>
      <c r="AI68" s="8">
        <v>8.0000000000000002E-3</v>
      </c>
      <c r="AJ68" s="8" t="s">
        <v>17</v>
      </c>
      <c r="AK68" s="8">
        <v>4.3</v>
      </c>
      <c r="AL68" s="8" t="s">
        <v>17</v>
      </c>
      <c r="AM68" s="8">
        <v>2.1000000000000001E-2</v>
      </c>
      <c r="AN68" s="8" t="s">
        <v>30</v>
      </c>
      <c r="AO68" s="8">
        <v>2.3E-2</v>
      </c>
      <c r="AP68" s="8">
        <v>0.47</v>
      </c>
      <c r="AQ68" s="8">
        <v>0.22</v>
      </c>
      <c r="AR68" s="8">
        <v>13.4</v>
      </c>
      <c r="AS68" s="8" t="s">
        <v>17</v>
      </c>
      <c r="AT68" s="8">
        <v>0.01</v>
      </c>
      <c r="AU68" s="8">
        <v>0.23</v>
      </c>
      <c r="AV68" s="8">
        <v>2.9999999999999997E-4</v>
      </c>
      <c r="AW68" s="8">
        <v>0.04</v>
      </c>
      <c r="AX68" s="8">
        <v>0.21099999999999999</v>
      </c>
      <c r="AY68" s="8">
        <v>1.4E-2</v>
      </c>
      <c r="AZ68" s="8">
        <v>6.19</v>
      </c>
      <c r="BA68" s="8" t="s">
        <v>17</v>
      </c>
      <c r="BB68" s="8">
        <v>0.06</v>
      </c>
      <c r="BC68" s="8" t="s">
        <v>30</v>
      </c>
      <c r="BD68" s="8">
        <v>5.8999999999999997E-2</v>
      </c>
      <c r="BE68" s="8">
        <v>0.56999999999999995</v>
      </c>
      <c r="BF68" s="8">
        <v>24.7</v>
      </c>
      <c r="BG68" s="8" t="s">
        <v>37</v>
      </c>
      <c r="BH68" s="8">
        <v>6.9999999999999999E-4</v>
      </c>
      <c r="BI68" s="8">
        <v>0.5</v>
      </c>
      <c r="BJ68" s="8">
        <v>0.36</v>
      </c>
      <c r="BK68" s="8">
        <v>0.01</v>
      </c>
      <c r="BL68" s="8" t="s">
        <v>30</v>
      </c>
      <c r="BM68" s="8">
        <v>0.01</v>
      </c>
      <c r="BN68" s="8">
        <v>77.400000000000006</v>
      </c>
      <c r="BO68" s="8">
        <v>75</v>
      </c>
      <c r="BP68" s="8">
        <v>1.57</v>
      </c>
      <c r="BQ68" s="8" t="s">
        <v>53</v>
      </c>
      <c r="BR68" s="8" t="s">
        <v>85</v>
      </c>
      <c r="BS68" s="8" t="s">
        <v>85</v>
      </c>
      <c r="BT68" s="8" t="s">
        <v>85</v>
      </c>
      <c r="BU68" s="8" t="s">
        <v>85</v>
      </c>
      <c r="BV68" s="8" t="s">
        <v>85</v>
      </c>
      <c r="BW68" s="8" t="s">
        <v>85</v>
      </c>
      <c r="BX68" s="8" t="s">
        <v>85</v>
      </c>
      <c r="BY68" s="8" t="s">
        <v>85</v>
      </c>
      <c r="BZ68" s="8" t="s">
        <v>85</v>
      </c>
      <c r="CA68" s="8" t="s">
        <v>85</v>
      </c>
      <c r="CB68" s="8" t="s">
        <v>85</v>
      </c>
      <c r="CC68" s="8" t="s">
        <v>85</v>
      </c>
      <c r="CD68" s="8" t="s">
        <v>102</v>
      </c>
      <c r="CE68" s="8" t="s">
        <v>85</v>
      </c>
      <c r="CF68" s="8" t="s">
        <v>85</v>
      </c>
      <c r="CG68" s="8" t="s">
        <v>85</v>
      </c>
      <c r="CH68" s="8" t="s">
        <v>102</v>
      </c>
      <c r="CI68" s="8" t="s">
        <v>102</v>
      </c>
      <c r="CJ68" s="8" t="s">
        <v>332</v>
      </c>
      <c r="CK68" s="8" t="s">
        <v>0</v>
      </c>
      <c r="CL68" s="8" t="s">
        <v>333</v>
      </c>
      <c r="CM68" s="8" t="s">
        <v>0</v>
      </c>
      <c r="CN68" s="8" t="s">
        <v>0</v>
      </c>
      <c r="CO68" s="8" t="s">
        <v>332</v>
      </c>
      <c r="CP68" s="8" t="s">
        <v>332</v>
      </c>
      <c r="CQ68" s="8" t="s">
        <v>333</v>
      </c>
      <c r="CR68" s="8" t="s">
        <v>333</v>
      </c>
      <c r="CS68" s="8" t="s">
        <v>333</v>
      </c>
      <c r="CT68" s="8" t="s">
        <v>333</v>
      </c>
      <c r="CU68" s="8" t="s">
        <v>333</v>
      </c>
      <c r="CV68" s="8" t="s">
        <v>51</v>
      </c>
      <c r="CW68" s="8" t="s">
        <v>15</v>
      </c>
      <c r="CX68" s="8" t="s">
        <v>15</v>
      </c>
      <c r="CY68" s="8" t="s">
        <v>15</v>
      </c>
      <c r="CZ68" s="8" t="s">
        <v>15</v>
      </c>
      <c r="DA68" s="8" t="s">
        <v>15</v>
      </c>
      <c r="DB68" s="8" t="s">
        <v>51</v>
      </c>
      <c r="DC68" s="8" t="s">
        <v>53</v>
      </c>
      <c r="DD68" s="8"/>
      <c r="DE68" s="8"/>
      <c r="DF68" s="8"/>
      <c r="DG68" s="8"/>
    </row>
    <row r="69" spans="1:111">
      <c r="A69" s="8" t="s">
        <v>457</v>
      </c>
      <c r="B69" s="385">
        <v>45809</v>
      </c>
      <c r="C69" s="950">
        <v>45835</v>
      </c>
      <c r="D69" s="8">
        <v>10.029999999999999</v>
      </c>
      <c r="E69" s="368">
        <v>6.41</v>
      </c>
      <c r="F69" s="8">
        <v>5290</v>
      </c>
      <c r="G69" s="198">
        <v>16</v>
      </c>
      <c r="H69" s="8">
        <v>18.399999999999999</v>
      </c>
      <c r="I69" s="8">
        <v>14</v>
      </c>
      <c r="J69" s="8" t="s">
        <v>245</v>
      </c>
      <c r="K69" s="8" t="s">
        <v>810</v>
      </c>
      <c r="L69" s="8" t="s">
        <v>543</v>
      </c>
      <c r="M69" s="8" t="s">
        <v>881</v>
      </c>
      <c r="N69" s="8" t="s">
        <v>870</v>
      </c>
      <c r="O69" s="8">
        <v>6.85</v>
      </c>
      <c r="P69" s="8">
        <v>5420</v>
      </c>
      <c r="Q69" s="8" t="s">
        <v>51</v>
      </c>
      <c r="R69" s="8" t="s">
        <v>51</v>
      </c>
      <c r="S69" s="8">
        <v>460</v>
      </c>
      <c r="T69" s="8">
        <v>460</v>
      </c>
      <c r="U69" s="8">
        <v>423</v>
      </c>
      <c r="V69" s="8">
        <v>2190</v>
      </c>
      <c r="W69" s="8">
        <v>641</v>
      </c>
      <c r="X69" s="8">
        <v>703</v>
      </c>
      <c r="Y69" s="8">
        <v>253</v>
      </c>
      <c r="Z69" s="8">
        <v>453</v>
      </c>
      <c r="AA69" s="8">
        <v>19</v>
      </c>
      <c r="AB69" s="8">
        <v>2800</v>
      </c>
      <c r="AC69" s="8" t="s">
        <v>30</v>
      </c>
      <c r="AD69" s="8" t="s">
        <v>17</v>
      </c>
      <c r="AE69" s="8" t="s">
        <v>17</v>
      </c>
      <c r="AF69" s="8">
        <v>3.2000000000000001E-2</v>
      </c>
      <c r="AG69" s="8">
        <v>1E-4</v>
      </c>
      <c r="AH69" s="8" t="s">
        <v>17</v>
      </c>
      <c r="AI69" s="8">
        <v>3.0000000000000001E-3</v>
      </c>
      <c r="AJ69" s="8" t="s">
        <v>17</v>
      </c>
      <c r="AK69" s="8">
        <v>4.45</v>
      </c>
      <c r="AL69" s="8" t="s">
        <v>17</v>
      </c>
      <c r="AM69" s="8">
        <v>3.3000000000000002E-2</v>
      </c>
      <c r="AN69" s="8" t="s">
        <v>30</v>
      </c>
      <c r="AO69" s="8">
        <v>2.5000000000000001E-2</v>
      </c>
      <c r="AP69" s="8">
        <v>0.51</v>
      </c>
      <c r="AQ69" s="8">
        <v>0.54</v>
      </c>
      <c r="AR69" s="8">
        <v>9.26</v>
      </c>
      <c r="AS69" s="8" t="s">
        <v>17</v>
      </c>
      <c r="AT69" s="8">
        <v>5.0000000000000001E-3</v>
      </c>
      <c r="AU69" s="8">
        <v>0.14599999999999999</v>
      </c>
      <c r="AV69" s="8">
        <v>1E-4</v>
      </c>
      <c r="AW69" s="8">
        <v>0.03</v>
      </c>
      <c r="AX69" s="8">
        <v>0.122</v>
      </c>
      <c r="AY69" s="8">
        <v>6.0000000000000001E-3</v>
      </c>
      <c r="AZ69" s="8">
        <v>4.2300000000000004</v>
      </c>
      <c r="BA69" s="8">
        <v>1E-3</v>
      </c>
      <c r="BB69" s="8">
        <v>3.7999999999999999E-2</v>
      </c>
      <c r="BC69" s="8" t="s">
        <v>30</v>
      </c>
      <c r="BD69" s="8">
        <v>3.2000000000000001E-2</v>
      </c>
      <c r="BE69" s="8">
        <v>0.5</v>
      </c>
      <c r="BF69" s="8">
        <v>13.2</v>
      </c>
      <c r="BG69" s="8" t="s">
        <v>37</v>
      </c>
      <c r="BH69" s="8">
        <v>2.9999999999999997E-4</v>
      </c>
      <c r="BI69" s="8">
        <v>0.4</v>
      </c>
      <c r="BJ69" s="8">
        <v>0.44</v>
      </c>
      <c r="BK69" s="8" t="s">
        <v>30</v>
      </c>
      <c r="BL69" s="8" t="s">
        <v>30</v>
      </c>
      <c r="BM69" s="8" t="s">
        <v>30</v>
      </c>
      <c r="BN69" s="8">
        <v>72.900000000000006</v>
      </c>
      <c r="BO69" s="8">
        <v>76.099999999999994</v>
      </c>
      <c r="BP69" s="8">
        <v>2.16</v>
      </c>
      <c r="BQ69" s="8" t="s">
        <v>53</v>
      </c>
      <c r="BR69" s="8" t="s">
        <v>85</v>
      </c>
      <c r="BS69" s="8" t="s">
        <v>85</v>
      </c>
      <c r="BT69" s="8" t="s">
        <v>85</v>
      </c>
      <c r="BU69" s="8" t="s">
        <v>85</v>
      </c>
      <c r="BV69" s="8" t="s">
        <v>85</v>
      </c>
      <c r="BW69" s="8" t="s">
        <v>85</v>
      </c>
      <c r="BX69" s="8" t="s">
        <v>85</v>
      </c>
      <c r="BY69" s="8" t="s">
        <v>85</v>
      </c>
      <c r="BZ69" s="8" t="s">
        <v>85</v>
      </c>
      <c r="CA69" s="8" t="s">
        <v>85</v>
      </c>
      <c r="CB69" s="8" t="s">
        <v>85</v>
      </c>
      <c r="CC69" s="8" t="s">
        <v>85</v>
      </c>
      <c r="CD69" s="8" t="s">
        <v>102</v>
      </c>
      <c r="CE69" s="8" t="s">
        <v>85</v>
      </c>
      <c r="CF69" s="8" t="s">
        <v>85</v>
      </c>
      <c r="CG69" s="8" t="s">
        <v>85</v>
      </c>
      <c r="CH69" s="8" t="s">
        <v>102</v>
      </c>
      <c r="CI69" s="8" t="s">
        <v>102</v>
      </c>
      <c r="CJ69" s="8" t="s">
        <v>332</v>
      </c>
      <c r="CK69" s="8" t="s">
        <v>0</v>
      </c>
      <c r="CL69" s="8" t="s">
        <v>333</v>
      </c>
      <c r="CM69" s="8" t="s">
        <v>0</v>
      </c>
      <c r="CN69" s="8" t="s">
        <v>0</v>
      </c>
      <c r="CO69" s="8" t="s">
        <v>332</v>
      </c>
      <c r="CP69" s="8" t="s">
        <v>332</v>
      </c>
      <c r="CQ69" s="8" t="s">
        <v>333</v>
      </c>
      <c r="CR69" s="8" t="s">
        <v>333</v>
      </c>
      <c r="CS69" s="8" t="s">
        <v>333</v>
      </c>
      <c r="CT69" s="8" t="s">
        <v>333</v>
      </c>
      <c r="CU69" s="8" t="s">
        <v>333</v>
      </c>
      <c r="CV69" s="8" t="s">
        <v>51</v>
      </c>
      <c r="CW69" s="8" t="s">
        <v>15</v>
      </c>
      <c r="CX69" s="8" t="s">
        <v>15</v>
      </c>
      <c r="CY69" s="8" t="s">
        <v>15</v>
      </c>
      <c r="CZ69" s="8" t="s">
        <v>15</v>
      </c>
      <c r="DA69" s="8" t="s">
        <v>15</v>
      </c>
      <c r="DB69" s="8" t="s">
        <v>51</v>
      </c>
      <c r="DC69" s="8" t="s">
        <v>53</v>
      </c>
      <c r="DD69" s="8"/>
      <c r="DE69" s="8"/>
      <c r="DF69" s="8"/>
      <c r="DG69" s="8"/>
    </row>
    <row r="70" spans="1:111">
      <c r="A70" s="8" t="s">
        <v>457</v>
      </c>
      <c r="B70" s="385">
        <v>45839</v>
      </c>
      <c r="C70" s="950">
        <v>45855</v>
      </c>
      <c r="D70" s="8">
        <v>10.050000000000001</v>
      </c>
      <c r="E70" s="368">
        <v>6.52</v>
      </c>
      <c r="F70" s="8">
        <v>5700</v>
      </c>
      <c r="G70" s="198">
        <v>18.2</v>
      </c>
      <c r="H70" s="8">
        <v>14.3</v>
      </c>
      <c r="I70" s="8">
        <v>65</v>
      </c>
      <c r="J70" s="8" t="s">
        <v>245</v>
      </c>
      <c r="K70" s="8" t="s">
        <v>810</v>
      </c>
      <c r="L70" s="8" t="s">
        <v>566</v>
      </c>
      <c r="M70" s="8" t="s">
        <v>881</v>
      </c>
      <c r="N70" s="8"/>
      <c r="O70" s="368">
        <v>6.64</v>
      </c>
      <c r="P70" s="8">
        <v>5720</v>
      </c>
      <c r="Q70" s="8" t="s">
        <v>51</v>
      </c>
      <c r="R70" s="8" t="s">
        <v>51</v>
      </c>
      <c r="S70" s="8">
        <v>450</v>
      </c>
      <c r="T70" s="8">
        <v>450</v>
      </c>
      <c r="U70" s="8">
        <v>95</v>
      </c>
      <c r="V70" s="8">
        <v>2380</v>
      </c>
      <c r="W70" s="8">
        <v>680</v>
      </c>
      <c r="X70" s="8">
        <v>685</v>
      </c>
      <c r="Y70" s="8">
        <v>237</v>
      </c>
      <c r="Z70" s="8">
        <v>421</v>
      </c>
      <c r="AA70" s="8">
        <v>17</v>
      </c>
      <c r="AB70" s="8">
        <v>2690</v>
      </c>
      <c r="AC70" s="8" t="s">
        <v>30</v>
      </c>
      <c r="AD70" s="8" t="s">
        <v>17</v>
      </c>
      <c r="AE70" s="8" t="s">
        <v>17</v>
      </c>
      <c r="AF70" s="8">
        <v>2.1999999999999999E-2</v>
      </c>
      <c r="AG70" s="8">
        <v>2.0000000000000001E-4</v>
      </c>
      <c r="AH70" s="8" t="s">
        <v>17</v>
      </c>
      <c r="AI70" s="8">
        <v>6.4000000000000001E-2</v>
      </c>
      <c r="AJ70" s="8" t="s">
        <v>17</v>
      </c>
      <c r="AK70" s="8">
        <v>4.4400000000000004</v>
      </c>
      <c r="AL70" s="8" t="s">
        <v>17</v>
      </c>
      <c r="AM70" s="8">
        <v>2.7E-2</v>
      </c>
      <c r="AN70" s="8" t="s">
        <v>30</v>
      </c>
      <c r="AO70" s="8">
        <v>2.3E-2</v>
      </c>
      <c r="AP70" s="8">
        <v>0.52</v>
      </c>
      <c r="AQ70" s="8" t="s">
        <v>52</v>
      </c>
      <c r="AR70" s="8">
        <v>4.0199999999999996</v>
      </c>
      <c r="AS70" s="8" t="s">
        <v>17</v>
      </c>
      <c r="AT70" s="8">
        <v>2.1000000000000001E-2</v>
      </c>
      <c r="AU70" s="8">
        <v>0.45900000000000002</v>
      </c>
      <c r="AV70" s="8">
        <v>2.9999999999999997E-4</v>
      </c>
      <c r="AW70" s="8">
        <v>7.6999999999999999E-2</v>
      </c>
      <c r="AX70" s="8">
        <v>0.35299999999999998</v>
      </c>
      <c r="AY70" s="8">
        <v>1.9E-2</v>
      </c>
      <c r="AZ70" s="8">
        <v>5.16</v>
      </c>
      <c r="BA70" s="8">
        <v>1E-3</v>
      </c>
      <c r="BB70" s="8">
        <v>6.7000000000000004E-2</v>
      </c>
      <c r="BC70" s="8" t="s">
        <v>30</v>
      </c>
      <c r="BD70" s="8">
        <v>0.108</v>
      </c>
      <c r="BE70" s="8">
        <v>0.56999999999999995</v>
      </c>
      <c r="BF70" s="8">
        <v>9.4600000000000009</v>
      </c>
      <c r="BG70" s="8" t="s">
        <v>37</v>
      </c>
      <c r="BH70" s="8">
        <v>4.0000000000000002E-4</v>
      </c>
      <c r="BI70" s="8">
        <v>0.4</v>
      </c>
      <c r="BJ70" s="8">
        <v>0.44</v>
      </c>
      <c r="BK70" s="8" t="s">
        <v>30</v>
      </c>
      <c r="BL70" s="8" t="s">
        <v>30</v>
      </c>
      <c r="BM70" s="8" t="s">
        <v>30</v>
      </c>
      <c r="BN70" s="8">
        <v>77.7</v>
      </c>
      <c r="BO70" s="8">
        <v>72.400000000000006</v>
      </c>
      <c r="BP70" s="8">
        <v>3.52</v>
      </c>
      <c r="BQ70" s="8" t="s">
        <v>53</v>
      </c>
      <c r="BR70" s="8" t="s">
        <v>85</v>
      </c>
      <c r="BS70" s="8" t="s">
        <v>85</v>
      </c>
      <c r="BT70" s="8" t="s">
        <v>85</v>
      </c>
      <c r="BU70" s="8" t="s">
        <v>85</v>
      </c>
      <c r="BV70" s="8" t="s">
        <v>85</v>
      </c>
      <c r="BW70" s="8" t="s">
        <v>85</v>
      </c>
      <c r="BX70" s="8" t="s">
        <v>85</v>
      </c>
      <c r="BY70" s="8" t="s">
        <v>85</v>
      </c>
      <c r="BZ70" s="8" t="s">
        <v>85</v>
      </c>
      <c r="CA70" s="8" t="s">
        <v>85</v>
      </c>
      <c r="CB70" s="8" t="s">
        <v>85</v>
      </c>
      <c r="CC70" s="8" t="s">
        <v>85</v>
      </c>
      <c r="CD70" s="8" t="s">
        <v>102</v>
      </c>
      <c r="CE70" s="8" t="s">
        <v>85</v>
      </c>
      <c r="CF70" s="8" t="s">
        <v>85</v>
      </c>
      <c r="CG70" s="8" t="s">
        <v>85</v>
      </c>
      <c r="CH70" s="8" t="s">
        <v>102</v>
      </c>
      <c r="CI70" s="8" t="s">
        <v>102</v>
      </c>
      <c r="CJ70" s="8" t="s">
        <v>332</v>
      </c>
      <c r="CK70" s="8" t="s">
        <v>0</v>
      </c>
      <c r="CL70" s="8" t="s">
        <v>333</v>
      </c>
      <c r="CM70" s="8" t="s">
        <v>0</v>
      </c>
      <c r="CN70" s="8" t="s">
        <v>0</v>
      </c>
      <c r="CO70" s="8" t="s">
        <v>332</v>
      </c>
      <c r="CP70" s="8" t="s">
        <v>332</v>
      </c>
      <c r="CQ70" s="8" t="s">
        <v>333</v>
      </c>
      <c r="CR70" s="8" t="s">
        <v>333</v>
      </c>
      <c r="CS70" s="8" t="s">
        <v>333</v>
      </c>
      <c r="CT70" s="8" t="s">
        <v>333</v>
      </c>
      <c r="CU70" s="8" t="s">
        <v>333</v>
      </c>
      <c r="CV70" s="8" t="s">
        <v>51</v>
      </c>
      <c r="CW70" s="8" t="s">
        <v>15</v>
      </c>
      <c r="CX70" s="8" t="s">
        <v>15</v>
      </c>
      <c r="CY70" s="8" t="s">
        <v>15</v>
      </c>
      <c r="CZ70" s="8" t="s">
        <v>15</v>
      </c>
      <c r="DA70" s="8" t="s">
        <v>15</v>
      </c>
      <c r="DB70" s="8" t="s">
        <v>51</v>
      </c>
      <c r="DC70" s="8" t="s">
        <v>53</v>
      </c>
      <c r="DD70" s="8"/>
      <c r="DE70" s="8"/>
      <c r="DF70" s="8"/>
      <c r="DG70" s="8"/>
    </row>
    <row r="71" spans="1:111">
      <c r="A71" s="8" t="s">
        <v>457</v>
      </c>
      <c r="B71" s="385">
        <v>45870</v>
      </c>
      <c r="C71" s="950"/>
      <c r="D71" s="8"/>
      <c r="E71" s="368"/>
      <c r="F71" s="8"/>
      <c r="G71" s="198"/>
      <c r="H71" s="8"/>
      <c r="I71" s="8"/>
      <c r="J71" s="8"/>
      <c r="K71" s="8"/>
      <c r="L71" s="8"/>
      <c r="M71" s="8"/>
      <c r="N71" s="8"/>
      <c r="O71" s="36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</row>
    <row r="72" spans="1:111">
      <c r="A72" s="8" t="s">
        <v>457</v>
      </c>
      <c r="B72" s="385">
        <v>45901</v>
      </c>
      <c r="C72" s="950"/>
      <c r="D72" s="8"/>
      <c r="E72" s="368"/>
      <c r="F72" s="8"/>
      <c r="G72" s="198"/>
      <c r="H72" s="8"/>
      <c r="I72" s="8"/>
      <c r="J72" s="8"/>
      <c r="K72" s="8"/>
      <c r="L72" s="8"/>
      <c r="M72" s="8"/>
      <c r="N72" s="8"/>
      <c r="O72" s="36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</row>
    <row r="73" spans="1:111">
      <c r="A73" s="8" t="s">
        <v>457</v>
      </c>
      <c r="B73" s="385">
        <v>45931</v>
      </c>
      <c r="C73" s="950"/>
      <c r="D73" s="8"/>
      <c r="E73" s="368"/>
      <c r="F73" s="8"/>
      <c r="G73" s="198"/>
      <c r="H73" s="8"/>
      <c r="I73" s="8"/>
      <c r="J73" s="8"/>
      <c r="K73" s="8"/>
      <c r="L73" s="8"/>
      <c r="M73" s="8"/>
      <c r="N73" s="8"/>
      <c r="O73" s="36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</row>
    <row r="74" spans="1:111">
      <c r="A74" s="8" t="s">
        <v>457</v>
      </c>
      <c r="B74" s="385">
        <v>45962</v>
      </c>
      <c r="C74" s="950"/>
      <c r="D74" s="8"/>
      <c r="E74" s="368"/>
      <c r="F74" s="8"/>
      <c r="G74" s="198"/>
      <c r="H74" s="8"/>
      <c r="I74" s="8"/>
      <c r="J74" s="8"/>
      <c r="K74" s="8"/>
      <c r="L74" s="8"/>
      <c r="M74" s="8"/>
      <c r="N74" s="8"/>
      <c r="O74" s="36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</row>
    <row r="75" spans="1:111">
      <c r="A75" s="8" t="s">
        <v>457</v>
      </c>
      <c r="B75" s="385">
        <v>45992</v>
      </c>
      <c r="C75" s="950"/>
      <c r="D75" s="8"/>
      <c r="E75" s="368"/>
      <c r="F75" s="8"/>
      <c r="G75" s="198"/>
      <c r="H75" s="8"/>
      <c r="I75" s="8"/>
      <c r="J75" s="8"/>
      <c r="K75" s="8"/>
      <c r="L75" s="8"/>
      <c r="M75" s="8"/>
      <c r="N75" s="8"/>
      <c r="O75" s="36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</row>
    <row r="76" spans="1:111" hidden="1">
      <c r="B76" s="385"/>
      <c r="C76" s="950"/>
      <c r="D76" s="8"/>
      <c r="E76" s="368"/>
      <c r="F76" s="8"/>
      <c r="G76" s="198"/>
      <c r="H76" s="8"/>
      <c r="I76" s="8"/>
      <c r="J76" s="8"/>
      <c r="K76" s="8"/>
      <c r="L76" s="8"/>
      <c r="M76" s="8"/>
      <c r="N76" s="8"/>
      <c r="O76" s="36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</row>
    <row r="77" spans="1:111" s="933" customFormat="1" hidden="1">
      <c r="A77" s="1141"/>
      <c r="B77" s="1139"/>
      <c r="C77" s="1140"/>
      <c r="D77" s="1141"/>
      <c r="E77" s="1244"/>
      <c r="F77" s="1141"/>
      <c r="G77" s="1245"/>
      <c r="H77" s="1141"/>
      <c r="I77" s="1141"/>
      <c r="J77" s="1141"/>
      <c r="K77" s="1141"/>
      <c r="L77" s="1141"/>
      <c r="M77" s="1141"/>
      <c r="N77" s="1141"/>
      <c r="O77" s="1244"/>
      <c r="P77" s="1141"/>
      <c r="Q77" s="1141"/>
      <c r="R77" s="1141"/>
      <c r="S77" s="1141"/>
      <c r="T77" s="1141"/>
      <c r="U77" s="1141"/>
      <c r="V77" s="1141"/>
      <c r="W77" s="1141"/>
      <c r="X77" s="1141"/>
      <c r="Y77" s="1141"/>
      <c r="Z77" s="1141"/>
      <c r="AA77" s="1141"/>
      <c r="AB77" s="1141"/>
      <c r="AC77" s="1141"/>
      <c r="AD77" s="1141"/>
      <c r="AE77" s="1141"/>
      <c r="AF77" s="1141"/>
      <c r="AG77" s="1141"/>
      <c r="AH77" s="1141"/>
      <c r="AI77" s="1141"/>
      <c r="AJ77" s="1141"/>
      <c r="AK77" s="1141"/>
      <c r="AL77" s="1141"/>
      <c r="AM77" s="1141"/>
      <c r="AN77" s="1141"/>
      <c r="AO77" s="1141"/>
      <c r="AP77" s="1141"/>
      <c r="AQ77" s="1141"/>
      <c r="AR77" s="1141"/>
      <c r="AS77" s="1141"/>
      <c r="AT77" s="1141"/>
      <c r="AU77" s="1141"/>
      <c r="AV77" s="1141"/>
      <c r="AW77" s="1141"/>
      <c r="AX77" s="1141"/>
      <c r="AY77" s="1141"/>
      <c r="AZ77" s="1141"/>
      <c r="BA77" s="1141"/>
      <c r="BB77" s="1141"/>
      <c r="BC77" s="1141"/>
      <c r="BD77" s="1141"/>
      <c r="BE77" s="1141"/>
      <c r="BF77" s="1141"/>
      <c r="BG77" s="1141"/>
      <c r="BH77" s="1141"/>
      <c r="BI77" s="1141"/>
      <c r="BJ77" s="1141"/>
      <c r="BK77" s="1141"/>
      <c r="BL77" s="1141"/>
      <c r="BM77" s="1141"/>
      <c r="BN77" s="1141"/>
      <c r="BO77" s="1141"/>
      <c r="BP77" s="1141"/>
      <c r="BQ77" s="1141"/>
      <c r="BR77" s="1141"/>
      <c r="BS77" s="1141"/>
      <c r="BT77" s="1141"/>
      <c r="BU77" s="1141"/>
      <c r="BV77" s="1141"/>
      <c r="BW77" s="1141"/>
      <c r="BX77" s="1141"/>
      <c r="BY77" s="1141"/>
      <c r="BZ77" s="1141"/>
      <c r="CA77" s="1141"/>
      <c r="CB77" s="1141"/>
      <c r="CC77" s="1141"/>
      <c r="CD77" s="1141"/>
      <c r="CE77" s="1141"/>
      <c r="CF77" s="1141"/>
      <c r="CG77" s="1141"/>
      <c r="CH77" s="1141"/>
      <c r="CI77" s="1141"/>
      <c r="CJ77" s="1141"/>
      <c r="CK77" s="1141"/>
      <c r="CL77" s="1141"/>
      <c r="CM77" s="1141"/>
      <c r="CN77" s="1141"/>
      <c r="CO77" s="1141"/>
      <c r="CP77" s="1141"/>
      <c r="CQ77" s="1141"/>
      <c r="CR77" s="1141"/>
      <c r="CS77" s="1141"/>
      <c r="CT77" s="1141"/>
      <c r="CU77" s="1141"/>
      <c r="CV77" s="1141"/>
      <c r="CW77" s="1141"/>
      <c r="CX77" s="1141"/>
      <c r="CY77" s="1141"/>
      <c r="CZ77" s="1141"/>
      <c r="DA77" s="1141"/>
      <c r="DB77" s="1141"/>
      <c r="DC77" s="1141"/>
      <c r="DD77" s="1141"/>
      <c r="DE77" s="1141"/>
      <c r="DF77" s="1141"/>
      <c r="DG77" s="1141"/>
    </row>
    <row r="78" spans="1:111" hidden="1">
      <c r="A78" s="8" t="s">
        <v>458</v>
      </c>
      <c r="B78" s="385">
        <v>44835</v>
      </c>
      <c r="C78" s="950">
        <v>44852</v>
      </c>
      <c r="D78" s="8">
        <v>2.5099999999999998</v>
      </c>
      <c r="E78" s="368">
        <v>6.21</v>
      </c>
      <c r="F78" s="8">
        <v>4990</v>
      </c>
      <c r="G78" s="198">
        <v>18.8</v>
      </c>
      <c r="H78" s="8"/>
      <c r="I78" s="8">
        <v>65</v>
      </c>
      <c r="J78" s="8" t="s">
        <v>245</v>
      </c>
      <c r="K78" s="8" t="s">
        <v>489</v>
      </c>
      <c r="L78" s="8" t="s">
        <v>488</v>
      </c>
      <c r="M78" s="8"/>
      <c r="N78" s="8"/>
      <c r="O78" s="368">
        <v>6.39</v>
      </c>
      <c r="P78" s="8">
        <v>5540</v>
      </c>
      <c r="Q78" s="8" t="s">
        <v>51</v>
      </c>
      <c r="R78" s="8" t="s">
        <v>51</v>
      </c>
      <c r="S78" s="8">
        <v>293</v>
      </c>
      <c r="T78" s="8">
        <v>293</v>
      </c>
      <c r="U78" s="8"/>
      <c r="V78" s="8">
        <v>2290</v>
      </c>
      <c r="W78" s="8">
        <v>834</v>
      </c>
      <c r="X78" s="8">
        <v>665</v>
      </c>
      <c r="Y78" s="8">
        <v>243</v>
      </c>
      <c r="Z78" s="8">
        <v>449</v>
      </c>
      <c r="AA78" s="8">
        <v>18</v>
      </c>
      <c r="AB78" s="8"/>
      <c r="AC78" s="8" t="s">
        <v>30</v>
      </c>
      <c r="AD78" s="8" t="s">
        <v>17</v>
      </c>
      <c r="AE78" s="8" t="s">
        <v>17</v>
      </c>
      <c r="AF78" s="8">
        <v>0.02</v>
      </c>
      <c r="AG78" s="8"/>
      <c r="AH78" s="8" t="s">
        <v>17</v>
      </c>
      <c r="AI78" s="8"/>
      <c r="AJ78" s="8"/>
      <c r="AK78" s="8"/>
      <c r="AL78" s="8" t="s">
        <v>17</v>
      </c>
      <c r="AM78" s="8"/>
      <c r="AN78" s="8" t="s">
        <v>30</v>
      </c>
      <c r="AO78" s="8">
        <v>1.9E-2</v>
      </c>
      <c r="AP78" s="8">
        <v>0.44</v>
      </c>
      <c r="AQ78" s="8">
        <v>25.9</v>
      </c>
      <c r="AR78" s="8">
        <v>0.26</v>
      </c>
      <c r="AS78" s="8" t="s">
        <v>17</v>
      </c>
      <c r="AT78" s="8">
        <v>1.2999999999999999E-2</v>
      </c>
      <c r="AU78" s="8">
        <v>8.5999999999999993E-2</v>
      </c>
      <c r="AV78" s="8"/>
      <c r="AW78" s="8">
        <v>7.0000000000000001E-3</v>
      </c>
      <c r="AX78" s="8"/>
      <c r="AY78" s="8"/>
      <c r="AZ78" s="8"/>
      <c r="BA78" s="8">
        <v>1E-3</v>
      </c>
      <c r="BB78" s="8"/>
      <c r="BC78" s="8" t="s">
        <v>30</v>
      </c>
      <c r="BD78" s="8">
        <v>0.04</v>
      </c>
      <c r="BE78" s="8">
        <v>0.45</v>
      </c>
      <c r="BF78" s="8">
        <v>72.099999999999994</v>
      </c>
      <c r="BG78" s="8"/>
      <c r="BH78" s="8"/>
      <c r="BI78" s="8"/>
      <c r="BJ78" s="8">
        <v>0.7</v>
      </c>
      <c r="BK78" s="8" t="s">
        <v>30</v>
      </c>
      <c r="BL78" s="8" t="s">
        <v>30</v>
      </c>
      <c r="BM78" s="8" t="s">
        <v>30</v>
      </c>
      <c r="BN78" s="8">
        <v>77</v>
      </c>
      <c r="BO78" s="8">
        <v>73.2</v>
      </c>
      <c r="BP78" s="8">
        <v>2.58</v>
      </c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 t="s">
        <v>51</v>
      </c>
      <c r="CW78" s="8" t="s">
        <v>15</v>
      </c>
      <c r="CX78" s="8" t="s">
        <v>15</v>
      </c>
      <c r="CY78" s="8" t="s">
        <v>15</v>
      </c>
      <c r="CZ78" s="8" t="s">
        <v>15</v>
      </c>
      <c r="DA78" s="8" t="s">
        <v>15</v>
      </c>
      <c r="DB78" s="8" t="s">
        <v>51</v>
      </c>
      <c r="DC78" s="8" t="s">
        <v>53</v>
      </c>
      <c r="DD78" s="8">
        <v>1.9</v>
      </c>
      <c r="DE78" s="8">
        <v>1.9</v>
      </c>
      <c r="DF78" s="8">
        <v>0.22</v>
      </c>
      <c r="DG78" s="8" t="s">
        <v>30</v>
      </c>
    </row>
    <row r="79" spans="1:111" hidden="1">
      <c r="A79" s="8" t="s">
        <v>458</v>
      </c>
      <c r="B79" s="385">
        <v>44896</v>
      </c>
      <c r="C79" s="950">
        <v>44916</v>
      </c>
      <c r="D79" s="8">
        <v>2.74</v>
      </c>
      <c r="E79" s="368">
        <v>7.71</v>
      </c>
      <c r="F79" s="8">
        <v>4540</v>
      </c>
      <c r="G79" s="198">
        <v>21.3</v>
      </c>
      <c r="H79" s="8"/>
      <c r="I79" s="8">
        <v>101</v>
      </c>
      <c r="J79" s="8" t="s">
        <v>245</v>
      </c>
      <c r="K79" s="8" t="s">
        <v>490</v>
      </c>
      <c r="L79" s="8" t="s">
        <v>544</v>
      </c>
      <c r="M79" s="8"/>
      <c r="N79" s="8"/>
      <c r="O79" s="368">
        <v>6.37</v>
      </c>
      <c r="P79" s="8">
        <v>5460</v>
      </c>
      <c r="Q79" s="8" t="s">
        <v>51</v>
      </c>
      <c r="R79" s="8" t="s">
        <v>51</v>
      </c>
      <c r="S79" s="8">
        <v>354</v>
      </c>
      <c r="T79" s="8">
        <v>354</v>
      </c>
      <c r="U79" s="8"/>
      <c r="V79" s="8">
        <v>2340</v>
      </c>
      <c r="W79" s="8">
        <v>805</v>
      </c>
      <c r="X79" s="8">
        <v>527</v>
      </c>
      <c r="Y79" s="8">
        <v>207</v>
      </c>
      <c r="Z79" s="8">
        <v>357</v>
      </c>
      <c r="AA79" s="8">
        <v>16</v>
      </c>
      <c r="AB79" s="8"/>
      <c r="AC79" s="8" t="s">
        <v>30</v>
      </c>
      <c r="AD79" s="8" t="s">
        <v>17</v>
      </c>
      <c r="AE79" s="8" t="s">
        <v>17</v>
      </c>
      <c r="AF79" s="8">
        <v>1.6E-2</v>
      </c>
      <c r="AG79" s="8"/>
      <c r="AH79" s="8" t="s">
        <v>17</v>
      </c>
      <c r="AI79" s="8"/>
      <c r="AJ79" s="8"/>
      <c r="AK79" s="8"/>
      <c r="AL79" s="8" t="s">
        <v>17</v>
      </c>
      <c r="AM79" s="8"/>
      <c r="AN79" s="8" t="s">
        <v>30</v>
      </c>
      <c r="AO79" s="8">
        <v>8.9999999999999993E-3</v>
      </c>
      <c r="AP79" s="8">
        <v>0.33</v>
      </c>
      <c r="AQ79" s="8">
        <v>26.2</v>
      </c>
      <c r="AR79" s="8">
        <v>0.04</v>
      </c>
      <c r="AS79" s="8" t="s">
        <v>17</v>
      </c>
      <c r="AT79" s="8">
        <v>0.01</v>
      </c>
      <c r="AU79" s="8">
        <v>2.5000000000000001E-2</v>
      </c>
      <c r="AV79" s="8"/>
      <c r="AW79" s="8">
        <v>3.0000000000000001E-3</v>
      </c>
      <c r="AX79" s="8"/>
      <c r="AY79" s="8"/>
      <c r="AZ79" s="8"/>
      <c r="BA79" s="8" t="s">
        <v>17</v>
      </c>
      <c r="BB79" s="8"/>
      <c r="BC79" s="8" t="s">
        <v>30</v>
      </c>
      <c r="BD79" s="8">
        <v>8.9999999999999993E-3</v>
      </c>
      <c r="BE79" s="8">
        <v>0.39</v>
      </c>
      <c r="BF79" s="8">
        <v>42.1</v>
      </c>
      <c r="BG79" s="8"/>
      <c r="BH79" s="8"/>
      <c r="BI79" s="8"/>
      <c r="BJ79" s="8">
        <v>0.97</v>
      </c>
      <c r="BK79" s="8" t="s">
        <v>30</v>
      </c>
      <c r="BL79" s="8">
        <v>7.0000000000000007E-2</v>
      </c>
      <c r="BM79" s="8">
        <v>7.0000000000000007E-2</v>
      </c>
      <c r="BN79" s="8">
        <v>78.5</v>
      </c>
      <c r="BO79" s="8">
        <v>59.3</v>
      </c>
      <c r="BP79" s="8">
        <v>14</v>
      </c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 t="s">
        <v>51</v>
      </c>
      <c r="CW79" s="8" t="s">
        <v>15</v>
      </c>
      <c r="CX79" s="8" t="s">
        <v>15</v>
      </c>
      <c r="CY79" s="8" t="s">
        <v>15</v>
      </c>
      <c r="CZ79" s="8" t="s">
        <v>15</v>
      </c>
      <c r="DA79" s="8" t="s">
        <v>15</v>
      </c>
      <c r="DB79" s="8" t="s">
        <v>51</v>
      </c>
      <c r="DC79" s="8" t="s">
        <v>53</v>
      </c>
      <c r="DD79" s="8">
        <v>1.1000000000000001</v>
      </c>
      <c r="DE79" s="8">
        <v>1.2</v>
      </c>
      <c r="DF79" s="8">
        <v>0.14000000000000001</v>
      </c>
      <c r="DG79" s="8" t="s">
        <v>555</v>
      </c>
    </row>
    <row r="80" spans="1:111" hidden="1">
      <c r="A80" s="8" t="s">
        <v>458</v>
      </c>
      <c r="B80" s="385">
        <v>44958</v>
      </c>
      <c r="C80" s="950">
        <v>44978</v>
      </c>
      <c r="D80" s="8">
        <v>2.86</v>
      </c>
      <c r="E80" s="368">
        <v>6.39</v>
      </c>
      <c r="F80" s="8">
        <v>5660</v>
      </c>
      <c r="G80" s="198">
        <v>22.5</v>
      </c>
      <c r="H80" s="8"/>
      <c r="I80" s="8">
        <v>-30</v>
      </c>
      <c r="J80" s="8" t="s">
        <v>245</v>
      </c>
      <c r="K80" s="8" t="s">
        <v>246</v>
      </c>
      <c r="L80" s="8" t="s">
        <v>566</v>
      </c>
      <c r="M80" s="8"/>
      <c r="N80" s="8"/>
      <c r="O80" s="368">
        <v>6.44</v>
      </c>
      <c r="P80" s="8">
        <v>5720</v>
      </c>
      <c r="Q80" s="8" t="s">
        <v>51</v>
      </c>
      <c r="R80" s="8" t="s">
        <v>51</v>
      </c>
      <c r="S80" s="8">
        <v>324</v>
      </c>
      <c r="T80" s="8">
        <v>324</v>
      </c>
      <c r="U80" s="8"/>
      <c r="V80" s="8">
        <v>2250</v>
      </c>
      <c r="W80" s="8">
        <v>819</v>
      </c>
      <c r="X80" s="8">
        <v>665</v>
      </c>
      <c r="Y80" s="8">
        <v>266</v>
      </c>
      <c r="Z80" s="8">
        <v>500</v>
      </c>
      <c r="AA80" s="8">
        <v>20</v>
      </c>
      <c r="AB80" s="8">
        <v>2760</v>
      </c>
      <c r="AC80" s="8" t="s">
        <v>30</v>
      </c>
      <c r="AD80" s="8" t="s">
        <v>17</v>
      </c>
      <c r="AE80" s="8">
        <v>1E-3</v>
      </c>
      <c r="AF80" s="8">
        <v>1.7999999999999999E-2</v>
      </c>
      <c r="AG80" s="8" t="s">
        <v>37</v>
      </c>
      <c r="AH80" s="8" t="s">
        <v>17</v>
      </c>
      <c r="AI80" s="8" t="s">
        <v>17</v>
      </c>
      <c r="AJ80" s="8" t="s">
        <v>17</v>
      </c>
      <c r="AK80" s="8">
        <v>0.81799999999999995</v>
      </c>
      <c r="AL80" s="8" t="s">
        <v>17</v>
      </c>
      <c r="AM80" s="8">
        <v>0.22600000000000001</v>
      </c>
      <c r="AN80" s="8" t="s">
        <v>30</v>
      </c>
      <c r="AO80" s="8" t="s">
        <v>50</v>
      </c>
      <c r="AP80" s="8">
        <v>0.38</v>
      </c>
      <c r="AQ80" s="8">
        <v>25</v>
      </c>
      <c r="AR80" s="8">
        <v>0.08</v>
      </c>
      <c r="AS80" s="8" t="s">
        <v>17</v>
      </c>
      <c r="AT80" s="8">
        <v>2E-3</v>
      </c>
      <c r="AU80" s="8">
        <v>2.1999999999999999E-2</v>
      </c>
      <c r="AV80" s="8" t="s">
        <v>37</v>
      </c>
      <c r="AW80" s="8" t="s">
        <v>17</v>
      </c>
      <c r="AX80" s="8" t="s">
        <v>17</v>
      </c>
      <c r="AY80" s="8" t="s">
        <v>17</v>
      </c>
      <c r="AZ80" s="8">
        <v>0.88</v>
      </c>
      <c r="BA80" s="8" t="s">
        <v>17</v>
      </c>
      <c r="BB80" s="8">
        <v>0.218</v>
      </c>
      <c r="BC80" s="8" t="s">
        <v>30</v>
      </c>
      <c r="BD80" s="8" t="s">
        <v>50</v>
      </c>
      <c r="BE80" s="8">
        <v>0.44</v>
      </c>
      <c r="BF80" s="8">
        <v>42.3</v>
      </c>
      <c r="BG80" s="8" t="s">
        <v>37</v>
      </c>
      <c r="BH80" s="8" t="s">
        <v>37</v>
      </c>
      <c r="BI80" s="8">
        <v>0.4</v>
      </c>
      <c r="BJ80" s="8">
        <v>0.75</v>
      </c>
      <c r="BK80" s="8" t="s">
        <v>30</v>
      </c>
      <c r="BL80" s="8">
        <v>0.01</v>
      </c>
      <c r="BM80" s="8">
        <v>0.01</v>
      </c>
      <c r="BN80" s="8">
        <v>76.400000000000006</v>
      </c>
      <c r="BO80" s="8">
        <v>77.3</v>
      </c>
      <c r="BP80" s="8">
        <v>0.59</v>
      </c>
      <c r="BQ80" s="8" t="s">
        <v>53</v>
      </c>
      <c r="BR80" s="8" t="s">
        <v>85</v>
      </c>
      <c r="BS80" s="8" t="s">
        <v>85</v>
      </c>
      <c r="BT80" s="8" t="s">
        <v>85</v>
      </c>
      <c r="BU80" s="8" t="s">
        <v>85</v>
      </c>
      <c r="BV80" s="8" t="s">
        <v>85</v>
      </c>
      <c r="BW80" s="8" t="s">
        <v>85</v>
      </c>
      <c r="BX80" s="8" t="s">
        <v>85</v>
      </c>
      <c r="BY80" s="8" t="s">
        <v>85</v>
      </c>
      <c r="BZ80" s="8" t="s">
        <v>85</v>
      </c>
      <c r="CA80" s="8" t="s">
        <v>85</v>
      </c>
      <c r="CB80" s="8" t="s">
        <v>85</v>
      </c>
      <c r="CC80" s="8" t="s">
        <v>85</v>
      </c>
      <c r="CD80" s="8" t="s">
        <v>102</v>
      </c>
      <c r="CE80" s="8" t="s">
        <v>85</v>
      </c>
      <c r="CF80" s="8" t="s">
        <v>85</v>
      </c>
      <c r="CG80" s="8" t="s">
        <v>85</v>
      </c>
      <c r="CH80" s="8" t="s">
        <v>102</v>
      </c>
      <c r="CI80" s="8" t="s">
        <v>102</v>
      </c>
      <c r="CJ80" s="8" t="s">
        <v>332</v>
      </c>
      <c r="CK80" s="8" t="s">
        <v>0</v>
      </c>
      <c r="CL80" s="8" t="s">
        <v>333</v>
      </c>
      <c r="CM80" s="8" t="s">
        <v>0</v>
      </c>
      <c r="CN80" s="8" t="s">
        <v>0</v>
      </c>
      <c r="CO80" s="8" t="s">
        <v>332</v>
      </c>
      <c r="CP80" s="8" t="s">
        <v>332</v>
      </c>
      <c r="CQ80" s="8" t="s">
        <v>333</v>
      </c>
      <c r="CR80" s="8" t="s">
        <v>333</v>
      </c>
      <c r="CS80" s="8" t="s">
        <v>333</v>
      </c>
      <c r="CT80" s="8" t="s">
        <v>333</v>
      </c>
      <c r="CU80" s="8" t="s">
        <v>333</v>
      </c>
      <c r="CV80" s="8" t="s">
        <v>51</v>
      </c>
      <c r="CW80" s="8" t="s">
        <v>15</v>
      </c>
      <c r="CX80" s="8" t="s">
        <v>15</v>
      </c>
      <c r="CY80" s="8" t="s">
        <v>15</v>
      </c>
      <c r="CZ80" s="8" t="s">
        <v>15</v>
      </c>
      <c r="DA80" s="8" t="s">
        <v>15</v>
      </c>
      <c r="DB80" s="8" t="s">
        <v>51</v>
      </c>
      <c r="DC80" s="8" t="s">
        <v>53</v>
      </c>
      <c r="DD80" s="8"/>
      <c r="DE80" s="8"/>
      <c r="DF80" s="8"/>
      <c r="DG80" s="8"/>
    </row>
    <row r="81" spans="1:111" hidden="1">
      <c r="A81" s="8" t="s">
        <v>458</v>
      </c>
      <c r="B81" s="385">
        <v>45017</v>
      </c>
      <c r="C81" s="950">
        <v>45043</v>
      </c>
      <c r="D81" s="8">
        <v>3.02</v>
      </c>
      <c r="E81" s="368">
        <v>6.28</v>
      </c>
      <c r="F81" s="8">
        <v>5550</v>
      </c>
      <c r="G81" s="198"/>
      <c r="H81" s="8"/>
      <c r="I81" s="8"/>
      <c r="J81" s="8"/>
      <c r="K81" s="8"/>
      <c r="L81" s="8"/>
      <c r="M81" s="8"/>
      <c r="N81" s="8"/>
      <c r="O81" s="368">
        <v>6.56</v>
      </c>
      <c r="P81" s="8">
        <v>5540</v>
      </c>
      <c r="Q81" s="8" t="s">
        <v>51</v>
      </c>
      <c r="R81" s="8" t="s">
        <v>51</v>
      </c>
      <c r="S81" s="8">
        <v>292</v>
      </c>
      <c r="T81" s="8">
        <v>292</v>
      </c>
      <c r="U81" s="8"/>
      <c r="V81" s="8">
        <v>2170</v>
      </c>
      <c r="W81" s="8">
        <v>799</v>
      </c>
      <c r="X81" s="8">
        <v>631</v>
      </c>
      <c r="Y81" s="8">
        <v>224</v>
      </c>
      <c r="Z81" s="8">
        <v>422</v>
      </c>
      <c r="AA81" s="8">
        <v>16</v>
      </c>
      <c r="AB81" s="8">
        <v>2500</v>
      </c>
      <c r="AC81" s="8" t="s">
        <v>30</v>
      </c>
      <c r="AD81" s="8" t="s">
        <v>17</v>
      </c>
      <c r="AE81" s="8">
        <v>2E-3</v>
      </c>
      <c r="AF81" s="8">
        <v>1.7999999999999999E-2</v>
      </c>
      <c r="AG81" s="8" t="s">
        <v>37</v>
      </c>
      <c r="AH81" s="8" t="s">
        <v>17</v>
      </c>
      <c r="AI81" s="8" t="s">
        <v>17</v>
      </c>
      <c r="AJ81" s="8" t="s">
        <v>17</v>
      </c>
      <c r="AK81" s="8">
        <v>0.76500000000000001</v>
      </c>
      <c r="AL81" s="8" t="s">
        <v>17</v>
      </c>
      <c r="AM81" s="8">
        <v>0.20100000000000001</v>
      </c>
      <c r="AN81" s="8" t="s">
        <v>30</v>
      </c>
      <c r="AO81" s="8">
        <v>6.0000000000000001E-3</v>
      </c>
      <c r="AP81" s="8">
        <v>0.37</v>
      </c>
      <c r="AQ81" s="8">
        <v>33.700000000000003</v>
      </c>
      <c r="AR81" s="8">
        <v>0.66</v>
      </c>
      <c r="AS81" s="8" t="s">
        <v>17</v>
      </c>
      <c r="AT81" s="8">
        <v>2.7E-2</v>
      </c>
      <c r="AU81" s="8">
        <v>7.4999999999999997E-2</v>
      </c>
      <c r="AV81" s="8" t="s">
        <v>37</v>
      </c>
      <c r="AW81" s="8">
        <v>6.0000000000000001E-3</v>
      </c>
      <c r="AX81" s="8">
        <v>2.8000000000000001E-2</v>
      </c>
      <c r="AY81" s="8">
        <v>3.0000000000000001E-3</v>
      </c>
      <c r="AZ81" s="8">
        <v>0.98599999999999999</v>
      </c>
      <c r="BA81" s="8">
        <v>2E-3</v>
      </c>
      <c r="BB81" s="8">
        <v>0.22700000000000001</v>
      </c>
      <c r="BC81" s="8" t="s">
        <v>30</v>
      </c>
      <c r="BD81" s="8">
        <v>5.8000000000000003E-2</v>
      </c>
      <c r="BE81" s="8">
        <v>0.47</v>
      </c>
      <c r="BF81" s="8">
        <v>57.9</v>
      </c>
      <c r="BG81" s="8" t="s">
        <v>37</v>
      </c>
      <c r="BH81" s="8" t="s">
        <v>37</v>
      </c>
      <c r="BI81" s="8">
        <v>0.4</v>
      </c>
      <c r="BJ81" s="8">
        <v>0.84</v>
      </c>
      <c r="BK81" s="8" t="s">
        <v>30</v>
      </c>
      <c r="BL81" s="8">
        <v>0.27</v>
      </c>
      <c r="BM81" s="8">
        <v>0.27</v>
      </c>
      <c r="BN81" s="8">
        <v>73.599999999999994</v>
      </c>
      <c r="BO81" s="8">
        <v>68.7</v>
      </c>
      <c r="BP81" s="8">
        <v>3.42</v>
      </c>
      <c r="BQ81" s="8" t="s">
        <v>53</v>
      </c>
      <c r="BR81" s="8" t="s">
        <v>85</v>
      </c>
      <c r="BS81" s="8" t="s">
        <v>85</v>
      </c>
      <c r="BT81" s="8" t="s">
        <v>85</v>
      </c>
      <c r="BU81" s="8" t="s">
        <v>85</v>
      </c>
      <c r="BV81" s="8" t="s">
        <v>85</v>
      </c>
      <c r="BW81" s="8" t="s">
        <v>85</v>
      </c>
      <c r="BX81" s="8" t="s">
        <v>85</v>
      </c>
      <c r="BY81" s="8" t="s">
        <v>85</v>
      </c>
      <c r="BZ81" s="8" t="s">
        <v>85</v>
      </c>
      <c r="CA81" s="8" t="s">
        <v>85</v>
      </c>
      <c r="CB81" s="8" t="s">
        <v>85</v>
      </c>
      <c r="CC81" s="8" t="s">
        <v>85</v>
      </c>
      <c r="CD81" s="8" t="s">
        <v>102</v>
      </c>
      <c r="CE81" s="8" t="s">
        <v>85</v>
      </c>
      <c r="CF81" s="8" t="s">
        <v>85</v>
      </c>
      <c r="CG81" s="8" t="s">
        <v>85</v>
      </c>
      <c r="CH81" s="8" t="s">
        <v>102</v>
      </c>
      <c r="CI81" s="8" t="s">
        <v>102</v>
      </c>
      <c r="CJ81" s="8" t="s">
        <v>332</v>
      </c>
      <c r="CK81" s="8" t="s">
        <v>0</v>
      </c>
      <c r="CL81" s="8" t="s">
        <v>333</v>
      </c>
      <c r="CM81" s="8" t="s">
        <v>0</v>
      </c>
      <c r="CN81" s="8" t="s">
        <v>0</v>
      </c>
      <c r="CO81" s="8" t="s">
        <v>332</v>
      </c>
      <c r="CP81" s="8" t="s">
        <v>332</v>
      </c>
      <c r="CQ81" s="8" t="s">
        <v>333</v>
      </c>
      <c r="CR81" s="8" t="s">
        <v>333</v>
      </c>
      <c r="CS81" s="8" t="s">
        <v>333</v>
      </c>
      <c r="CT81" s="8" t="s">
        <v>333</v>
      </c>
      <c r="CU81" s="8" t="s">
        <v>333</v>
      </c>
      <c r="CV81" s="8" t="s">
        <v>51</v>
      </c>
      <c r="CW81" s="8" t="s">
        <v>15</v>
      </c>
      <c r="CX81" s="8" t="s">
        <v>15</v>
      </c>
      <c r="CY81" s="8" t="s">
        <v>15</v>
      </c>
      <c r="CZ81" s="8" t="s">
        <v>15</v>
      </c>
      <c r="DA81" s="8" t="s">
        <v>15</v>
      </c>
      <c r="DB81" s="8" t="s">
        <v>51</v>
      </c>
      <c r="DC81" s="8" t="s">
        <v>53</v>
      </c>
    </row>
    <row r="82" spans="1:111" hidden="1">
      <c r="A82" s="8" t="s">
        <v>458</v>
      </c>
      <c r="B82" s="385">
        <v>45078</v>
      </c>
      <c r="C82" s="950">
        <v>45103</v>
      </c>
      <c r="D82" s="8">
        <v>3.08</v>
      </c>
      <c r="E82" s="368">
        <v>6.34</v>
      </c>
      <c r="F82" s="8">
        <v>5280</v>
      </c>
      <c r="G82" s="198"/>
      <c r="H82" s="8"/>
      <c r="I82" s="8"/>
      <c r="J82" s="8"/>
      <c r="K82" s="8"/>
      <c r="L82" s="8"/>
      <c r="M82" s="8"/>
      <c r="N82" s="8"/>
      <c r="O82" s="368">
        <v>6.48</v>
      </c>
      <c r="P82" s="8">
        <v>5620</v>
      </c>
      <c r="Q82" s="8" t="s">
        <v>51</v>
      </c>
      <c r="R82" s="8" t="s">
        <v>51</v>
      </c>
      <c r="S82" s="8">
        <v>310</v>
      </c>
      <c r="T82" s="8">
        <v>310</v>
      </c>
      <c r="U82" s="8"/>
      <c r="V82" s="8">
        <v>2510</v>
      </c>
      <c r="W82" s="8">
        <v>725</v>
      </c>
      <c r="X82" s="8">
        <v>608</v>
      </c>
      <c r="Y82" s="8">
        <v>229</v>
      </c>
      <c r="Z82" s="8">
        <v>418</v>
      </c>
      <c r="AA82" s="8">
        <v>17</v>
      </c>
      <c r="AB82" s="8">
        <v>2460</v>
      </c>
      <c r="AC82" s="8" t="s">
        <v>30</v>
      </c>
      <c r="AD82" s="8" t="s">
        <v>17</v>
      </c>
      <c r="AE82" s="8" t="s">
        <v>17</v>
      </c>
      <c r="AF82" s="8">
        <v>1.9E-2</v>
      </c>
      <c r="AG82" s="8" t="s">
        <v>37</v>
      </c>
      <c r="AH82" s="8" t="s">
        <v>17</v>
      </c>
      <c r="AI82" s="8" t="s">
        <v>17</v>
      </c>
      <c r="AJ82" s="8" t="s">
        <v>17</v>
      </c>
      <c r="AK82" s="8">
        <v>0.83599999999999997</v>
      </c>
      <c r="AL82" s="8" t="s">
        <v>17</v>
      </c>
      <c r="AM82" s="8">
        <v>0.192</v>
      </c>
      <c r="AN82" s="8" t="s">
        <v>30</v>
      </c>
      <c r="AO82" s="8">
        <v>3.7999999999999999E-2</v>
      </c>
      <c r="AP82" s="8">
        <v>0.35</v>
      </c>
      <c r="AQ82" s="8">
        <v>18.899999999999999</v>
      </c>
      <c r="AR82" s="8">
        <v>0.04</v>
      </c>
      <c r="AS82" s="8" t="s">
        <v>17</v>
      </c>
      <c r="AT82" s="8">
        <v>3.0000000000000001E-3</v>
      </c>
      <c r="AU82" s="8">
        <v>1.9E-2</v>
      </c>
      <c r="AV82" s="8" t="s">
        <v>37</v>
      </c>
      <c r="AW82" s="8">
        <v>1E-3</v>
      </c>
      <c r="AX82" s="8">
        <v>5.0000000000000001E-3</v>
      </c>
      <c r="AY82" s="8" t="s">
        <v>17</v>
      </c>
      <c r="AZ82" s="8">
        <v>0.80300000000000005</v>
      </c>
      <c r="BA82" s="8" t="s">
        <v>17</v>
      </c>
      <c r="BB82" s="8">
        <v>0.183</v>
      </c>
      <c r="BC82" s="8" t="s">
        <v>30</v>
      </c>
      <c r="BD82" s="8">
        <v>1.4E-2</v>
      </c>
      <c r="BE82" s="8">
        <v>0.4</v>
      </c>
      <c r="BF82" s="8">
        <v>32.799999999999997</v>
      </c>
      <c r="BG82" s="8" t="s">
        <v>37</v>
      </c>
      <c r="BH82" s="8" t="s">
        <v>37</v>
      </c>
      <c r="BI82" s="8">
        <v>0.4</v>
      </c>
      <c r="BJ82" s="8">
        <v>0.63</v>
      </c>
      <c r="BK82" s="8"/>
      <c r="BL82" s="8">
        <v>0.04</v>
      </c>
      <c r="BM82" s="8"/>
      <c r="BN82" s="8">
        <v>78.900000000000006</v>
      </c>
      <c r="BO82" s="8">
        <v>67.8</v>
      </c>
      <c r="BP82" s="8">
        <v>7.57</v>
      </c>
      <c r="BQ82" s="8">
        <v>5</v>
      </c>
      <c r="BR82" s="8" t="s">
        <v>85</v>
      </c>
      <c r="BS82" s="8" t="s">
        <v>85</v>
      </c>
      <c r="BT82" s="8" t="s">
        <v>85</v>
      </c>
      <c r="BU82" s="8" t="s">
        <v>85</v>
      </c>
      <c r="BV82" s="8" t="s">
        <v>85</v>
      </c>
      <c r="BW82" s="8" t="s">
        <v>85</v>
      </c>
      <c r="BX82" s="8" t="s">
        <v>85</v>
      </c>
      <c r="BY82" s="8" t="s">
        <v>85</v>
      </c>
      <c r="BZ82" s="8" t="s">
        <v>85</v>
      </c>
      <c r="CA82" s="8" t="s">
        <v>85</v>
      </c>
      <c r="CB82" s="8" t="s">
        <v>85</v>
      </c>
      <c r="CC82" s="8" t="s">
        <v>85</v>
      </c>
      <c r="CD82" s="8" t="s">
        <v>102</v>
      </c>
      <c r="CE82" s="8" t="s">
        <v>85</v>
      </c>
      <c r="CF82" s="8" t="s">
        <v>85</v>
      </c>
      <c r="CG82" s="8" t="s">
        <v>85</v>
      </c>
      <c r="CH82" s="8" t="s">
        <v>102</v>
      </c>
      <c r="CI82" s="8" t="s">
        <v>102</v>
      </c>
      <c r="CJ82" s="8" t="s">
        <v>332</v>
      </c>
      <c r="CK82" s="8" t="s">
        <v>0</v>
      </c>
      <c r="CL82" s="8" t="s">
        <v>333</v>
      </c>
      <c r="CM82" s="8" t="s">
        <v>0</v>
      </c>
      <c r="CN82" s="8" t="s">
        <v>0</v>
      </c>
      <c r="CO82" s="8" t="s">
        <v>332</v>
      </c>
      <c r="CP82" s="8" t="s">
        <v>332</v>
      </c>
      <c r="CQ82" s="8" t="s">
        <v>333</v>
      </c>
      <c r="CR82" s="8" t="s">
        <v>333</v>
      </c>
      <c r="CS82" s="8" t="s">
        <v>333</v>
      </c>
      <c r="CT82" s="8" t="s">
        <v>333</v>
      </c>
      <c r="CU82" s="8" t="s">
        <v>333</v>
      </c>
      <c r="CV82" s="8" t="s">
        <v>51</v>
      </c>
      <c r="CW82" s="8" t="s">
        <v>15</v>
      </c>
      <c r="CX82" s="8" t="s">
        <v>15</v>
      </c>
      <c r="CY82" s="8" t="s">
        <v>15</v>
      </c>
      <c r="CZ82" s="8" t="s">
        <v>15</v>
      </c>
      <c r="DA82" s="8" t="s">
        <v>15</v>
      </c>
      <c r="DB82" s="8" t="s">
        <v>51</v>
      </c>
      <c r="DC82" s="8" t="s">
        <v>53</v>
      </c>
      <c r="DD82" s="8"/>
      <c r="DE82" s="8"/>
      <c r="DF82" s="8"/>
      <c r="DG82" s="8"/>
    </row>
    <row r="83" spans="1:111" hidden="1">
      <c r="A83" s="8" t="s">
        <v>458</v>
      </c>
      <c r="B83" s="385">
        <v>45139</v>
      </c>
      <c r="C83" s="950">
        <v>45154</v>
      </c>
      <c r="D83" s="368">
        <v>3.2</v>
      </c>
      <c r="E83" s="368">
        <v>6.53</v>
      </c>
      <c r="F83" s="8">
        <v>5600</v>
      </c>
      <c r="G83" s="198"/>
      <c r="H83" s="8"/>
      <c r="I83" s="8"/>
      <c r="J83" s="8"/>
      <c r="K83" s="8"/>
      <c r="L83" s="8"/>
      <c r="M83" s="8"/>
      <c r="N83" s="8" t="s">
        <v>768</v>
      </c>
      <c r="O83" s="368">
        <v>6.52</v>
      </c>
      <c r="P83" s="8">
        <v>5440</v>
      </c>
      <c r="Q83" s="8" t="s">
        <v>51</v>
      </c>
      <c r="R83" s="8" t="s">
        <v>51</v>
      </c>
      <c r="S83" s="8">
        <v>313</v>
      </c>
      <c r="T83" s="8">
        <v>313</v>
      </c>
      <c r="U83" s="8">
        <v>144</v>
      </c>
      <c r="V83" s="8">
        <v>2270</v>
      </c>
      <c r="W83" s="8">
        <v>712</v>
      </c>
      <c r="X83" s="8">
        <v>651</v>
      </c>
      <c r="Y83" s="8">
        <v>252</v>
      </c>
      <c r="Z83" s="8">
        <v>472</v>
      </c>
      <c r="AA83" s="8">
        <v>18</v>
      </c>
      <c r="AB83" s="8">
        <v>2660</v>
      </c>
      <c r="AC83" s="8" t="s">
        <v>30</v>
      </c>
      <c r="AD83" s="8" t="s">
        <v>17</v>
      </c>
      <c r="AE83" s="8" t="s">
        <v>17</v>
      </c>
      <c r="AF83" s="8">
        <v>1.9E-2</v>
      </c>
      <c r="AG83" s="8" t="s">
        <v>37</v>
      </c>
      <c r="AH83" s="8" t="s">
        <v>17</v>
      </c>
      <c r="AI83" s="8" t="s">
        <v>17</v>
      </c>
      <c r="AJ83" s="8" t="s">
        <v>17</v>
      </c>
      <c r="AK83" s="8">
        <v>0.93200000000000005</v>
      </c>
      <c r="AL83" s="8" t="s">
        <v>17</v>
      </c>
      <c r="AM83" s="8">
        <v>0.20200000000000001</v>
      </c>
      <c r="AN83" s="8" t="s">
        <v>30</v>
      </c>
      <c r="AO83" s="8">
        <v>0.01</v>
      </c>
      <c r="AP83" s="8">
        <v>0.41</v>
      </c>
      <c r="AQ83" s="8">
        <v>35.200000000000003</v>
      </c>
      <c r="AR83" s="8">
        <v>0.64</v>
      </c>
      <c r="AS83" s="8" t="s">
        <v>17</v>
      </c>
      <c r="AT83" s="8">
        <v>1.4E-2</v>
      </c>
      <c r="AU83" s="8">
        <v>6.5000000000000002E-2</v>
      </c>
      <c r="AV83" s="8" t="s">
        <v>37</v>
      </c>
      <c r="AW83" s="8">
        <v>5.0000000000000001E-3</v>
      </c>
      <c r="AX83" s="8">
        <v>1.2E-2</v>
      </c>
      <c r="AY83" s="8">
        <v>3.0000000000000001E-3</v>
      </c>
      <c r="AZ83" s="8">
        <v>0.98499999999999999</v>
      </c>
      <c r="BA83" s="8" t="s">
        <v>17</v>
      </c>
      <c r="BB83" s="8">
        <v>0.224</v>
      </c>
      <c r="BC83" s="8" t="s">
        <v>30</v>
      </c>
      <c r="BD83" s="8">
        <v>2.7E-2</v>
      </c>
      <c r="BE83" s="8">
        <v>0.45</v>
      </c>
      <c r="BF83" s="8">
        <v>54.9</v>
      </c>
      <c r="BG83" s="8" t="s">
        <v>37</v>
      </c>
      <c r="BH83" s="8" t="s">
        <v>37</v>
      </c>
      <c r="BI83" s="8">
        <v>0.4</v>
      </c>
      <c r="BJ83" s="8">
        <v>0.77</v>
      </c>
      <c r="BK83" s="8"/>
      <c r="BL83" s="8">
        <v>0.05</v>
      </c>
      <c r="BM83" s="8"/>
      <c r="BN83" s="8">
        <v>73.599999999999994</v>
      </c>
      <c r="BO83" s="8">
        <v>74.2</v>
      </c>
      <c r="BP83" s="8">
        <v>0.42</v>
      </c>
      <c r="BQ83" s="8" t="s">
        <v>53</v>
      </c>
      <c r="BR83" s="8" t="s">
        <v>85</v>
      </c>
      <c r="BS83" s="8" t="s">
        <v>85</v>
      </c>
      <c r="BT83" s="8" t="s">
        <v>85</v>
      </c>
      <c r="BU83" s="8" t="s">
        <v>85</v>
      </c>
      <c r="BV83" s="8" t="s">
        <v>85</v>
      </c>
      <c r="BW83" s="8" t="s">
        <v>85</v>
      </c>
      <c r="BX83" s="8" t="s">
        <v>85</v>
      </c>
      <c r="BY83" s="8" t="s">
        <v>85</v>
      </c>
      <c r="BZ83" s="8" t="s">
        <v>85</v>
      </c>
      <c r="CA83" s="8" t="s">
        <v>85</v>
      </c>
      <c r="CB83" s="8" t="s">
        <v>85</v>
      </c>
      <c r="CC83" s="8" t="s">
        <v>85</v>
      </c>
      <c r="CD83" s="8" t="s">
        <v>102</v>
      </c>
      <c r="CE83" s="8" t="s">
        <v>85</v>
      </c>
      <c r="CF83" s="8" t="s">
        <v>85</v>
      </c>
      <c r="CG83" s="8" t="s">
        <v>85</v>
      </c>
      <c r="CH83" s="8" t="s">
        <v>102</v>
      </c>
      <c r="CI83" s="8" t="s">
        <v>102</v>
      </c>
      <c r="CJ83" s="8" t="s">
        <v>332</v>
      </c>
      <c r="CK83" s="8" t="s">
        <v>0</v>
      </c>
      <c r="CL83" s="8" t="s">
        <v>333</v>
      </c>
      <c r="CM83" s="8" t="s">
        <v>0</v>
      </c>
      <c r="CN83" s="8" t="s">
        <v>0</v>
      </c>
      <c r="CO83" s="8" t="s">
        <v>332</v>
      </c>
      <c r="CP83" s="8" t="s">
        <v>332</v>
      </c>
      <c r="CQ83" s="8" t="s">
        <v>333</v>
      </c>
      <c r="CR83" s="8" t="s">
        <v>333</v>
      </c>
      <c r="CS83" s="8" t="s">
        <v>333</v>
      </c>
      <c r="CT83" s="8" t="s">
        <v>333</v>
      </c>
      <c r="CU83" s="8" t="s">
        <v>333</v>
      </c>
      <c r="CV83" s="8" t="s">
        <v>51</v>
      </c>
      <c r="CW83" s="8" t="s">
        <v>15</v>
      </c>
      <c r="CX83" s="8" t="s">
        <v>15</v>
      </c>
      <c r="CY83" s="8" t="s">
        <v>15</v>
      </c>
      <c r="CZ83" s="8" t="s">
        <v>15</v>
      </c>
      <c r="DA83" s="8" t="s">
        <v>15</v>
      </c>
      <c r="DB83" s="8" t="s">
        <v>51</v>
      </c>
      <c r="DC83" s="8" t="s">
        <v>53</v>
      </c>
      <c r="DD83" s="8"/>
      <c r="DE83" s="8"/>
      <c r="DF83" s="8"/>
      <c r="DG83" s="8"/>
    </row>
    <row r="84" spans="1:111" hidden="1">
      <c r="A84" s="8" t="s">
        <v>458</v>
      </c>
      <c r="B84" s="385">
        <v>45200</v>
      </c>
      <c r="C84" s="950">
        <v>45210</v>
      </c>
      <c r="D84" s="8">
        <v>3.36</v>
      </c>
      <c r="E84" s="368">
        <v>6.65</v>
      </c>
      <c r="F84" s="8">
        <v>4140</v>
      </c>
      <c r="G84" s="198"/>
      <c r="H84" s="8"/>
      <c r="I84" s="8"/>
      <c r="J84" s="8"/>
      <c r="K84" s="8"/>
      <c r="L84" s="8"/>
      <c r="M84" s="8"/>
      <c r="N84" s="8" t="s">
        <v>783</v>
      </c>
      <c r="O84" s="368">
        <v>6.42</v>
      </c>
      <c r="P84" s="8">
        <v>5540</v>
      </c>
      <c r="Q84" s="8" t="s">
        <v>51</v>
      </c>
      <c r="R84" s="8" t="s">
        <v>51</v>
      </c>
      <c r="S84" s="8">
        <v>339</v>
      </c>
      <c r="T84" s="8">
        <v>339</v>
      </c>
      <c r="U84" s="8">
        <v>138</v>
      </c>
      <c r="V84" s="8">
        <v>2790</v>
      </c>
      <c r="W84" s="8">
        <v>710</v>
      </c>
      <c r="X84" s="8">
        <v>654</v>
      </c>
      <c r="Y84" s="8">
        <v>246</v>
      </c>
      <c r="Z84" s="8">
        <v>444</v>
      </c>
      <c r="AA84" s="8">
        <v>19</v>
      </c>
      <c r="AB84" s="8">
        <v>2650</v>
      </c>
      <c r="AC84" s="8" t="s">
        <v>30</v>
      </c>
      <c r="AD84" s="8" t="s">
        <v>17</v>
      </c>
      <c r="AE84" s="8" t="s">
        <v>17</v>
      </c>
      <c r="AF84" s="8">
        <v>1.9E-2</v>
      </c>
      <c r="AG84" s="8" t="s">
        <v>37</v>
      </c>
      <c r="AH84" s="8" t="s">
        <v>17</v>
      </c>
      <c r="AI84" s="8" t="s">
        <v>17</v>
      </c>
      <c r="AJ84" s="8" t="s">
        <v>17</v>
      </c>
      <c r="AK84" s="8">
        <v>0.89</v>
      </c>
      <c r="AL84" s="8" t="s">
        <v>17</v>
      </c>
      <c r="AM84" s="8">
        <v>0.216</v>
      </c>
      <c r="AN84" s="8" t="s">
        <v>30</v>
      </c>
      <c r="AO84" s="8">
        <v>8.9999999999999993E-3</v>
      </c>
      <c r="AP84" s="8">
        <v>0.53</v>
      </c>
      <c r="AQ84" s="8">
        <v>36</v>
      </c>
      <c r="AR84" s="8">
        <v>0.99</v>
      </c>
      <c r="AS84" s="8" t="s">
        <v>17</v>
      </c>
      <c r="AT84" s="8">
        <v>3.6999999999999998E-2</v>
      </c>
      <c r="AU84" s="8">
        <v>8.5999999999999993E-2</v>
      </c>
      <c r="AV84" s="8" t="s">
        <v>37</v>
      </c>
      <c r="AW84" s="8">
        <v>1.0999999999999999E-2</v>
      </c>
      <c r="AX84" s="8">
        <v>2.5999999999999999E-2</v>
      </c>
      <c r="AY84" s="8">
        <v>1.0999999999999999E-2</v>
      </c>
      <c r="AZ84" s="8">
        <v>1.03</v>
      </c>
      <c r="BA84" s="8">
        <v>2E-3</v>
      </c>
      <c r="BB84" s="8">
        <v>0.25600000000000001</v>
      </c>
      <c r="BC84" s="8" t="s">
        <v>30</v>
      </c>
      <c r="BD84" s="8">
        <v>3.4000000000000002E-2</v>
      </c>
      <c r="BE84" s="8">
        <v>0.54</v>
      </c>
      <c r="BF84" s="8">
        <v>88.6</v>
      </c>
      <c r="BG84" s="8" t="s">
        <v>37</v>
      </c>
      <c r="BH84" s="8" t="s">
        <v>37</v>
      </c>
      <c r="BI84" s="8">
        <v>0.4</v>
      </c>
      <c r="BJ84" s="8">
        <v>0.66</v>
      </c>
      <c r="BK84" s="8" t="s">
        <v>30</v>
      </c>
      <c r="BL84" s="8">
        <v>0.55000000000000004</v>
      </c>
      <c r="BM84" s="8">
        <v>0.55000000000000004</v>
      </c>
      <c r="BN84" s="8">
        <v>84.9</v>
      </c>
      <c r="BO84" s="8">
        <v>72.7</v>
      </c>
      <c r="BP84" s="8">
        <v>7.75</v>
      </c>
      <c r="BQ84" s="8" t="s">
        <v>53</v>
      </c>
      <c r="BR84" s="8" t="s">
        <v>85</v>
      </c>
      <c r="BS84" s="8" t="s">
        <v>85</v>
      </c>
      <c r="BT84" s="8" t="s">
        <v>85</v>
      </c>
      <c r="BU84" s="8" t="s">
        <v>85</v>
      </c>
      <c r="BV84" s="8" t="s">
        <v>85</v>
      </c>
      <c r="BW84" s="8" t="s">
        <v>85</v>
      </c>
      <c r="BX84" s="8" t="s">
        <v>85</v>
      </c>
      <c r="BY84" s="8" t="s">
        <v>85</v>
      </c>
      <c r="BZ84" s="8" t="s">
        <v>85</v>
      </c>
      <c r="CA84" s="8" t="s">
        <v>85</v>
      </c>
      <c r="CB84" s="8" t="s">
        <v>85</v>
      </c>
      <c r="CC84" s="8" t="s">
        <v>85</v>
      </c>
      <c r="CD84" s="8" t="s">
        <v>102</v>
      </c>
      <c r="CE84" s="8" t="s">
        <v>85</v>
      </c>
      <c r="CF84" s="8" t="s">
        <v>85</v>
      </c>
      <c r="CG84" s="8" t="s">
        <v>85</v>
      </c>
      <c r="CH84" s="8" t="s">
        <v>102</v>
      </c>
      <c r="CI84" s="8" t="s">
        <v>102</v>
      </c>
      <c r="CJ84" s="8" t="s">
        <v>332</v>
      </c>
      <c r="CK84" s="8" t="s">
        <v>0</v>
      </c>
      <c r="CL84" s="8" t="s">
        <v>333</v>
      </c>
      <c r="CM84" s="8" t="s">
        <v>0</v>
      </c>
      <c r="CN84" s="8" t="s">
        <v>0</v>
      </c>
      <c r="CO84" s="8" t="s">
        <v>332</v>
      </c>
      <c r="CP84" s="8" t="s">
        <v>332</v>
      </c>
      <c r="CQ84" s="8" t="s">
        <v>333</v>
      </c>
      <c r="CR84" s="8" t="s">
        <v>333</v>
      </c>
      <c r="CS84" s="8" t="s">
        <v>333</v>
      </c>
      <c r="CT84" s="8" t="s">
        <v>333</v>
      </c>
      <c r="CU84" s="8" t="s">
        <v>333</v>
      </c>
      <c r="CV84" s="8" t="s">
        <v>51</v>
      </c>
      <c r="CW84" s="8" t="s">
        <v>15</v>
      </c>
      <c r="CX84" s="8" t="s">
        <v>15</v>
      </c>
      <c r="CY84" s="8" t="s">
        <v>15</v>
      </c>
      <c r="CZ84" s="8" t="s">
        <v>15</v>
      </c>
      <c r="DA84" s="8" t="s">
        <v>15</v>
      </c>
      <c r="DB84" s="8" t="s">
        <v>51</v>
      </c>
      <c r="DC84" s="8" t="s">
        <v>53</v>
      </c>
      <c r="DD84" s="8"/>
      <c r="DE84" s="8"/>
      <c r="DF84" s="8"/>
      <c r="DG84" s="8"/>
    </row>
    <row r="85" spans="1:111" hidden="1">
      <c r="A85" s="8" t="s">
        <v>458</v>
      </c>
      <c r="B85" s="385">
        <v>45261</v>
      </c>
      <c r="C85" s="950">
        <v>45278</v>
      </c>
      <c r="D85" s="8">
        <v>3.46</v>
      </c>
      <c r="E85" s="368">
        <v>6.3</v>
      </c>
      <c r="F85" s="8">
        <v>5320</v>
      </c>
      <c r="G85" s="198"/>
      <c r="H85" s="8"/>
      <c r="I85" s="8"/>
      <c r="J85" s="8"/>
      <c r="K85" s="8"/>
      <c r="L85" s="8"/>
      <c r="M85" s="8"/>
      <c r="N85" s="8"/>
      <c r="O85" s="368">
        <v>6.44</v>
      </c>
      <c r="P85" s="8">
        <v>5640</v>
      </c>
      <c r="Q85" s="8" t="s">
        <v>51</v>
      </c>
      <c r="R85" s="8" t="s">
        <v>51</v>
      </c>
      <c r="S85" s="8">
        <v>309</v>
      </c>
      <c r="T85" s="8">
        <v>309</v>
      </c>
      <c r="U85" s="8">
        <v>120</v>
      </c>
      <c r="V85" s="8">
        <v>2280</v>
      </c>
      <c r="W85" s="8">
        <v>645</v>
      </c>
      <c r="X85" s="8">
        <v>673</v>
      </c>
      <c r="Y85" s="8">
        <v>247</v>
      </c>
      <c r="Z85" s="8">
        <v>443</v>
      </c>
      <c r="AA85" s="8">
        <v>19</v>
      </c>
      <c r="AB85" s="8">
        <v>2700</v>
      </c>
      <c r="AC85" s="8">
        <v>0.01</v>
      </c>
      <c r="AD85" s="8" t="s">
        <v>17</v>
      </c>
      <c r="AE85" s="8">
        <v>1E-3</v>
      </c>
      <c r="AF85" s="8">
        <v>1.9E-2</v>
      </c>
      <c r="AG85" s="8" t="s">
        <v>37</v>
      </c>
      <c r="AH85" s="8" t="s">
        <v>17</v>
      </c>
      <c r="AI85" s="8">
        <v>2E-3</v>
      </c>
      <c r="AJ85" s="8" t="s">
        <v>17</v>
      </c>
      <c r="AK85" s="8">
        <v>0.92500000000000004</v>
      </c>
      <c r="AL85" s="8" t="s">
        <v>17</v>
      </c>
      <c r="AM85" s="8">
        <v>0.21</v>
      </c>
      <c r="AN85" s="8" t="s">
        <v>30</v>
      </c>
      <c r="AO85" s="8">
        <v>8.9999999999999993E-3</v>
      </c>
      <c r="AP85" s="8">
        <v>0.4</v>
      </c>
      <c r="AQ85" s="8">
        <v>34.799999999999997</v>
      </c>
      <c r="AR85" s="8">
        <v>1.75</v>
      </c>
      <c r="AS85" s="8" t="s">
        <v>17</v>
      </c>
      <c r="AT85" s="8">
        <v>2.9000000000000001E-2</v>
      </c>
      <c r="AU85" s="8">
        <v>5.8000000000000003E-2</v>
      </c>
      <c r="AV85" s="8">
        <v>1E-4</v>
      </c>
      <c r="AW85" s="8">
        <v>8.9999999999999993E-3</v>
      </c>
      <c r="AX85" s="8">
        <v>7.2999999999999995E-2</v>
      </c>
      <c r="AY85" s="8">
        <v>1.0999999999999999E-2</v>
      </c>
      <c r="AZ85" s="8">
        <v>0.94699999999999995</v>
      </c>
      <c r="BA85" s="8" t="s">
        <v>17</v>
      </c>
      <c r="BB85" s="8">
        <v>0.24399999999999999</v>
      </c>
      <c r="BC85" s="8" t="s">
        <v>30</v>
      </c>
      <c r="BD85" s="8">
        <v>2.8000000000000001E-2</v>
      </c>
      <c r="BE85" s="8">
        <v>0.42</v>
      </c>
      <c r="BF85" s="8">
        <v>68.5</v>
      </c>
      <c r="BG85" s="8" t="s">
        <v>37</v>
      </c>
      <c r="BH85" s="8" t="s">
        <v>37</v>
      </c>
      <c r="BI85" s="8">
        <v>0.4</v>
      </c>
      <c r="BJ85" s="8">
        <v>0.83</v>
      </c>
      <c r="BK85" s="8">
        <v>0.02</v>
      </c>
      <c r="BL85" s="8">
        <v>0.2</v>
      </c>
      <c r="BM85" s="8">
        <v>0.22</v>
      </c>
      <c r="BN85" s="8">
        <v>71.8</v>
      </c>
      <c r="BO85" s="8">
        <v>73.7</v>
      </c>
      <c r="BP85" s="8">
        <v>1.26</v>
      </c>
      <c r="BQ85" s="8" t="s">
        <v>53</v>
      </c>
      <c r="BR85" s="8" t="s">
        <v>85</v>
      </c>
      <c r="BS85" s="8" t="s">
        <v>85</v>
      </c>
      <c r="BT85" s="8" t="s">
        <v>85</v>
      </c>
      <c r="BU85" s="8" t="s">
        <v>85</v>
      </c>
      <c r="BV85" s="8" t="s">
        <v>85</v>
      </c>
      <c r="BW85" s="8" t="s">
        <v>85</v>
      </c>
      <c r="BX85" s="8" t="s">
        <v>85</v>
      </c>
      <c r="BY85" s="8" t="s">
        <v>85</v>
      </c>
      <c r="BZ85" s="8" t="s">
        <v>85</v>
      </c>
      <c r="CA85" s="8" t="s">
        <v>85</v>
      </c>
      <c r="CB85" s="8" t="s">
        <v>85</v>
      </c>
      <c r="CC85" s="8" t="s">
        <v>85</v>
      </c>
      <c r="CD85" s="8" t="s">
        <v>102</v>
      </c>
      <c r="CE85" s="8" t="s">
        <v>85</v>
      </c>
      <c r="CF85" s="8" t="s">
        <v>85</v>
      </c>
      <c r="CG85" s="8" t="s">
        <v>85</v>
      </c>
      <c r="CH85" s="8" t="s">
        <v>102</v>
      </c>
      <c r="CI85" s="8" t="s">
        <v>102</v>
      </c>
      <c r="CJ85" s="8" t="s">
        <v>332</v>
      </c>
      <c r="CK85" s="8" t="s">
        <v>0</v>
      </c>
      <c r="CL85" s="8" t="s">
        <v>333</v>
      </c>
      <c r="CM85" s="8" t="s">
        <v>0</v>
      </c>
      <c r="CN85" s="8" t="s">
        <v>0</v>
      </c>
      <c r="CO85" s="8" t="s">
        <v>332</v>
      </c>
      <c r="CP85" s="8" t="s">
        <v>332</v>
      </c>
      <c r="CQ85" s="8" t="s">
        <v>333</v>
      </c>
      <c r="CR85" s="8" t="s">
        <v>333</v>
      </c>
      <c r="CS85" s="8" t="s">
        <v>333</v>
      </c>
      <c r="CT85" s="8" t="s">
        <v>333</v>
      </c>
      <c r="CU85" s="8" t="s">
        <v>333</v>
      </c>
      <c r="CV85" s="8" t="s">
        <v>51</v>
      </c>
      <c r="CW85" s="8" t="s">
        <v>15</v>
      </c>
      <c r="CX85" s="8" t="s">
        <v>15</v>
      </c>
      <c r="CY85" s="8" t="s">
        <v>15</v>
      </c>
      <c r="CZ85" s="8" t="s">
        <v>15</v>
      </c>
      <c r="DA85" s="8" t="s">
        <v>15</v>
      </c>
      <c r="DB85" s="8" t="s">
        <v>51</v>
      </c>
      <c r="DC85" s="8" t="s">
        <v>53</v>
      </c>
      <c r="DD85" s="8"/>
      <c r="DE85" s="8"/>
      <c r="DF85" s="8"/>
      <c r="DG85" s="8"/>
    </row>
    <row r="86" spans="1:111" hidden="1">
      <c r="A86" s="8" t="s">
        <v>458</v>
      </c>
      <c r="B86" s="385">
        <v>45323</v>
      </c>
      <c r="C86" s="950">
        <v>45334</v>
      </c>
      <c r="D86" s="8">
        <v>3.48</v>
      </c>
      <c r="E86" s="368">
        <v>6.44</v>
      </c>
      <c r="F86" s="8">
        <v>5180</v>
      </c>
      <c r="G86" s="198">
        <v>24.5</v>
      </c>
      <c r="H86" s="8"/>
      <c r="I86" s="8">
        <v>-12</v>
      </c>
      <c r="J86" s="8" t="s">
        <v>245</v>
      </c>
      <c r="K86" s="8" t="s">
        <v>843</v>
      </c>
      <c r="L86" s="8" t="s">
        <v>566</v>
      </c>
      <c r="M86" s="8"/>
      <c r="N86" s="8"/>
      <c r="O86" s="368">
        <v>6.48</v>
      </c>
      <c r="P86" s="8">
        <v>5780</v>
      </c>
      <c r="Q86" s="8" t="s">
        <v>51</v>
      </c>
      <c r="R86" s="8" t="s">
        <v>51</v>
      </c>
      <c r="S86" s="8">
        <v>306</v>
      </c>
      <c r="T86" s="8">
        <v>306</v>
      </c>
      <c r="U86" s="8">
        <v>254</v>
      </c>
      <c r="V86" s="8">
        <v>2220</v>
      </c>
      <c r="W86" s="8">
        <v>701</v>
      </c>
      <c r="X86" s="8">
        <v>658</v>
      </c>
      <c r="Y86" s="8">
        <v>206</v>
      </c>
      <c r="Z86" s="8">
        <v>360</v>
      </c>
      <c r="AA86" s="8">
        <v>19</v>
      </c>
      <c r="AB86" s="8">
        <v>2490</v>
      </c>
      <c r="AC86" s="8" t="s">
        <v>30</v>
      </c>
      <c r="AD86" s="8" t="s">
        <v>17</v>
      </c>
      <c r="AE86" s="8">
        <v>1E-3</v>
      </c>
      <c r="AF86" s="8">
        <v>2.1999999999999999E-2</v>
      </c>
      <c r="AG86" s="8" t="s">
        <v>37</v>
      </c>
      <c r="AH86" s="8" t="s">
        <v>17</v>
      </c>
      <c r="AI86" s="8" t="s">
        <v>17</v>
      </c>
      <c r="AJ86" s="8" t="s">
        <v>17</v>
      </c>
      <c r="AK86" s="8">
        <v>0.999</v>
      </c>
      <c r="AL86" s="8" t="s">
        <v>17</v>
      </c>
      <c r="AM86" s="8">
        <v>0.193</v>
      </c>
      <c r="AN86" s="8" t="s">
        <v>30</v>
      </c>
      <c r="AO86" s="8">
        <v>3.5999999999999997E-2</v>
      </c>
      <c r="AP86" s="8">
        <v>0.49</v>
      </c>
      <c r="AQ86" s="8">
        <v>32.9</v>
      </c>
      <c r="AR86" s="8">
        <v>1.05</v>
      </c>
      <c r="AS86" s="8">
        <v>1E-3</v>
      </c>
      <c r="AT86" s="8">
        <v>7.3999999999999996E-2</v>
      </c>
      <c r="AU86" s="8">
        <v>0.159</v>
      </c>
      <c r="AV86" s="8">
        <v>1E-4</v>
      </c>
      <c r="AW86" s="8">
        <v>8.9999999999999993E-3</v>
      </c>
      <c r="AX86" s="8">
        <v>2.1999999999999999E-2</v>
      </c>
      <c r="AY86" s="8">
        <v>8.9999999999999993E-3</v>
      </c>
      <c r="AZ86" s="8">
        <v>1.08</v>
      </c>
      <c r="BA86" s="8">
        <v>2E-3</v>
      </c>
      <c r="BB86" s="8">
        <v>0.218</v>
      </c>
      <c r="BC86" s="8" t="s">
        <v>30</v>
      </c>
      <c r="BD86" s="8">
        <v>0.14199999999999999</v>
      </c>
      <c r="BE86" s="8">
        <v>0.35</v>
      </c>
      <c r="BF86" s="8">
        <v>89.9</v>
      </c>
      <c r="BG86" s="8" t="s">
        <v>37</v>
      </c>
      <c r="BH86" s="8" t="s">
        <v>37</v>
      </c>
      <c r="BI86" s="8">
        <v>0.3</v>
      </c>
      <c r="BJ86" s="8">
        <v>1.1100000000000001</v>
      </c>
      <c r="BK86" s="8">
        <v>7.0000000000000007E-2</v>
      </c>
      <c r="BL86" s="8">
        <v>0.33</v>
      </c>
      <c r="BM86" s="8">
        <v>0.4</v>
      </c>
      <c r="BN86" s="8">
        <v>72.099999999999994</v>
      </c>
      <c r="BO86" s="8">
        <v>65.900000000000006</v>
      </c>
      <c r="BP86" s="8">
        <v>4.47</v>
      </c>
      <c r="BQ86" s="8" t="s">
        <v>53</v>
      </c>
      <c r="BR86" s="8" t="s">
        <v>85</v>
      </c>
      <c r="BS86" s="8" t="s">
        <v>85</v>
      </c>
      <c r="BT86" s="8" t="s">
        <v>85</v>
      </c>
      <c r="BU86" s="8" t="s">
        <v>85</v>
      </c>
      <c r="BV86" s="8" t="s">
        <v>85</v>
      </c>
      <c r="BW86" s="8" t="s">
        <v>85</v>
      </c>
      <c r="BX86" s="8" t="s">
        <v>85</v>
      </c>
      <c r="BY86" s="8" t="s">
        <v>85</v>
      </c>
      <c r="BZ86" s="8" t="s">
        <v>85</v>
      </c>
      <c r="CA86" s="8" t="s">
        <v>85</v>
      </c>
      <c r="CB86" s="8" t="s">
        <v>85</v>
      </c>
      <c r="CC86" s="8" t="s">
        <v>85</v>
      </c>
      <c r="CD86" s="8" t="s">
        <v>102</v>
      </c>
      <c r="CE86" s="8" t="s">
        <v>85</v>
      </c>
      <c r="CF86" s="8" t="s">
        <v>85</v>
      </c>
      <c r="CG86" s="8" t="s">
        <v>85</v>
      </c>
      <c r="CH86" s="8" t="s">
        <v>102</v>
      </c>
      <c r="CI86" s="8" t="s">
        <v>102</v>
      </c>
      <c r="CJ86" s="8" t="s">
        <v>332</v>
      </c>
      <c r="CK86" s="8" t="s">
        <v>0</v>
      </c>
      <c r="CL86" s="8" t="s">
        <v>333</v>
      </c>
      <c r="CM86" s="8" t="s">
        <v>0</v>
      </c>
      <c r="CN86" s="8" t="s">
        <v>0</v>
      </c>
      <c r="CO86" s="8" t="s">
        <v>332</v>
      </c>
      <c r="CP86" s="8" t="s">
        <v>332</v>
      </c>
      <c r="CQ86" s="8" t="s">
        <v>333</v>
      </c>
      <c r="CR86" s="8" t="s">
        <v>333</v>
      </c>
      <c r="CS86" s="8" t="s">
        <v>333</v>
      </c>
      <c r="CT86" s="8" t="s">
        <v>333</v>
      </c>
      <c r="CU86" s="8" t="s">
        <v>333</v>
      </c>
      <c r="CV86" s="8" t="s">
        <v>51</v>
      </c>
      <c r="CW86" s="8" t="s">
        <v>15</v>
      </c>
      <c r="CX86" s="8" t="s">
        <v>15</v>
      </c>
      <c r="CY86" s="8" t="s">
        <v>15</v>
      </c>
      <c r="CZ86" s="8" t="s">
        <v>15</v>
      </c>
      <c r="DA86" s="8" t="s">
        <v>15</v>
      </c>
      <c r="DB86" s="8" t="s">
        <v>51</v>
      </c>
      <c r="DC86" s="8" t="s">
        <v>53</v>
      </c>
      <c r="DD86" s="8"/>
      <c r="DE86" s="8"/>
      <c r="DF86" s="8"/>
      <c r="DG86" s="8"/>
    </row>
    <row r="87" spans="1:111" hidden="1">
      <c r="A87" s="8" t="s">
        <v>458</v>
      </c>
      <c r="B87" s="385">
        <v>45383</v>
      </c>
      <c r="C87" s="950">
        <v>45390</v>
      </c>
      <c r="D87" s="8">
        <v>3.49</v>
      </c>
      <c r="E87" s="368">
        <v>6.44</v>
      </c>
      <c r="F87" s="8">
        <v>5350</v>
      </c>
      <c r="G87" s="198">
        <v>22.2</v>
      </c>
      <c r="H87" s="8"/>
      <c r="I87" s="8">
        <v>-25</v>
      </c>
      <c r="J87" s="8" t="s">
        <v>245</v>
      </c>
      <c r="K87" s="8" t="s">
        <v>810</v>
      </c>
      <c r="L87" s="8" t="s">
        <v>543</v>
      </c>
      <c r="M87" s="8"/>
      <c r="N87" s="8"/>
      <c r="O87" s="368">
        <v>6.55</v>
      </c>
      <c r="P87" s="8">
        <v>5690</v>
      </c>
      <c r="Q87" s="8" t="s">
        <v>51</v>
      </c>
      <c r="R87" s="8" t="s">
        <v>51</v>
      </c>
      <c r="S87" s="8">
        <v>310</v>
      </c>
      <c r="T87" s="8">
        <v>310</v>
      </c>
      <c r="U87" s="8"/>
      <c r="V87" s="8">
        <v>2260</v>
      </c>
      <c r="W87" s="8">
        <v>676</v>
      </c>
      <c r="X87" s="8">
        <v>649</v>
      </c>
      <c r="Y87" s="8">
        <v>256</v>
      </c>
      <c r="Z87" s="8">
        <v>480</v>
      </c>
      <c r="AA87" s="8">
        <v>28</v>
      </c>
      <c r="AB87" s="8">
        <v>2670</v>
      </c>
      <c r="AC87" s="8" t="s">
        <v>30</v>
      </c>
      <c r="AD87" s="8" t="s">
        <v>17</v>
      </c>
      <c r="AE87" s="8">
        <v>1E-3</v>
      </c>
      <c r="AF87" s="8">
        <v>1.7999999999999999E-2</v>
      </c>
      <c r="AG87" s="8" t="s">
        <v>37</v>
      </c>
      <c r="AH87" s="8" t="s">
        <v>17</v>
      </c>
      <c r="AI87" s="8" t="s">
        <v>17</v>
      </c>
      <c r="AJ87" s="8" t="s">
        <v>17</v>
      </c>
      <c r="AK87" s="8">
        <v>0.77300000000000002</v>
      </c>
      <c r="AL87" s="8" t="s">
        <v>17</v>
      </c>
      <c r="AM87" s="8">
        <v>0.13100000000000001</v>
      </c>
      <c r="AN87" s="8" t="s">
        <v>30</v>
      </c>
      <c r="AO87" s="8">
        <v>7.0000000000000001E-3</v>
      </c>
      <c r="AP87" s="8">
        <v>0.41</v>
      </c>
      <c r="AQ87" s="8">
        <v>11</v>
      </c>
      <c r="AR87" s="8">
        <v>2.98</v>
      </c>
      <c r="AS87" s="8" t="s">
        <v>17</v>
      </c>
      <c r="AT87" s="8">
        <v>1.7000000000000001E-2</v>
      </c>
      <c r="AU87" s="8">
        <v>0.14599999999999999</v>
      </c>
      <c r="AV87" s="8">
        <v>4.0000000000000002E-4</v>
      </c>
      <c r="AW87" s="8">
        <v>4.2000000000000003E-2</v>
      </c>
      <c r="AX87" s="8">
        <v>8.2000000000000003E-2</v>
      </c>
      <c r="AY87" s="8">
        <v>3.3000000000000002E-2</v>
      </c>
      <c r="AZ87" s="8">
        <v>1.1499999999999999</v>
      </c>
      <c r="BA87" s="8">
        <v>1E-3</v>
      </c>
      <c r="BB87" s="8">
        <v>0.26900000000000002</v>
      </c>
      <c r="BC87" s="8" t="s">
        <v>30</v>
      </c>
      <c r="BD87" s="8">
        <v>0.08</v>
      </c>
      <c r="BE87" s="8">
        <v>0.44</v>
      </c>
      <c r="BF87" s="8">
        <v>69</v>
      </c>
      <c r="BG87" s="8" t="s">
        <v>37</v>
      </c>
      <c r="BH87" s="8" t="s">
        <v>37</v>
      </c>
      <c r="BI87" s="8">
        <v>0.4</v>
      </c>
      <c r="BJ87" s="8">
        <v>0.68</v>
      </c>
      <c r="BK87" s="8">
        <v>0.32</v>
      </c>
      <c r="BL87" s="8" t="s">
        <v>30</v>
      </c>
      <c r="BM87" s="8">
        <v>0.05</v>
      </c>
      <c r="BN87" s="8">
        <v>72.3</v>
      </c>
      <c r="BO87" s="8">
        <v>75</v>
      </c>
      <c r="BP87" s="8">
        <v>1.85</v>
      </c>
      <c r="BQ87" s="8" t="s">
        <v>53</v>
      </c>
      <c r="BR87" s="8" t="s">
        <v>85</v>
      </c>
      <c r="BS87" s="8" t="s">
        <v>85</v>
      </c>
      <c r="BT87" s="8" t="s">
        <v>85</v>
      </c>
      <c r="BU87" s="8" t="s">
        <v>85</v>
      </c>
      <c r="BV87" s="8" t="s">
        <v>85</v>
      </c>
      <c r="BW87" s="8" t="s">
        <v>85</v>
      </c>
      <c r="BX87" s="8" t="s">
        <v>85</v>
      </c>
      <c r="BY87" s="8" t="s">
        <v>85</v>
      </c>
      <c r="BZ87" s="8" t="s">
        <v>85</v>
      </c>
      <c r="CA87" s="8" t="s">
        <v>85</v>
      </c>
      <c r="CB87" s="8" t="s">
        <v>85</v>
      </c>
      <c r="CC87" s="8" t="s">
        <v>85</v>
      </c>
      <c r="CD87" s="8" t="s">
        <v>102</v>
      </c>
      <c r="CE87" s="8" t="s">
        <v>85</v>
      </c>
      <c r="CF87" s="8" t="s">
        <v>85</v>
      </c>
      <c r="CG87" s="8" t="s">
        <v>85</v>
      </c>
      <c r="CH87" s="8" t="s">
        <v>102</v>
      </c>
      <c r="CI87" s="8" t="s">
        <v>102</v>
      </c>
      <c r="CJ87" s="8" t="s">
        <v>332</v>
      </c>
      <c r="CK87" s="8" t="s">
        <v>0</v>
      </c>
      <c r="CL87" s="8" t="s">
        <v>333</v>
      </c>
      <c r="CM87" s="8" t="s">
        <v>0</v>
      </c>
      <c r="CN87" s="8" t="s">
        <v>0</v>
      </c>
      <c r="CO87" s="8" t="s">
        <v>332</v>
      </c>
      <c r="CP87" s="8" t="s">
        <v>332</v>
      </c>
      <c r="CQ87" s="8" t="s">
        <v>333</v>
      </c>
      <c r="CR87" s="8" t="s">
        <v>333</v>
      </c>
      <c r="CS87" s="8" t="s">
        <v>333</v>
      </c>
      <c r="CT87" s="8" t="s">
        <v>333</v>
      </c>
      <c r="CU87" s="8" t="s">
        <v>333</v>
      </c>
      <c r="CV87" s="8" t="s">
        <v>51</v>
      </c>
      <c r="CW87" s="8" t="s">
        <v>15</v>
      </c>
      <c r="CX87" s="8" t="s">
        <v>15</v>
      </c>
      <c r="CY87" s="8" t="s">
        <v>15</v>
      </c>
      <c r="CZ87" s="8" t="s">
        <v>15</v>
      </c>
      <c r="DA87" s="8" t="s">
        <v>15</v>
      </c>
      <c r="DB87" s="8" t="s">
        <v>51</v>
      </c>
      <c r="DC87" s="8" t="s">
        <v>53</v>
      </c>
      <c r="DD87" s="8"/>
      <c r="DE87" s="8"/>
      <c r="DF87" s="8"/>
      <c r="DG87" s="8"/>
    </row>
    <row r="88" spans="1:111" hidden="1">
      <c r="A88" s="8" t="s">
        <v>458</v>
      </c>
      <c r="B88" s="385">
        <v>45444</v>
      </c>
      <c r="C88" s="950">
        <v>45457</v>
      </c>
      <c r="D88" s="8">
        <v>3.69</v>
      </c>
      <c r="E88" s="368">
        <v>6.34</v>
      </c>
      <c r="F88" s="8">
        <v>5330</v>
      </c>
      <c r="G88" s="198">
        <v>19.8</v>
      </c>
      <c r="H88" s="8"/>
      <c r="I88" s="8">
        <v>26</v>
      </c>
      <c r="J88" s="8" t="s">
        <v>245</v>
      </c>
      <c r="K88" s="8" t="s">
        <v>490</v>
      </c>
      <c r="L88" s="8" t="s">
        <v>433</v>
      </c>
      <c r="M88" s="8"/>
      <c r="N88" s="8"/>
      <c r="O88" s="368">
        <v>6.4</v>
      </c>
      <c r="P88" s="8">
        <v>5700</v>
      </c>
      <c r="Q88" s="8" t="s">
        <v>51</v>
      </c>
      <c r="R88" s="8" t="s">
        <v>51</v>
      </c>
      <c r="S88" s="8">
        <v>334</v>
      </c>
      <c r="T88" s="8">
        <v>334</v>
      </c>
      <c r="U88" s="8">
        <v>100</v>
      </c>
      <c r="V88" s="8">
        <v>2440</v>
      </c>
      <c r="W88" s="8">
        <v>655</v>
      </c>
      <c r="X88" s="8">
        <v>637</v>
      </c>
      <c r="Y88" s="8">
        <v>192</v>
      </c>
      <c r="Z88" s="8">
        <v>411</v>
      </c>
      <c r="AA88" s="8">
        <v>19</v>
      </c>
      <c r="AB88" s="8">
        <v>2380</v>
      </c>
      <c r="AC88" s="8">
        <v>0.02</v>
      </c>
      <c r="AD88" s="8" t="s">
        <v>17</v>
      </c>
      <c r="AE88" s="8">
        <v>2E-3</v>
      </c>
      <c r="AF88" s="8">
        <v>1.9E-2</v>
      </c>
      <c r="AG88" s="8" t="s">
        <v>37</v>
      </c>
      <c r="AH88" s="8" t="s">
        <v>17</v>
      </c>
      <c r="AI88" s="8" t="s">
        <v>17</v>
      </c>
      <c r="AJ88" s="8" t="s">
        <v>17</v>
      </c>
      <c r="AK88" s="8">
        <v>0.79800000000000004</v>
      </c>
      <c r="AL88" s="8">
        <v>1E-3</v>
      </c>
      <c r="AM88" s="8">
        <v>0.182</v>
      </c>
      <c r="AN88" s="8" t="s">
        <v>30</v>
      </c>
      <c r="AO88" s="8">
        <v>0.02</v>
      </c>
      <c r="AP88" s="8">
        <v>0.34</v>
      </c>
      <c r="AQ88" s="8">
        <v>19</v>
      </c>
      <c r="AR88" s="8">
        <v>1.73</v>
      </c>
      <c r="AS88" s="8" t="s">
        <v>17</v>
      </c>
      <c r="AT88" s="8">
        <v>8.0000000000000002E-3</v>
      </c>
      <c r="AU88" s="8">
        <v>7.1999999999999995E-2</v>
      </c>
      <c r="AV88" s="8">
        <v>2.0000000000000001E-4</v>
      </c>
      <c r="AW88" s="8">
        <v>0.01</v>
      </c>
      <c r="AX88" s="8">
        <v>3.9E-2</v>
      </c>
      <c r="AY88" s="8">
        <v>8.0000000000000002E-3</v>
      </c>
      <c r="AZ88" s="8">
        <v>0.81499999999999995</v>
      </c>
      <c r="BA88" s="8" t="s">
        <v>17</v>
      </c>
      <c r="BB88" s="8">
        <v>0.193</v>
      </c>
      <c r="BC88" s="8" t="s">
        <v>30</v>
      </c>
      <c r="BD88" s="8">
        <v>0.03</v>
      </c>
      <c r="BE88" s="8">
        <v>0.35</v>
      </c>
      <c r="BF88" s="8">
        <v>38.200000000000003</v>
      </c>
      <c r="BG88" s="8" t="s">
        <v>37</v>
      </c>
      <c r="BH88" s="8" t="s">
        <v>37</v>
      </c>
      <c r="BI88" s="8">
        <v>0.4</v>
      </c>
      <c r="BJ88" s="8">
        <v>0.22</v>
      </c>
      <c r="BK88" s="8"/>
      <c r="BL88" s="8">
        <v>0.51</v>
      </c>
      <c r="BM88" s="8"/>
      <c r="BN88" s="8">
        <v>76</v>
      </c>
      <c r="BO88" s="8">
        <v>66</v>
      </c>
      <c r="BP88" s="8">
        <v>7.05</v>
      </c>
      <c r="BQ88" s="8" t="s">
        <v>53</v>
      </c>
      <c r="BR88" s="8" t="s">
        <v>85</v>
      </c>
      <c r="BS88" s="8" t="s">
        <v>85</v>
      </c>
      <c r="BT88" s="8" t="s">
        <v>85</v>
      </c>
      <c r="BU88" s="8" t="s">
        <v>85</v>
      </c>
      <c r="BV88" s="8" t="s">
        <v>85</v>
      </c>
      <c r="BW88" s="8" t="s">
        <v>85</v>
      </c>
      <c r="BX88" s="8" t="s">
        <v>85</v>
      </c>
      <c r="BY88" s="8" t="s">
        <v>85</v>
      </c>
      <c r="BZ88" s="8" t="s">
        <v>85</v>
      </c>
      <c r="CA88" s="8" t="s">
        <v>85</v>
      </c>
      <c r="CB88" s="8" t="s">
        <v>85</v>
      </c>
      <c r="CC88" s="8" t="s">
        <v>85</v>
      </c>
      <c r="CD88" s="8" t="s">
        <v>102</v>
      </c>
      <c r="CE88" s="8" t="s">
        <v>85</v>
      </c>
      <c r="CF88" s="8" t="s">
        <v>85</v>
      </c>
      <c r="CG88" s="8" t="s">
        <v>85</v>
      </c>
      <c r="CH88" s="8" t="s">
        <v>102</v>
      </c>
      <c r="CI88" s="8" t="s">
        <v>102</v>
      </c>
      <c r="CJ88" s="8" t="s">
        <v>332</v>
      </c>
      <c r="CK88" s="8" t="s">
        <v>0</v>
      </c>
      <c r="CL88" s="8" t="s">
        <v>333</v>
      </c>
      <c r="CM88" s="8" t="s">
        <v>0</v>
      </c>
      <c r="CN88" s="8" t="s">
        <v>0</v>
      </c>
      <c r="CO88" s="8" t="s">
        <v>332</v>
      </c>
      <c r="CP88" s="8" t="s">
        <v>332</v>
      </c>
      <c r="CQ88" s="8" t="s">
        <v>333</v>
      </c>
      <c r="CR88" s="8" t="s">
        <v>333</v>
      </c>
      <c r="CS88" s="8" t="s">
        <v>333</v>
      </c>
      <c r="CT88" s="8" t="s">
        <v>333</v>
      </c>
      <c r="CU88" s="8" t="s">
        <v>333</v>
      </c>
      <c r="CV88" s="8" t="s">
        <v>51</v>
      </c>
      <c r="CW88" s="8" t="s">
        <v>15</v>
      </c>
      <c r="CX88" s="8" t="s">
        <v>15</v>
      </c>
      <c r="CY88" s="8" t="s">
        <v>15</v>
      </c>
      <c r="CZ88" s="8" t="s">
        <v>15</v>
      </c>
      <c r="DA88" s="8" t="s">
        <v>15</v>
      </c>
      <c r="DB88" s="8" t="s">
        <v>51</v>
      </c>
      <c r="DC88" s="8" t="s">
        <v>53</v>
      </c>
      <c r="DD88" s="8"/>
      <c r="DE88" s="8"/>
      <c r="DF88" s="8"/>
      <c r="DG88" s="8"/>
    </row>
    <row r="89" spans="1:111" hidden="1">
      <c r="A89" s="8" t="s">
        <v>458</v>
      </c>
      <c r="B89" s="385">
        <v>45505</v>
      </c>
      <c r="C89" s="950">
        <v>45524</v>
      </c>
      <c r="D89" s="8">
        <v>3.62</v>
      </c>
      <c r="E89" s="368">
        <v>6.44</v>
      </c>
      <c r="F89" s="8">
        <v>5000</v>
      </c>
      <c r="G89" s="198">
        <v>19.399999999999999</v>
      </c>
      <c r="H89" s="8"/>
      <c r="I89" s="8">
        <v>22</v>
      </c>
      <c r="J89" s="8" t="s">
        <v>245</v>
      </c>
      <c r="K89" s="8" t="s">
        <v>489</v>
      </c>
      <c r="L89" s="8" t="s">
        <v>543</v>
      </c>
      <c r="M89" s="8"/>
      <c r="N89" s="8"/>
      <c r="O89" s="368">
        <v>6.48</v>
      </c>
      <c r="P89" s="8">
        <v>5500</v>
      </c>
      <c r="Q89" s="8" t="s">
        <v>51</v>
      </c>
      <c r="R89" s="8" t="s">
        <v>51</v>
      </c>
      <c r="S89" s="8">
        <v>292</v>
      </c>
      <c r="T89" s="8">
        <v>292</v>
      </c>
      <c r="U89" s="8">
        <v>92</v>
      </c>
      <c r="V89" s="8">
        <v>2410</v>
      </c>
      <c r="W89" s="8">
        <v>717</v>
      </c>
      <c r="X89" s="8">
        <v>657</v>
      </c>
      <c r="Y89" s="8">
        <v>247</v>
      </c>
      <c r="Z89" s="8">
        <v>450</v>
      </c>
      <c r="AA89" s="8">
        <v>19</v>
      </c>
      <c r="AB89" s="8">
        <v>2660</v>
      </c>
      <c r="AC89" s="8" t="s">
        <v>30</v>
      </c>
      <c r="AD89" s="8" t="s">
        <v>17</v>
      </c>
      <c r="AE89" s="8" t="s">
        <v>17</v>
      </c>
      <c r="AF89" s="8">
        <v>1.7999999999999999E-2</v>
      </c>
      <c r="AG89" s="8" t="s">
        <v>37</v>
      </c>
      <c r="AH89" s="8" t="s">
        <v>17</v>
      </c>
      <c r="AI89" s="8" t="s">
        <v>17</v>
      </c>
      <c r="AJ89" s="8" t="s">
        <v>17</v>
      </c>
      <c r="AK89" s="8">
        <v>0.90400000000000003</v>
      </c>
      <c r="AL89" s="8" t="s">
        <v>17</v>
      </c>
      <c r="AM89" s="8">
        <v>0.2</v>
      </c>
      <c r="AN89" s="8" t="s">
        <v>30</v>
      </c>
      <c r="AO89" s="8" t="s">
        <v>50</v>
      </c>
      <c r="AP89" s="8">
        <v>0.45</v>
      </c>
      <c r="AQ89" s="8">
        <v>35.200000000000003</v>
      </c>
      <c r="AR89" s="8">
        <v>1.25</v>
      </c>
      <c r="AS89" s="8" t="s">
        <v>17</v>
      </c>
      <c r="AT89" s="8">
        <v>1.6E-2</v>
      </c>
      <c r="AU89" s="8">
        <v>7.8E-2</v>
      </c>
      <c r="AV89" s="8">
        <v>2.0000000000000001E-4</v>
      </c>
      <c r="AW89" s="8">
        <v>0.01</v>
      </c>
      <c r="AX89" s="8">
        <v>0.04</v>
      </c>
      <c r="AY89" s="8">
        <v>8.9999999999999993E-3</v>
      </c>
      <c r="AZ89" s="8">
        <v>0.999</v>
      </c>
      <c r="BA89" s="8" t="s">
        <v>17</v>
      </c>
      <c r="BB89" s="8">
        <v>0.23599999999999999</v>
      </c>
      <c r="BC89" s="8" t="s">
        <v>30</v>
      </c>
      <c r="BD89" s="8">
        <v>3.1E-2</v>
      </c>
      <c r="BE89" s="8">
        <v>0.37</v>
      </c>
      <c r="BF89" s="8">
        <v>73.599999999999994</v>
      </c>
      <c r="BG89" s="8" t="s">
        <v>37</v>
      </c>
      <c r="BH89" s="8" t="s">
        <v>37</v>
      </c>
      <c r="BI89" s="8">
        <v>0.3</v>
      </c>
      <c r="BJ89" s="8">
        <v>0.85</v>
      </c>
      <c r="BK89" s="8"/>
      <c r="BL89" s="8">
        <v>0.03</v>
      </c>
      <c r="BM89" s="8"/>
      <c r="BN89" s="8">
        <v>76.2</v>
      </c>
      <c r="BO89" s="8">
        <v>73.2</v>
      </c>
      <c r="BP89" s="8">
        <v>2.0499999999999998</v>
      </c>
      <c r="BQ89" s="8" t="s">
        <v>53</v>
      </c>
      <c r="BR89" s="8" t="s">
        <v>85</v>
      </c>
      <c r="BS89" s="8" t="s">
        <v>85</v>
      </c>
      <c r="BT89" s="8" t="s">
        <v>85</v>
      </c>
      <c r="BU89" s="8" t="s">
        <v>85</v>
      </c>
      <c r="BV89" s="8" t="s">
        <v>85</v>
      </c>
      <c r="BW89" s="8" t="s">
        <v>85</v>
      </c>
      <c r="BX89" s="8" t="s">
        <v>85</v>
      </c>
      <c r="BY89" s="8" t="s">
        <v>85</v>
      </c>
      <c r="BZ89" s="8" t="s">
        <v>85</v>
      </c>
      <c r="CA89" s="8" t="s">
        <v>85</v>
      </c>
      <c r="CB89" s="8" t="s">
        <v>85</v>
      </c>
      <c r="CC89" s="8" t="s">
        <v>85</v>
      </c>
      <c r="CD89" s="8" t="s">
        <v>102</v>
      </c>
      <c r="CE89" s="8" t="s">
        <v>85</v>
      </c>
      <c r="CF89" s="8" t="s">
        <v>85</v>
      </c>
      <c r="CG89" s="8" t="s">
        <v>85</v>
      </c>
      <c r="CH89" s="8" t="s">
        <v>102</v>
      </c>
      <c r="CI89" s="8" t="s">
        <v>102</v>
      </c>
      <c r="CJ89" s="8" t="s">
        <v>332</v>
      </c>
      <c r="CK89" s="8" t="s">
        <v>0</v>
      </c>
      <c r="CL89" s="8" t="s">
        <v>333</v>
      </c>
      <c r="CM89" s="8" t="s">
        <v>0</v>
      </c>
      <c r="CN89" s="8" t="s">
        <v>0</v>
      </c>
      <c r="CO89" s="8" t="s">
        <v>332</v>
      </c>
      <c r="CP89" s="8" t="s">
        <v>332</v>
      </c>
      <c r="CQ89" s="8" t="s">
        <v>333</v>
      </c>
      <c r="CR89" s="8" t="s">
        <v>333</v>
      </c>
      <c r="CS89" s="8" t="s">
        <v>333</v>
      </c>
      <c r="CT89" s="8" t="s">
        <v>333</v>
      </c>
      <c r="CU89" s="8" t="s">
        <v>333</v>
      </c>
      <c r="CV89" s="8" t="s">
        <v>51</v>
      </c>
      <c r="CW89" s="8" t="s">
        <v>15</v>
      </c>
      <c r="CX89" s="8" t="s">
        <v>15</v>
      </c>
      <c r="CY89" s="8" t="s">
        <v>15</v>
      </c>
      <c r="CZ89" s="8" t="s">
        <v>15</v>
      </c>
      <c r="DA89" s="8" t="s">
        <v>15</v>
      </c>
      <c r="DB89" s="8" t="s">
        <v>51</v>
      </c>
      <c r="DC89" s="8" t="s">
        <v>53</v>
      </c>
      <c r="DD89" s="8"/>
      <c r="DE89" s="8"/>
      <c r="DF89" s="8"/>
      <c r="DG89" s="8"/>
    </row>
    <row r="90" spans="1:111" hidden="1">
      <c r="A90" s="8" t="s">
        <v>458</v>
      </c>
      <c r="B90" s="385">
        <v>45566</v>
      </c>
      <c r="C90" s="950">
        <v>45580</v>
      </c>
      <c r="D90" s="8">
        <v>2.88</v>
      </c>
      <c r="E90" s="368">
        <v>6.28</v>
      </c>
      <c r="F90" s="8">
        <v>5260</v>
      </c>
      <c r="G90" s="198">
        <v>20.2</v>
      </c>
      <c r="H90" s="8"/>
      <c r="I90" s="8">
        <v>73</v>
      </c>
      <c r="J90" s="8" t="s">
        <v>245</v>
      </c>
      <c r="K90" s="8" t="s">
        <v>489</v>
      </c>
      <c r="L90" s="8" t="s">
        <v>566</v>
      </c>
      <c r="M90" s="8"/>
      <c r="N90" s="8"/>
      <c r="O90" s="368">
        <v>6.42</v>
      </c>
      <c r="P90" s="8">
        <v>6010</v>
      </c>
      <c r="Q90" s="8" t="s">
        <v>51</v>
      </c>
      <c r="R90" s="8" t="s">
        <v>51</v>
      </c>
      <c r="S90" s="8">
        <v>324</v>
      </c>
      <c r="T90" s="8">
        <v>324</v>
      </c>
      <c r="U90" s="8">
        <v>117</v>
      </c>
      <c r="V90" s="8">
        <v>1960</v>
      </c>
      <c r="W90" s="8">
        <v>1090</v>
      </c>
      <c r="X90" s="8">
        <v>537</v>
      </c>
      <c r="Y90" s="8">
        <v>216</v>
      </c>
      <c r="Z90" s="8">
        <v>460</v>
      </c>
      <c r="AA90" s="8">
        <v>26</v>
      </c>
      <c r="AB90" s="8">
        <v>2230</v>
      </c>
      <c r="AC90" s="8" t="s">
        <v>30</v>
      </c>
      <c r="AD90" s="8" t="s">
        <v>17</v>
      </c>
      <c r="AE90" s="8">
        <v>1E-3</v>
      </c>
      <c r="AF90" s="8">
        <v>1.9E-2</v>
      </c>
      <c r="AG90" s="8" t="s">
        <v>37</v>
      </c>
      <c r="AH90" s="8" t="s">
        <v>17</v>
      </c>
      <c r="AI90" s="8">
        <v>1E-3</v>
      </c>
      <c r="AJ90" s="8" t="s">
        <v>17</v>
      </c>
      <c r="AK90" s="8">
        <v>0.78100000000000003</v>
      </c>
      <c r="AL90" s="8" t="s">
        <v>17</v>
      </c>
      <c r="AM90" s="8">
        <v>0.11600000000000001</v>
      </c>
      <c r="AN90" s="8" t="s">
        <v>30</v>
      </c>
      <c r="AO90" s="8">
        <v>5.5E-2</v>
      </c>
      <c r="AP90" s="8">
        <v>0.31</v>
      </c>
      <c r="AQ90" s="8">
        <v>18.8</v>
      </c>
      <c r="AR90" s="8">
        <v>0.39</v>
      </c>
      <c r="AS90" s="8" t="s">
        <v>17</v>
      </c>
      <c r="AT90" s="8">
        <v>5.0000000000000001E-3</v>
      </c>
      <c r="AU90" s="8">
        <v>0.03</v>
      </c>
      <c r="AV90" s="8" t="s">
        <v>37</v>
      </c>
      <c r="AW90" s="8">
        <v>2E-3</v>
      </c>
      <c r="AX90" s="8">
        <v>7.0000000000000001E-3</v>
      </c>
      <c r="AY90" s="8">
        <v>2E-3</v>
      </c>
      <c r="AZ90" s="8">
        <v>0.94399999999999995</v>
      </c>
      <c r="BA90" s="8" t="s">
        <v>17</v>
      </c>
      <c r="BB90" s="8">
        <v>0.13500000000000001</v>
      </c>
      <c r="BC90" s="8" t="s">
        <v>30</v>
      </c>
      <c r="BD90" s="8">
        <v>0.01</v>
      </c>
      <c r="BE90" s="8">
        <v>0.32</v>
      </c>
      <c r="BF90" s="8">
        <v>28.9</v>
      </c>
      <c r="BG90" s="8" t="s">
        <v>37</v>
      </c>
      <c r="BH90" s="8" t="s">
        <v>37</v>
      </c>
      <c r="BI90" s="8">
        <v>0.3</v>
      </c>
      <c r="BJ90" s="8">
        <v>0.85</v>
      </c>
      <c r="BK90" s="8">
        <v>0.02</v>
      </c>
      <c r="BL90" s="8" t="s">
        <v>30</v>
      </c>
      <c r="BM90" s="8" t="s">
        <v>30</v>
      </c>
      <c r="BN90" s="8">
        <v>78</v>
      </c>
      <c r="BO90" s="8">
        <v>65.2</v>
      </c>
      <c r="BP90" s="8">
        <v>8.92</v>
      </c>
      <c r="BQ90" s="8" t="s">
        <v>53</v>
      </c>
      <c r="BR90" s="8" t="s">
        <v>85</v>
      </c>
      <c r="BS90" s="8" t="s">
        <v>85</v>
      </c>
      <c r="BT90" s="8" t="s">
        <v>85</v>
      </c>
      <c r="BU90" s="8" t="s">
        <v>85</v>
      </c>
      <c r="BV90" s="8" t="s">
        <v>85</v>
      </c>
      <c r="BW90" s="8" t="s">
        <v>85</v>
      </c>
      <c r="BX90" s="8" t="s">
        <v>85</v>
      </c>
      <c r="BY90" s="8" t="s">
        <v>85</v>
      </c>
      <c r="BZ90" s="8" t="s">
        <v>85</v>
      </c>
      <c r="CA90" s="8" t="s">
        <v>85</v>
      </c>
      <c r="CB90" s="8" t="s">
        <v>85</v>
      </c>
      <c r="CC90" s="8" t="s">
        <v>85</v>
      </c>
      <c r="CD90" s="8" t="s">
        <v>102</v>
      </c>
      <c r="CE90" s="8" t="s">
        <v>85</v>
      </c>
      <c r="CF90" s="8" t="s">
        <v>85</v>
      </c>
      <c r="CG90" s="8" t="s">
        <v>85</v>
      </c>
      <c r="CH90" s="8" t="s">
        <v>102</v>
      </c>
      <c r="CI90" s="8" t="s">
        <v>102</v>
      </c>
      <c r="CJ90" s="8" t="s">
        <v>332</v>
      </c>
      <c r="CK90" s="8" t="s">
        <v>0</v>
      </c>
      <c r="CL90" s="8" t="s">
        <v>333</v>
      </c>
      <c r="CM90" s="8" t="s">
        <v>0</v>
      </c>
      <c r="CN90" s="8" t="s">
        <v>0</v>
      </c>
      <c r="CO90" s="8" t="s">
        <v>332</v>
      </c>
      <c r="CP90" s="8" t="s">
        <v>332</v>
      </c>
      <c r="CQ90" s="8" t="s">
        <v>333</v>
      </c>
      <c r="CR90" s="8" t="s">
        <v>333</v>
      </c>
      <c r="CS90" s="8" t="s">
        <v>333</v>
      </c>
      <c r="CT90" s="8" t="s">
        <v>333</v>
      </c>
      <c r="CU90" s="8" t="s">
        <v>333</v>
      </c>
      <c r="CV90" s="8" t="s">
        <v>51</v>
      </c>
      <c r="CW90" s="8" t="s">
        <v>15</v>
      </c>
      <c r="CX90" s="8" t="s">
        <v>15</v>
      </c>
      <c r="CY90" s="8" t="s">
        <v>15</v>
      </c>
      <c r="CZ90" s="8" t="s">
        <v>15</v>
      </c>
      <c r="DA90" s="8" t="s">
        <v>15</v>
      </c>
      <c r="DB90" s="8" t="s">
        <v>51</v>
      </c>
      <c r="DC90" s="8" t="s">
        <v>53</v>
      </c>
      <c r="DD90" s="8"/>
      <c r="DE90" s="8"/>
      <c r="DF90" s="8"/>
      <c r="DG90" s="8"/>
    </row>
    <row r="91" spans="1:111" hidden="1">
      <c r="A91" s="8" t="s">
        <v>458</v>
      </c>
      <c r="B91" s="385">
        <v>45627</v>
      </c>
      <c r="C91" s="950">
        <v>45644</v>
      </c>
      <c r="D91" s="8">
        <v>3.48</v>
      </c>
      <c r="E91" s="368">
        <v>6.25</v>
      </c>
      <c r="F91" s="8">
        <v>5000</v>
      </c>
      <c r="G91" s="198">
        <v>19.8</v>
      </c>
      <c r="H91" s="8"/>
      <c r="I91" s="8">
        <v>-29</v>
      </c>
      <c r="J91" s="8" t="s">
        <v>245</v>
      </c>
      <c r="K91" s="8" t="s">
        <v>489</v>
      </c>
      <c r="L91" s="8" t="s">
        <v>542</v>
      </c>
      <c r="M91" s="8"/>
      <c r="N91" s="8"/>
      <c r="O91" s="368">
        <v>6.49</v>
      </c>
      <c r="P91" s="8">
        <v>6300</v>
      </c>
      <c r="Q91" s="8" t="s">
        <v>51</v>
      </c>
      <c r="R91" s="8" t="s">
        <v>51</v>
      </c>
      <c r="S91" s="8">
        <v>341</v>
      </c>
      <c r="T91" s="8">
        <v>341</v>
      </c>
      <c r="U91" s="8">
        <v>292</v>
      </c>
      <c r="V91" s="8">
        <v>2020</v>
      </c>
      <c r="W91" s="8">
        <v>898</v>
      </c>
      <c r="X91" s="8">
        <v>484</v>
      </c>
      <c r="Y91" s="8">
        <v>253</v>
      </c>
      <c r="Z91" s="8">
        <v>548</v>
      </c>
      <c r="AA91" s="8">
        <v>20</v>
      </c>
      <c r="AB91" s="8">
        <v>2250</v>
      </c>
      <c r="AC91" s="8" t="s">
        <v>30</v>
      </c>
      <c r="AD91" s="8" t="s">
        <v>17</v>
      </c>
      <c r="AE91" s="8" t="s">
        <v>17</v>
      </c>
      <c r="AF91" s="8">
        <v>2.4E-2</v>
      </c>
      <c r="AG91" s="8" t="s">
        <v>37</v>
      </c>
      <c r="AH91" s="8" t="s">
        <v>17</v>
      </c>
      <c r="AI91" s="8">
        <v>2E-3</v>
      </c>
      <c r="AJ91" s="8" t="s">
        <v>17</v>
      </c>
      <c r="AK91" s="8">
        <v>0.98199999999999998</v>
      </c>
      <c r="AL91" s="8" t="s">
        <v>17</v>
      </c>
      <c r="AM91" s="8">
        <v>0.11700000000000001</v>
      </c>
      <c r="AN91" s="8" t="s">
        <v>30</v>
      </c>
      <c r="AO91" s="8">
        <v>0.01</v>
      </c>
      <c r="AP91" s="8">
        <v>0.37</v>
      </c>
      <c r="AQ91" s="8">
        <v>20.2</v>
      </c>
      <c r="AR91" s="8">
        <v>0.36</v>
      </c>
      <c r="AS91" s="8" t="s">
        <v>17</v>
      </c>
      <c r="AT91" s="8">
        <v>6.0000000000000001E-3</v>
      </c>
      <c r="AU91" s="8">
        <v>0.187</v>
      </c>
      <c r="AV91" s="8">
        <v>2.9999999999999997E-4</v>
      </c>
      <c r="AW91" s="8">
        <v>2E-3</v>
      </c>
      <c r="AX91" s="8">
        <v>1.6E-2</v>
      </c>
      <c r="AY91" s="8">
        <v>3.0000000000000001E-3</v>
      </c>
      <c r="AZ91" s="8">
        <v>1</v>
      </c>
      <c r="BA91" s="8" t="s">
        <v>17</v>
      </c>
      <c r="BB91" s="8">
        <v>0.13300000000000001</v>
      </c>
      <c r="BC91" s="8" t="s">
        <v>30</v>
      </c>
      <c r="BD91" s="8">
        <v>2.7E-2</v>
      </c>
      <c r="BE91" s="8">
        <v>0.36</v>
      </c>
      <c r="BF91" s="8">
        <v>25.1</v>
      </c>
      <c r="BG91" s="8" t="s">
        <v>37</v>
      </c>
      <c r="BH91" s="8" t="s">
        <v>37</v>
      </c>
      <c r="BI91" s="8">
        <v>0.4</v>
      </c>
      <c r="BJ91" s="8">
        <v>0.77</v>
      </c>
      <c r="BK91" s="8">
        <v>0.01</v>
      </c>
      <c r="BL91" s="8">
        <v>0.09</v>
      </c>
      <c r="BM91" s="8">
        <v>0.1</v>
      </c>
      <c r="BN91" s="8">
        <v>74.2</v>
      </c>
      <c r="BO91" s="8">
        <v>69.3</v>
      </c>
      <c r="BP91" s="8">
        <v>3.4</v>
      </c>
      <c r="BQ91" s="8" t="s">
        <v>53</v>
      </c>
      <c r="BR91" s="8" t="s">
        <v>85</v>
      </c>
      <c r="BS91" s="8" t="s">
        <v>85</v>
      </c>
      <c r="BT91" s="8" t="s">
        <v>85</v>
      </c>
      <c r="BU91" s="8" t="s">
        <v>85</v>
      </c>
      <c r="BV91" s="8" t="s">
        <v>85</v>
      </c>
      <c r="BW91" s="8" t="s">
        <v>85</v>
      </c>
      <c r="BX91" s="8" t="s">
        <v>85</v>
      </c>
      <c r="BY91" s="8" t="s">
        <v>85</v>
      </c>
      <c r="BZ91" s="8" t="s">
        <v>85</v>
      </c>
      <c r="CA91" s="8" t="s">
        <v>85</v>
      </c>
      <c r="CB91" s="8" t="s">
        <v>85</v>
      </c>
      <c r="CC91" s="8" t="s">
        <v>85</v>
      </c>
      <c r="CD91" s="8" t="s">
        <v>102</v>
      </c>
      <c r="CE91" s="8" t="s">
        <v>85</v>
      </c>
      <c r="CF91" s="8" t="s">
        <v>85</v>
      </c>
      <c r="CG91" s="8" t="s">
        <v>85</v>
      </c>
      <c r="CH91" s="8" t="s">
        <v>102</v>
      </c>
      <c r="CI91" s="8" t="s">
        <v>102</v>
      </c>
      <c r="CJ91" s="8" t="s">
        <v>332</v>
      </c>
      <c r="CK91" s="8" t="s">
        <v>0</v>
      </c>
      <c r="CL91" s="8" t="s">
        <v>333</v>
      </c>
      <c r="CM91" s="8" t="s">
        <v>0</v>
      </c>
      <c r="CN91" s="8" t="s">
        <v>0</v>
      </c>
      <c r="CO91" s="8" t="s">
        <v>332</v>
      </c>
      <c r="CP91" s="8" t="s">
        <v>332</v>
      </c>
      <c r="CQ91" s="8" t="s">
        <v>333</v>
      </c>
      <c r="CR91" s="8" t="s">
        <v>333</v>
      </c>
      <c r="CS91" s="8" t="s">
        <v>333</v>
      </c>
      <c r="CT91" s="8" t="s">
        <v>333</v>
      </c>
      <c r="CU91" s="8" t="s">
        <v>333</v>
      </c>
      <c r="CV91" s="8" t="s">
        <v>51</v>
      </c>
      <c r="CW91" s="8" t="s">
        <v>15</v>
      </c>
      <c r="CX91" s="8" t="s">
        <v>15</v>
      </c>
      <c r="CY91" s="8" t="s">
        <v>15</v>
      </c>
      <c r="CZ91" s="8" t="s">
        <v>15</v>
      </c>
      <c r="DA91" s="8" t="s">
        <v>15</v>
      </c>
      <c r="DB91" s="8" t="s">
        <v>51</v>
      </c>
      <c r="DC91" s="8" t="s">
        <v>53</v>
      </c>
      <c r="DD91" s="8"/>
      <c r="DE91" s="8"/>
      <c r="DF91" s="8"/>
      <c r="DG91" s="8"/>
    </row>
    <row r="92" spans="1:111">
      <c r="A92" s="8" t="s">
        <v>458</v>
      </c>
      <c r="B92" s="385">
        <v>45689</v>
      </c>
      <c r="C92" s="950">
        <v>45706</v>
      </c>
      <c r="D92" s="8">
        <v>3.67</v>
      </c>
      <c r="E92" s="368">
        <v>6.62</v>
      </c>
      <c r="F92" s="8">
        <v>4290</v>
      </c>
      <c r="G92" s="198">
        <v>20.5</v>
      </c>
      <c r="H92" s="8"/>
      <c r="I92" s="8">
        <v>31</v>
      </c>
      <c r="J92" s="8" t="s">
        <v>245</v>
      </c>
      <c r="K92" s="8" t="s">
        <v>246</v>
      </c>
      <c r="L92" s="8" t="s">
        <v>433</v>
      </c>
      <c r="M92" s="8" t="s">
        <v>881</v>
      </c>
      <c r="N92" s="8"/>
      <c r="O92" s="368">
        <v>6.64</v>
      </c>
      <c r="P92" s="8">
        <v>5910</v>
      </c>
      <c r="Q92" s="8" t="s">
        <v>51</v>
      </c>
      <c r="R92" s="8" t="s">
        <v>51</v>
      </c>
      <c r="S92" s="8">
        <v>341</v>
      </c>
      <c r="T92" s="8">
        <v>341</v>
      </c>
      <c r="U92" s="8">
        <v>37</v>
      </c>
      <c r="V92" s="8">
        <v>1910</v>
      </c>
      <c r="W92" s="8">
        <v>830</v>
      </c>
      <c r="X92" s="8">
        <v>464</v>
      </c>
      <c r="Y92" s="8">
        <v>198</v>
      </c>
      <c r="Z92" s="8">
        <v>420</v>
      </c>
      <c r="AA92" s="8">
        <v>30</v>
      </c>
      <c r="AB92" s="8">
        <v>1970</v>
      </c>
      <c r="AC92" s="8" t="s">
        <v>30</v>
      </c>
      <c r="AD92" s="8" t="s">
        <v>17</v>
      </c>
      <c r="AE92" s="8">
        <v>5.0000000000000001E-3</v>
      </c>
      <c r="AF92" s="8">
        <v>3.5999999999999997E-2</v>
      </c>
      <c r="AG92" s="8">
        <v>2.0000000000000001E-4</v>
      </c>
      <c r="AH92" s="8" t="s">
        <v>17</v>
      </c>
      <c r="AI92" s="8">
        <v>2E-3</v>
      </c>
      <c r="AJ92" s="8" t="s">
        <v>17</v>
      </c>
      <c r="AK92" s="8">
        <v>0.70799999999999996</v>
      </c>
      <c r="AL92" s="8" t="s">
        <v>17</v>
      </c>
      <c r="AM92" s="8">
        <v>8.7999999999999995E-2</v>
      </c>
      <c r="AN92" s="8" t="s">
        <v>30</v>
      </c>
      <c r="AO92" s="8">
        <v>1.2999999999999999E-2</v>
      </c>
      <c r="AP92" s="8">
        <v>0.3</v>
      </c>
      <c r="AQ92" s="8">
        <v>20</v>
      </c>
      <c r="AR92" s="8">
        <v>0.42</v>
      </c>
      <c r="AS92" s="8" t="s">
        <v>17</v>
      </c>
      <c r="AT92" s="8">
        <v>5.0000000000000001E-3</v>
      </c>
      <c r="AU92" s="8">
        <v>0.128</v>
      </c>
      <c r="AV92" s="8">
        <v>2.9999999999999997E-4</v>
      </c>
      <c r="AW92" s="8">
        <v>3.0000000000000001E-3</v>
      </c>
      <c r="AX92" s="8">
        <v>1.2999999999999999E-2</v>
      </c>
      <c r="AY92" s="8">
        <v>3.0000000000000001E-3</v>
      </c>
      <c r="AZ92" s="8">
        <v>0.98499999999999999</v>
      </c>
      <c r="BA92" s="8" t="s">
        <v>17</v>
      </c>
      <c r="BB92" s="8">
        <v>0.13300000000000001</v>
      </c>
      <c r="BC92" s="8" t="s">
        <v>30</v>
      </c>
      <c r="BD92" s="8">
        <v>2.1999999999999999E-2</v>
      </c>
      <c r="BE92" s="8">
        <v>0.37</v>
      </c>
      <c r="BF92" s="8">
        <v>34.200000000000003</v>
      </c>
      <c r="BG92" s="8" t="s">
        <v>37</v>
      </c>
      <c r="BH92" s="8" t="s">
        <v>37</v>
      </c>
      <c r="BI92" s="8">
        <v>0.3</v>
      </c>
      <c r="BJ92" s="8">
        <v>0.93</v>
      </c>
      <c r="BK92" s="8">
        <v>0.05</v>
      </c>
      <c r="BL92" s="8">
        <v>0.11</v>
      </c>
      <c r="BM92" s="8">
        <v>0.16</v>
      </c>
      <c r="BN92" s="8">
        <v>70</v>
      </c>
      <c r="BO92" s="8">
        <v>58.5</v>
      </c>
      <c r="BP92" s="8">
        <v>8.9600000000000009</v>
      </c>
      <c r="BQ92" s="8" t="s">
        <v>53</v>
      </c>
      <c r="BR92" s="8" t="s">
        <v>85</v>
      </c>
      <c r="BS92" s="8" t="s">
        <v>85</v>
      </c>
      <c r="BT92" s="8" t="s">
        <v>85</v>
      </c>
      <c r="BU92" s="8" t="s">
        <v>85</v>
      </c>
      <c r="BV92" s="8" t="s">
        <v>85</v>
      </c>
      <c r="BW92" s="8" t="s">
        <v>85</v>
      </c>
      <c r="BX92" s="8" t="s">
        <v>85</v>
      </c>
      <c r="BY92" s="8" t="s">
        <v>85</v>
      </c>
      <c r="BZ92" s="8" t="s">
        <v>85</v>
      </c>
      <c r="CA92" s="8" t="s">
        <v>85</v>
      </c>
      <c r="CB92" s="8" t="s">
        <v>85</v>
      </c>
      <c r="CC92" s="8" t="s">
        <v>85</v>
      </c>
      <c r="CD92" s="8" t="s">
        <v>102</v>
      </c>
      <c r="CE92" s="8" t="s">
        <v>85</v>
      </c>
      <c r="CF92" s="8" t="s">
        <v>85</v>
      </c>
      <c r="CG92" s="8" t="s">
        <v>85</v>
      </c>
      <c r="CH92" s="8" t="s">
        <v>102</v>
      </c>
      <c r="CI92" s="8" t="s">
        <v>102</v>
      </c>
      <c r="CJ92" s="8" t="s">
        <v>332</v>
      </c>
      <c r="CK92" s="8" t="s">
        <v>0</v>
      </c>
      <c r="CL92" s="8" t="s">
        <v>333</v>
      </c>
      <c r="CM92" s="8" t="s">
        <v>0</v>
      </c>
      <c r="CN92" s="8" t="s">
        <v>0</v>
      </c>
      <c r="CO92" s="8" t="s">
        <v>332</v>
      </c>
      <c r="CP92" s="8" t="s">
        <v>332</v>
      </c>
      <c r="CQ92" s="8" t="s">
        <v>333</v>
      </c>
      <c r="CR92" s="8" t="s">
        <v>333</v>
      </c>
      <c r="CS92" s="8" t="s">
        <v>333</v>
      </c>
      <c r="CT92" s="8" t="s">
        <v>333</v>
      </c>
      <c r="CU92" s="8" t="s">
        <v>333</v>
      </c>
      <c r="CV92" s="8" t="s">
        <v>51</v>
      </c>
      <c r="CW92" s="8" t="s">
        <v>15</v>
      </c>
      <c r="CX92" s="8" t="s">
        <v>15</v>
      </c>
      <c r="CY92" s="8" t="s">
        <v>15</v>
      </c>
      <c r="CZ92" s="8" t="s">
        <v>15</v>
      </c>
      <c r="DA92" s="8" t="s">
        <v>15</v>
      </c>
      <c r="DB92" s="8" t="s">
        <v>51</v>
      </c>
      <c r="DC92" s="8" t="s">
        <v>53</v>
      </c>
      <c r="DD92" s="8"/>
      <c r="DE92" s="8"/>
      <c r="DF92" s="8"/>
      <c r="DG92" s="8"/>
    </row>
    <row r="93" spans="1:111">
      <c r="A93" s="8" t="s">
        <v>458</v>
      </c>
      <c r="B93" s="385">
        <v>45748</v>
      </c>
      <c r="C93" s="950">
        <v>45761</v>
      </c>
      <c r="D93" s="8">
        <v>3.79</v>
      </c>
      <c r="E93" s="368">
        <v>6.47</v>
      </c>
      <c r="F93" s="8">
        <v>4500</v>
      </c>
      <c r="G93" s="198">
        <v>23.2</v>
      </c>
      <c r="H93" s="8">
        <v>21.4</v>
      </c>
      <c r="I93" s="8">
        <v>39</v>
      </c>
      <c r="J93" s="8" t="s">
        <v>245</v>
      </c>
      <c r="K93" s="8" t="s">
        <v>810</v>
      </c>
      <c r="L93" s="8" t="s">
        <v>543</v>
      </c>
      <c r="M93" s="8" t="s">
        <v>881</v>
      </c>
      <c r="N93" s="8"/>
      <c r="O93" s="368">
        <v>6.56</v>
      </c>
      <c r="P93" s="8">
        <v>5550</v>
      </c>
      <c r="Q93" s="8" t="s">
        <v>51</v>
      </c>
      <c r="R93" s="8" t="s">
        <v>51</v>
      </c>
      <c r="S93" s="8">
        <v>368</v>
      </c>
      <c r="T93" s="8">
        <v>368</v>
      </c>
      <c r="U93" s="8">
        <v>80</v>
      </c>
      <c r="V93" s="8">
        <v>2060</v>
      </c>
      <c r="W93" s="8">
        <v>844</v>
      </c>
      <c r="X93" s="8">
        <v>581</v>
      </c>
      <c r="Y93" s="8">
        <v>247</v>
      </c>
      <c r="Z93" s="8">
        <v>515</v>
      </c>
      <c r="AA93" s="8">
        <v>24</v>
      </c>
      <c r="AB93" s="8">
        <v>2470</v>
      </c>
      <c r="AC93" s="8" t="s">
        <v>30</v>
      </c>
      <c r="AD93" s="8" t="s">
        <v>17</v>
      </c>
      <c r="AE93" s="8">
        <v>4.0000000000000001E-3</v>
      </c>
      <c r="AF93" s="8">
        <v>4.4999999999999998E-2</v>
      </c>
      <c r="AG93" s="8">
        <v>2.0000000000000001E-4</v>
      </c>
      <c r="AH93" s="8" t="s">
        <v>17</v>
      </c>
      <c r="AI93" s="8">
        <v>1E-3</v>
      </c>
      <c r="AJ93" s="8" t="s">
        <v>17</v>
      </c>
      <c r="AK93" s="8">
        <v>0.84099999999999997</v>
      </c>
      <c r="AL93" s="8" t="s">
        <v>17</v>
      </c>
      <c r="AM93" s="8">
        <v>9.8000000000000004E-2</v>
      </c>
      <c r="AN93" s="8" t="s">
        <v>30</v>
      </c>
      <c r="AO93" s="8">
        <v>1.7999999999999999E-2</v>
      </c>
      <c r="AP93" s="8">
        <v>0.31</v>
      </c>
      <c r="AQ93" s="8">
        <v>12.6</v>
      </c>
      <c r="AR93" s="8">
        <v>0.43</v>
      </c>
      <c r="AS93" s="8" t="s">
        <v>17</v>
      </c>
      <c r="AT93" s="8">
        <v>6.0000000000000001E-3</v>
      </c>
      <c r="AU93" s="8">
        <v>0.114</v>
      </c>
      <c r="AV93" s="8">
        <v>2.9999999999999997E-4</v>
      </c>
      <c r="AW93" s="8">
        <v>3.0000000000000001E-3</v>
      </c>
      <c r="AX93" s="8">
        <v>8.4000000000000005E-2</v>
      </c>
      <c r="AY93" s="8">
        <v>3.0000000000000001E-3</v>
      </c>
      <c r="AZ93" s="8">
        <v>0.96</v>
      </c>
      <c r="BA93" s="8" t="s">
        <v>17</v>
      </c>
      <c r="BB93" s="8">
        <v>0.16600000000000001</v>
      </c>
      <c r="BC93" s="8" t="s">
        <v>30</v>
      </c>
      <c r="BD93" s="8">
        <v>2.7E-2</v>
      </c>
      <c r="BE93" s="8">
        <v>0.38</v>
      </c>
      <c r="BF93" s="8">
        <v>25.3</v>
      </c>
      <c r="BG93" s="8" t="s">
        <v>37</v>
      </c>
      <c r="BH93" s="8" t="s">
        <v>37</v>
      </c>
      <c r="BI93" s="8">
        <v>0.4</v>
      </c>
      <c r="BJ93" s="8">
        <v>0.87</v>
      </c>
      <c r="BK93" s="8" t="s">
        <v>30</v>
      </c>
      <c r="BL93" s="8">
        <v>0.01</v>
      </c>
      <c r="BM93" s="8">
        <v>0.01</v>
      </c>
      <c r="BN93" s="8">
        <v>74</v>
      </c>
      <c r="BO93" s="8">
        <v>72.3</v>
      </c>
      <c r="BP93" s="8">
        <v>1.17</v>
      </c>
      <c r="BQ93" s="8" t="s">
        <v>53</v>
      </c>
      <c r="BR93" s="8" t="s">
        <v>85</v>
      </c>
      <c r="BS93" s="8" t="s">
        <v>85</v>
      </c>
      <c r="BT93" s="8" t="s">
        <v>85</v>
      </c>
      <c r="BU93" s="8" t="s">
        <v>85</v>
      </c>
      <c r="BV93" s="8" t="s">
        <v>85</v>
      </c>
      <c r="BW93" s="8" t="s">
        <v>85</v>
      </c>
      <c r="BX93" s="8" t="s">
        <v>85</v>
      </c>
      <c r="BY93" s="8" t="s">
        <v>85</v>
      </c>
      <c r="BZ93" s="8" t="s">
        <v>85</v>
      </c>
      <c r="CA93" s="8" t="s">
        <v>85</v>
      </c>
      <c r="CB93" s="8" t="s">
        <v>85</v>
      </c>
      <c r="CC93" s="8" t="s">
        <v>85</v>
      </c>
      <c r="CD93" s="8" t="s">
        <v>102</v>
      </c>
      <c r="CE93" s="8" t="s">
        <v>85</v>
      </c>
      <c r="CF93" s="8" t="s">
        <v>85</v>
      </c>
      <c r="CG93" s="8" t="s">
        <v>85</v>
      </c>
      <c r="CH93" s="8" t="s">
        <v>102</v>
      </c>
      <c r="CI93" s="8" t="s">
        <v>102</v>
      </c>
      <c r="CJ93" s="8" t="s">
        <v>332</v>
      </c>
      <c r="CK93" s="8" t="s">
        <v>0</v>
      </c>
      <c r="CL93" s="8" t="s">
        <v>333</v>
      </c>
      <c r="CM93" s="8" t="s">
        <v>0</v>
      </c>
      <c r="CN93" s="8" t="s">
        <v>0</v>
      </c>
      <c r="CO93" s="8" t="s">
        <v>332</v>
      </c>
      <c r="CP93" s="8" t="s">
        <v>332</v>
      </c>
      <c r="CQ93" s="8" t="s">
        <v>333</v>
      </c>
      <c r="CR93" s="8" t="s">
        <v>333</v>
      </c>
      <c r="CS93" s="8" t="s">
        <v>333</v>
      </c>
      <c r="CT93" s="8" t="s">
        <v>333</v>
      </c>
      <c r="CU93" s="8" t="s">
        <v>333</v>
      </c>
      <c r="CV93" s="8" t="s">
        <v>51</v>
      </c>
      <c r="CW93" s="8" t="s">
        <v>15</v>
      </c>
      <c r="CX93" s="8" t="s">
        <v>15</v>
      </c>
      <c r="CY93" s="8" t="s">
        <v>15</v>
      </c>
      <c r="CZ93" s="8" t="s">
        <v>15</v>
      </c>
      <c r="DA93" s="8" t="s">
        <v>15</v>
      </c>
      <c r="DB93" s="8" t="s">
        <v>51</v>
      </c>
      <c r="DC93" s="8" t="s">
        <v>53</v>
      </c>
      <c r="DD93" s="8"/>
      <c r="DE93" s="8"/>
      <c r="DF93" s="8"/>
      <c r="DG93" s="8"/>
    </row>
    <row r="94" spans="1:111" s="400" customFormat="1" ht="43.2">
      <c r="A94" s="555" t="s">
        <v>458</v>
      </c>
      <c r="B94" s="1116">
        <v>45809</v>
      </c>
      <c r="C94" s="1248">
        <v>45835</v>
      </c>
      <c r="D94" s="555">
        <v>2.91</v>
      </c>
      <c r="E94" s="1147">
        <v>6.28</v>
      </c>
      <c r="F94" s="555">
        <v>5410</v>
      </c>
      <c r="G94" s="1103">
        <v>18.2</v>
      </c>
      <c r="H94" s="555">
        <v>15.8</v>
      </c>
      <c r="I94" s="555">
        <v>-55</v>
      </c>
      <c r="J94" s="555" t="s">
        <v>867</v>
      </c>
      <c r="K94" s="555" t="s">
        <v>810</v>
      </c>
      <c r="L94" s="555" t="s">
        <v>542</v>
      </c>
      <c r="M94" s="8" t="s">
        <v>881</v>
      </c>
      <c r="N94" s="1110" t="s">
        <v>871</v>
      </c>
      <c r="O94" s="555">
        <v>6.7</v>
      </c>
      <c r="P94" s="555">
        <v>5580</v>
      </c>
      <c r="Q94" s="555" t="s">
        <v>51</v>
      </c>
      <c r="R94" s="555" t="s">
        <v>51</v>
      </c>
      <c r="S94" s="555">
        <v>352</v>
      </c>
      <c r="T94" s="555">
        <v>352</v>
      </c>
      <c r="U94" s="555">
        <v>304</v>
      </c>
      <c r="V94" s="555">
        <v>1980</v>
      </c>
      <c r="W94" s="555">
        <v>798</v>
      </c>
      <c r="X94" s="555">
        <v>562</v>
      </c>
      <c r="Y94" s="555">
        <v>242</v>
      </c>
      <c r="Z94" s="555">
        <v>510</v>
      </c>
      <c r="AA94" s="555">
        <v>20</v>
      </c>
      <c r="AB94" s="555">
        <v>2400</v>
      </c>
      <c r="AC94" s="555" t="s">
        <v>30</v>
      </c>
      <c r="AD94" s="555" t="s">
        <v>17</v>
      </c>
      <c r="AE94" s="555">
        <v>4.0000000000000001E-3</v>
      </c>
      <c r="AF94" s="555">
        <v>2.8000000000000001E-2</v>
      </c>
      <c r="AG94" s="555" t="s">
        <v>37</v>
      </c>
      <c r="AH94" s="555" t="s">
        <v>17</v>
      </c>
      <c r="AI94" s="555" t="s">
        <v>17</v>
      </c>
      <c r="AJ94" s="555" t="s">
        <v>17</v>
      </c>
      <c r="AK94" s="555">
        <v>0.86899999999999999</v>
      </c>
      <c r="AL94" s="555" t="s">
        <v>17</v>
      </c>
      <c r="AM94" s="555">
        <v>0.13700000000000001</v>
      </c>
      <c r="AN94" s="555" t="s">
        <v>30</v>
      </c>
      <c r="AO94" s="555">
        <v>2.9000000000000001E-2</v>
      </c>
      <c r="AP94" s="555">
        <v>0.34</v>
      </c>
      <c r="AQ94" s="555">
        <v>20.6</v>
      </c>
      <c r="AR94" s="555">
        <v>1.55</v>
      </c>
      <c r="AS94" s="555" t="s">
        <v>17</v>
      </c>
      <c r="AT94" s="555">
        <v>1.0999999999999999E-2</v>
      </c>
      <c r="AU94" s="555">
        <v>0.16600000000000001</v>
      </c>
      <c r="AV94" s="555">
        <v>1.9E-3</v>
      </c>
      <c r="AW94" s="555">
        <v>8.9999999999999993E-3</v>
      </c>
      <c r="AX94" s="555">
        <v>0.29599999999999999</v>
      </c>
      <c r="AY94" s="555">
        <v>1.2999999999999999E-2</v>
      </c>
      <c r="AZ94" s="555">
        <v>0.89800000000000002</v>
      </c>
      <c r="BA94" s="555" t="s">
        <v>17</v>
      </c>
      <c r="BB94" s="555">
        <v>0.77600000000000002</v>
      </c>
      <c r="BC94" s="555" t="s">
        <v>30</v>
      </c>
      <c r="BD94" s="555">
        <v>0.33600000000000002</v>
      </c>
      <c r="BE94" s="555">
        <v>0.34</v>
      </c>
      <c r="BF94" s="555">
        <v>26.6</v>
      </c>
      <c r="BG94" s="555" t="s">
        <v>37</v>
      </c>
      <c r="BH94" s="555" t="s">
        <v>37</v>
      </c>
      <c r="BI94" s="555">
        <v>0.4</v>
      </c>
      <c r="BJ94" s="555">
        <v>0.82</v>
      </c>
      <c r="BK94" s="555" t="s">
        <v>30</v>
      </c>
      <c r="BL94" s="555">
        <v>0.02</v>
      </c>
      <c r="BM94" s="555">
        <v>0.02</v>
      </c>
      <c r="BN94" s="555">
        <v>70.8</v>
      </c>
      <c r="BO94" s="555">
        <v>70.599999999999994</v>
      </c>
      <c r="BP94" s="555">
        <v>0.08</v>
      </c>
      <c r="BQ94" s="555" t="s">
        <v>53</v>
      </c>
      <c r="BR94" s="555" t="s">
        <v>85</v>
      </c>
      <c r="BS94" s="555" t="s">
        <v>85</v>
      </c>
      <c r="BT94" s="555" t="s">
        <v>85</v>
      </c>
      <c r="BU94" s="555" t="s">
        <v>85</v>
      </c>
      <c r="BV94" s="555" t="s">
        <v>85</v>
      </c>
      <c r="BW94" s="555" t="s">
        <v>85</v>
      </c>
      <c r="BX94" s="555" t="s">
        <v>85</v>
      </c>
      <c r="BY94" s="555" t="s">
        <v>85</v>
      </c>
      <c r="BZ94" s="555" t="s">
        <v>85</v>
      </c>
      <c r="CA94" s="555" t="s">
        <v>85</v>
      </c>
      <c r="CB94" s="555" t="s">
        <v>85</v>
      </c>
      <c r="CC94" s="555" t="s">
        <v>85</v>
      </c>
      <c r="CD94" s="555" t="s">
        <v>102</v>
      </c>
      <c r="CE94" s="555" t="s">
        <v>85</v>
      </c>
      <c r="CF94" s="555" t="s">
        <v>85</v>
      </c>
      <c r="CG94" s="555" t="s">
        <v>85</v>
      </c>
      <c r="CH94" s="555" t="s">
        <v>102</v>
      </c>
      <c r="CI94" s="555" t="s">
        <v>102</v>
      </c>
      <c r="CJ94" s="555" t="s">
        <v>332</v>
      </c>
      <c r="CK94" s="555" t="s">
        <v>0</v>
      </c>
      <c r="CL94" s="555" t="s">
        <v>333</v>
      </c>
      <c r="CM94" s="555" t="s">
        <v>0</v>
      </c>
      <c r="CN94" s="555" t="s">
        <v>0</v>
      </c>
      <c r="CO94" s="555" t="s">
        <v>332</v>
      </c>
      <c r="CP94" s="555" t="s">
        <v>332</v>
      </c>
      <c r="CQ94" s="555" t="s">
        <v>333</v>
      </c>
      <c r="CR94" s="555" t="s">
        <v>333</v>
      </c>
      <c r="CS94" s="555" t="s">
        <v>333</v>
      </c>
      <c r="CT94" s="555" t="s">
        <v>333</v>
      </c>
      <c r="CU94" s="555" t="s">
        <v>333</v>
      </c>
      <c r="CV94" s="555" t="s">
        <v>51</v>
      </c>
      <c r="CW94" s="555" t="s">
        <v>15</v>
      </c>
      <c r="CX94" s="555" t="s">
        <v>15</v>
      </c>
      <c r="CY94" s="555" t="s">
        <v>15</v>
      </c>
      <c r="CZ94" s="555" t="s">
        <v>15</v>
      </c>
      <c r="DA94" s="555" t="s">
        <v>15</v>
      </c>
      <c r="DB94" s="555" t="s">
        <v>51</v>
      </c>
      <c r="DC94" s="555" t="s">
        <v>53</v>
      </c>
      <c r="DD94" s="555"/>
      <c r="DE94" s="555"/>
      <c r="DF94" s="555"/>
      <c r="DG94" s="555"/>
    </row>
    <row r="95" spans="1:111">
      <c r="A95" s="8" t="s">
        <v>458</v>
      </c>
      <c r="B95" s="385">
        <v>45839</v>
      </c>
      <c r="C95" s="950">
        <v>45855</v>
      </c>
      <c r="D95" s="8">
        <v>2.85</v>
      </c>
      <c r="E95" s="368">
        <v>6.33</v>
      </c>
      <c r="F95" s="8">
        <v>5650</v>
      </c>
      <c r="G95" s="198">
        <v>19.899999999999999</v>
      </c>
      <c r="H95" s="8">
        <v>18.3</v>
      </c>
      <c r="I95" s="8">
        <v>-9</v>
      </c>
      <c r="J95" s="8" t="s">
        <v>245</v>
      </c>
      <c r="K95" s="8" t="s">
        <v>246</v>
      </c>
      <c r="L95" s="8" t="s">
        <v>542</v>
      </c>
      <c r="M95" s="8" t="s">
        <v>881</v>
      </c>
      <c r="N95" s="8"/>
      <c r="O95" s="368">
        <v>6.52</v>
      </c>
      <c r="P95" s="8">
        <v>5860</v>
      </c>
      <c r="Q95" s="8" t="s">
        <v>51</v>
      </c>
      <c r="R95" s="8" t="s">
        <v>51</v>
      </c>
      <c r="S95" s="8">
        <v>329</v>
      </c>
      <c r="T95" s="8">
        <v>329</v>
      </c>
      <c r="U95" s="8">
        <v>111</v>
      </c>
      <c r="V95" s="8">
        <v>2090</v>
      </c>
      <c r="W95" s="8">
        <v>909</v>
      </c>
      <c r="X95" s="8">
        <v>578</v>
      </c>
      <c r="Y95" s="8">
        <v>241</v>
      </c>
      <c r="Z95" s="8">
        <v>497</v>
      </c>
      <c r="AA95" s="8">
        <v>19</v>
      </c>
      <c r="AB95" s="8">
        <v>2440</v>
      </c>
      <c r="AC95" s="8" t="s">
        <v>30</v>
      </c>
      <c r="AD95" s="8" t="s">
        <v>17</v>
      </c>
      <c r="AE95" s="8" t="s">
        <v>17</v>
      </c>
      <c r="AF95" s="8">
        <v>2.8000000000000001E-2</v>
      </c>
      <c r="AG95" s="8">
        <v>2.0000000000000001E-4</v>
      </c>
      <c r="AH95" s="8" t="s">
        <v>17</v>
      </c>
      <c r="AI95" s="8" t="s">
        <v>17</v>
      </c>
      <c r="AJ95" s="8" t="s">
        <v>17</v>
      </c>
      <c r="AK95" s="8">
        <v>0.89800000000000002</v>
      </c>
      <c r="AL95" s="8" t="s">
        <v>17</v>
      </c>
      <c r="AM95" s="8">
        <v>0.64900000000000002</v>
      </c>
      <c r="AN95" s="8" t="s">
        <v>30</v>
      </c>
      <c r="AO95" s="8">
        <v>7.0999999999999994E-2</v>
      </c>
      <c r="AP95" s="8">
        <v>0.34</v>
      </c>
      <c r="AQ95" s="8">
        <v>3.7</v>
      </c>
      <c r="AR95" s="8">
        <v>1.99</v>
      </c>
      <c r="AS95" s="8" t="s">
        <v>17</v>
      </c>
      <c r="AT95" s="8">
        <v>0.01</v>
      </c>
      <c r="AU95" s="8">
        <v>0.217</v>
      </c>
      <c r="AV95" s="8">
        <v>1.6000000000000001E-3</v>
      </c>
      <c r="AW95" s="8">
        <v>1.2999999999999999E-2</v>
      </c>
      <c r="AX95" s="8">
        <v>0.73599999999999999</v>
      </c>
      <c r="AY95" s="8">
        <v>1.6E-2</v>
      </c>
      <c r="AZ95" s="8">
        <v>0.92400000000000004</v>
      </c>
      <c r="BA95" s="8" t="s">
        <v>17</v>
      </c>
      <c r="BB95" s="8">
        <v>0.79600000000000004</v>
      </c>
      <c r="BC95" s="8" t="s">
        <v>30</v>
      </c>
      <c r="BD95" s="8">
        <v>0.30499999999999999</v>
      </c>
      <c r="BE95" s="8">
        <v>0.31</v>
      </c>
      <c r="BF95" s="8">
        <v>38.200000000000003</v>
      </c>
      <c r="BG95" s="8" t="s">
        <v>37</v>
      </c>
      <c r="BH95" s="8" t="s">
        <v>37</v>
      </c>
      <c r="BI95" s="8">
        <v>0.4</v>
      </c>
      <c r="BJ95" s="8">
        <v>0.69</v>
      </c>
      <c r="BK95" s="8" t="s">
        <v>30</v>
      </c>
      <c r="BL95" s="8">
        <v>0.04</v>
      </c>
      <c r="BM95" s="8">
        <v>0.04</v>
      </c>
      <c r="BN95" s="8">
        <v>75.7</v>
      </c>
      <c r="BO95" s="8">
        <v>70.8</v>
      </c>
      <c r="BP95" s="8">
        <v>3.38</v>
      </c>
      <c r="BQ95" s="8" t="s">
        <v>53</v>
      </c>
      <c r="BR95" s="8" t="s">
        <v>85</v>
      </c>
      <c r="BS95" s="8" t="s">
        <v>85</v>
      </c>
      <c r="BT95" s="8" t="s">
        <v>85</v>
      </c>
      <c r="BU95" s="8" t="s">
        <v>85</v>
      </c>
      <c r="BV95" s="8" t="s">
        <v>85</v>
      </c>
      <c r="BW95" s="8" t="s">
        <v>85</v>
      </c>
      <c r="BX95" s="8" t="s">
        <v>85</v>
      </c>
      <c r="BY95" s="8" t="s">
        <v>85</v>
      </c>
      <c r="BZ95" s="8" t="s">
        <v>85</v>
      </c>
      <c r="CA95" s="8" t="s">
        <v>85</v>
      </c>
      <c r="CB95" s="8" t="s">
        <v>85</v>
      </c>
      <c r="CC95" s="8" t="s">
        <v>85</v>
      </c>
      <c r="CD95" s="8" t="s">
        <v>102</v>
      </c>
      <c r="CE95" s="8" t="s">
        <v>85</v>
      </c>
      <c r="CF95" s="8" t="s">
        <v>85</v>
      </c>
      <c r="CG95" s="8" t="s">
        <v>85</v>
      </c>
      <c r="CH95" s="8" t="s">
        <v>102</v>
      </c>
      <c r="CI95" s="8" t="s">
        <v>102</v>
      </c>
      <c r="CJ95" s="8" t="s">
        <v>332</v>
      </c>
      <c r="CK95" s="8" t="s">
        <v>0</v>
      </c>
      <c r="CL95" s="8" t="s">
        <v>333</v>
      </c>
      <c r="CM95" s="8" t="s">
        <v>0</v>
      </c>
      <c r="CN95" s="8" t="s">
        <v>0</v>
      </c>
      <c r="CO95" s="8" t="s">
        <v>332</v>
      </c>
      <c r="CP95" s="8" t="s">
        <v>332</v>
      </c>
      <c r="CQ95" s="8" t="s">
        <v>333</v>
      </c>
      <c r="CR95" s="8" t="s">
        <v>333</v>
      </c>
      <c r="CS95" s="8" t="s">
        <v>333</v>
      </c>
      <c r="CT95" s="8" t="s">
        <v>333</v>
      </c>
      <c r="CU95" s="8" t="s">
        <v>333</v>
      </c>
      <c r="CV95" s="8" t="s">
        <v>51</v>
      </c>
      <c r="CW95" s="8" t="s">
        <v>15</v>
      </c>
      <c r="CX95" s="8" t="s">
        <v>15</v>
      </c>
      <c r="CY95" s="8" t="s">
        <v>15</v>
      </c>
      <c r="CZ95" s="8" t="s">
        <v>15</v>
      </c>
      <c r="DA95" s="8" t="s">
        <v>15</v>
      </c>
      <c r="DB95" s="8" t="s">
        <v>51</v>
      </c>
      <c r="DC95" s="8" t="s">
        <v>53</v>
      </c>
      <c r="DD95" s="8"/>
      <c r="DE95" s="8"/>
      <c r="DF95" s="8"/>
      <c r="DG95" s="8"/>
    </row>
    <row r="96" spans="1:111">
      <c r="A96" s="8" t="s">
        <v>458</v>
      </c>
      <c r="B96" s="385">
        <v>45870</v>
      </c>
      <c r="C96" s="950"/>
      <c r="D96" s="8"/>
      <c r="E96" s="368"/>
      <c r="F96" s="8"/>
      <c r="G96" s="198"/>
      <c r="H96" s="8"/>
      <c r="I96" s="8"/>
      <c r="J96" s="8"/>
      <c r="K96" s="8"/>
      <c r="L96" s="8"/>
      <c r="M96" s="8"/>
      <c r="N96" s="8"/>
      <c r="O96" s="36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</row>
    <row r="97" spans="1:111">
      <c r="A97" s="8" t="s">
        <v>458</v>
      </c>
      <c r="B97" s="385">
        <v>45901</v>
      </c>
      <c r="C97" s="950"/>
      <c r="D97" s="8"/>
      <c r="E97" s="368"/>
      <c r="F97" s="8"/>
      <c r="G97" s="198"/>
      <c r="H97" s="8"/>
      <c r="I97" s="8"/>
      <c r="J97" s="8"/>
      <c r="K97" s="8"/>
      <c r="L97" s="8"/>
      <c r="M97" s="8"/>
      <c r="N97" s="8"/>
      <c r="O97" s="36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</row>
    <row r="98" spans="1:111">
      <c r="A98" s="8" t="s">
        <v>458</v>
      </c>
      <c r="B98" s="385">
        <v>45931</v>
      </c>
      <c r="C98" s="950"/>
      <c r="D98" s="8"/>
      <c r="E98" s="368"/>
      <c r="F98" s="8"/>
      <c r="G98" s="198"/>
      <c r="H98" s="8"/>
      <c r="I98" s="8"/>
      <c r="J98" s="8"/>
      <c r="K98" s="8"/>
      <c r="L98" s="8"/>
      <c r="M98" s="8"/>
      <c r="N98" s="8"/>
      <c r="O98" s="36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</row>
    <row r="99" spans="1:111">
      <c r="A99" s="8" t="s">
        <v>458</v>
      </c>
      <c r="B99" s="385">
        <v>45962</v>
      </c>
      <c r="C99" s="950"/>
      <c r="D99" s="8"/>
      <c r="E99" s="368"/>
      <c r="F99" s="8"/>
      <c r="G99" s="198"/>
      <c r="H99" s="8"/>
      <c r="I99" s="8"/>
      <c r="J99" s="8"/>
      <c r="K99" s="8"/>
      <c r="L99" s="8"/>
      <c r="M99" s="8"/>
      <c r="N99" s="8"/>
      <c r="O99" s="36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</row>
    <row r="100" spans="1:111">
      <c r="A100" s="8" t="s">
        <v>458</v>
      </c>
      <c r="B100" s="385">
        <v>45992</v>
      </c>
      <c r="C100" s="950"/>
      <c r="D100" s="8"/>
      <c r="E100" s="368"/>
      <c r="F100" s="8"/>
      <c r="G100" s="198"/>
      <c r="H100" s="8"/>
      <c r="I100" s="8"/>
      <c r="J100" s="8"/>
      <c r="K100" s="8"/>
      <c r="L100" s="8"/>
      <c r="M100" s="8"/>
      <c r="N100" s="8"/>
      <c r="O100" s="36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</row>
    <row r="101" spans="1:111" hidden="1">
      <c r="B101" s="385"/>
      <c r="C101" s="950"/>
      <c r="D101" s="8"/>
      <c r="E101" s="368"/>
      <c r="F101" s="8"/>
      <c r="G101" s="198"/>
      <c r="H101" s="8"/>
      <c r="I101" s="8"/>
      <c r="J101" s="8"/>
      <c r="K101" s="8"/>
      <c r="L101" s="8"/>
      <c r="M101" s="8"/>
      <c r="N101" s="8"/>
      <c r="O101" s="36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</row>
    <row r="102" spans="1:111" s="933" customFormat="1" hidden="1">
      <c r="A102" s="1141"/>
      <c r="B102" s="1139"/>
      <c r="C102" s="1140"/>
      <c r="D102" s="1141"/>
      <c r="E102" s="1244"/>
      <c r="F102" s="1141"/>
      <c r="G102" s="1245"/>
      <c r="H102" s="1141"/>
      <c r="I102" s="1141"/>
      <c r="J102" s="1141"/>
      <c r="K102" s="1141"/>
      <c r="L102" s="1141"/>
      <c r="M102" s="1141"/>
      <c r="N102" s="1141"/>
      <c r="O102" s="1244"/>
      <c r="P102" s="1141"/>
      <c r="Q102" s="1141"/>
      <c r="R102" s="1141"/>
      <c r="S102" s="1141"/>
      <c r="T102" s="1141"/>
      <c r="U102" s="1141"/>
      <c r="V102" s="1141"/>
      <c r="W102" s="1141"/>
      <c r="X102" s="1141"/>
      <c r="Y102" s="1141"/>
      <c r="Z102" s="1141"/>
      <c r="AA102" s="1141"/>
      <c r="AB102" s="1141"/>
      <c r="AC102" s="1141"/>
      <c r="AD102" s="1141"/>
      <c r="AE102" s="1141"/>
      <c r="AF102" s="1141"/>
      <c r="AG102" s="1141"/>
      <c r="AH102" s="1141"/>
      <c r="AI102" s="1141"/>
      <c r="AJ102" s="1141"/>
      <c r="AK102" s="1141"/>
      <c r="AL102" s="1141"/>
      <c r="AM102" s="1141"/>
      <c r="AN102" s="1141"/>
      <c r="AO102" s="1141"/>
      <c r="AP102" s="1141"/>
      <c r="AQ102" s="1141"/>
      <c r="AR102" s="1141"/>
      <c r="AS102" s="1141"/>
      <c r="AT102" s="1141"/>
      <c r="AU102" s="1141"/>
      <c r="AV102" s="1141"/>
      <c r="AW102" s="1141"/>
      <c r="AX102" s="1141"/>
      <c r="AY102" s="1141"/>
      <c r="AZ102" s="1141"/>
      <c r="BA102" s="1141"/>
      <c r="BB102" s="1141"/>
      <c r="BC102" s="1141"/>
      <c r="BD102" s="1141"/>
      <c r="BE102" s="1141"/>
      <c r="BF102" s="1141"/>
      <c r="BG102" s="1141"/>
      <c r="BH102" s="1141"/>
      <c r="BI102" s="1141"/>
      <c r="BJ102" s="1141"/>
      <c r="BK102" s="1141"/>
      <c r="BL102" s="1141"/>
      <c r="BM102" s="1141"/>
      <c r="BN102" s="1141"/>
      <c r="BO102" s="1141"/>
      <c r="BP102" s="1141"/>
      <c r="BQ102" s="1141"/>
      <c r="BR102" s="1141"/>
      <c r="BS102" s="1141"/>
      <c r="BT102" s="1141"/>
      <c r="BU102" s="1141"/>
      <c r="BV102" s="1141"/>
      <c r="BW102" s="1141"/>
      <c r="BX102" s="1141"/>
      <c r="BY102" s="1141"/>
      <c r="BZ102" s="1141"/>
      <c r="CA102" s="1141"/>
      <c r="CB102" s="1141"/>
      <c r="CC102" s="1141"/>
      <c r="CD102" s="1141"/>
      <c r="CE102" s="1141"/>
      <c r="CF102" s="1141"/>
      <c r="CG102" s="1141"/>
      <c r="CH102" s="1141"/>
      <c r="CI102" s="1141"/>
      <c r="CJ102" s="1141"/>
      <c r="CK102" s="1141"/>
      <c r="CL102" s="1141"/>
      <c r="CM102" s="1141"/>
      <c r="CN102" s="1141"/>
      <c r="CO102" s="1141"/>
      <c r="CP102" s="1141"/>
      <c r="CQ102" s="1141"/>
      <c r="CR102" s="1141"/>
      <c r="CS102" s="1141"/>
      <c r="CT102" s="1141"/>
      <c r="CU102" s="1141"/>
      <c r="CV102" s="1141"/>
      <c r="CW102" s="1141"/>
      <c r="CX102" s="1141"/>
      <c r="CY102" s="1141"/>
      <c r="CZ102" s="1141"/>
      <c r="DA102" s="1141"/>
      <c r="DB102" s="1141"/>
      <c r="DC102" s="1141"/>
      <c r="DD102" s="1141"/>
      <c r="DE102" s="1141"/>
      <c r="DF102" s="1141"/>
      <c r="DG102" s="1141"/>
    </row>
    <row r="103" spans="1:111" hidden="1">
      <c r="A103" s="8" t="s">
        <v>459</v>
      </c>
      <c r="B103" s="385">
        <v>44835</v>
      </c>
      <c r="C103" s="950">
        <v>44852</v>
      </c>
      <c r="D103" s="8">
        <v>5.25</v>
      </c>
      <c r="E103" s="368">
        <v>4.59</v>
      </c>
      <c r="F103" s="8">
        <v>1091</v>
      </c>
      <c r="G103" s="198">
        <v>18.3</v>
      </c>
      <c r="H103" s="8"/>
      <c r="I103" s="8">
        <v>170</v>
      </c>
      <c r="J103" s="8" t="s">
        <v>245</v>
      </c>
      <c r="K103" s="8" t="s">
        <v>490</v>
      </c>
      <c r="L103" s="8" t="s">
        <v>433</v>
      </c>
      <c r="M103" s="8"/>
      <c r="N103" s="8"/>
      <c r="O103" s="368">
        <v>4.92</v>
      </c>
      <c r="P103" s="8">
        <v>1140</v>
      </c>
      <c r="Q103" s="8" t="s">
        <v>51</v>
      </c>
      <c r="R103" s="8" t="s">
        <v>51</v>
      </c>
      <c r="S103" s="8">
        <v>31</v>
      </c>
      <c r="T103" s="8">
        <v>31</v>
      </c>
      <c r="U103" s="8"/>
      <c r="V103" s="8">
        <v>439</v>
      </c>
      <c r="W103" s="8">
        <v>66</v>
      </c>
      <c r="X103" s="8">
        <v>83</v>
      </c>
      <c r="Y103" s="8">
        <v>21</v>
      </c>
      <c r="Z103" s="8">
        <v>92</v>
      </c>
      <c r="AA103" s="8">
        <v>5</v>
      </c>
      <c r="AB103" s="8"/>
      <c r="AC103" s="8">
        <v>2.94</v>
      </c>
      <c r="AD103" s="8" t="s">
        <v>17</v>
      </c>
      <c r="AE103" s="8" t="s">
        <v>17</v>
      </c>
      <c r="AF103" s="8">
        <v>1.7999999999999999E-2</v>
      </c>
      <c r="AG103" s="8"/>
      <c r="AH103" s="8" t="s">
        <v>17</v>
      </c>
      <c r="AI103" s="8"/>
      <c r="AJ103" s="8"/>
      <c r="AK103" s="8"/>
      <c r="AL103" s="8" t="s">
        <v>17</v>
      </c>
      <c r="AM103" s="8"/>
      <c r="AN103" s="8" t="s">
        <v>30</v>
      </c>
      <c r="AO103" s="8">
        <v>1.1000000000000001</v>
      </c>
      <c r="AP103" s="8">
        <v>0.61</v>
      </c>
      <c r="AQ103" s="8" t="s">
        <v>52</v>
      </c>
      <c r="AR103" s="8">
        <v>21.7</v>
      </c>
      <c r="AS103" s="8">
        <v>2E-3</v>
      </c>
      <c r="AT103" s="8">
        <v>1E-3</v>
      </c>
      <c r="AU103" s="8">
        <v>4.8000000000000001E-2</v>
      </c>
      <c r="AV103" s="8"/>
      <c r="AW103" s="8">
        <v>1.6E-2</v>
      </c>
      <c r="AX103" s="8"/>
      <c r="AY103" s="8"/>
      <c r="AZ103" s="8"/>
      <c r="BA103" s="8">
        <v>2E-3</v>
      </c>
      <c r="BB103" s="8"/>
      <c r="BC103" s="8" t="s">
        <v>30</v>
      </c>
      <c r="BD103" s="8">
        <v>1.23</v>
      </c>
      <c r="BE103" s="8">
        <v>0.67</v>
      </c>
      <c r="BF103" s="8">
        <v>2.73</v>
      </c>
      <c r="BG103" s="8"/>
      <c r="BH103" s="8"/>
      <c r="BI103" s="8"/>
      <c r="BJ103" s="8">
        <v>0.05</v>
      </c>
      <c r="BK103" s="8">
        <v>0.01</v>
      </c>
      <c r="BL103" s="8">
        <v>1.1299999999999999</v>
      </c>
      <c r="BM103" s="8">
        <v>1.1399999999999999</v>
      </c>
      <c r="BN103" s="8">
        <v>11.6</v>
      </c>
      <c r="BO103" s="8">
        <v>10</v>
      </c>
      <c r="BP103" s="8">
        <v>7.5</v>
      </c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 t="s">
        <v>51</v>
      </c>
      <c r="CW103" s="8" t="s">
        <v>15</v>
      </c>
      <c r="CX103" s="8" t="s">
        <v>15</v>
      </c>
      <c r="CY103" s="8" t="s">
        <v>15</v>
      </c>
      <c r="CZ103" s="8" t="s">
        <v>15</v>
      </c>
      <c r="DA103" s="8" t="s">
        <v>15</v>
      </c>
      <c r="DB103" s="8" t="s">
        <v>51</v>
      </c>
      <c r="DC103" s="8" t="s">
        <v>53</v>
      </c>
      <c r="DD103" s="8">
        <v>0.4</v>
      </c>
      <c r="DE103" s="8">
        <v>1.5</v>
      </c>
      <c r="DF103" s="8">
        <v>0.08</v>
      </c>
      <c r="DG103" s="8">
        <v>0.01</v>
      </c>
    </row>
    <row r="104" spans="1:111" hidden="1">
      <c r="A104" s="8" t="s">
        <v>459</v>
      </c>
      <c r="B104" s="385">
        <v>44896</v>
      </c>
      <c r="C104" s="950">
        <v>44916</v>
      </c>
      <c r="D104" s="8">
        <v>5.81</v>
      </c>
      <c r="E104" s="368">
        <v>7.36</v>
      </c>
      <c r="F104" s="8">
        <v>810</v>
      </c>
      <c r="G104" s="198">
        <v>19.899999999999999</v>
      </c>
      <c r="H104" s="8"/>
      <c r="I104" s="8">
        <v>132</v>
      </c>
      <c r="J104" s="8" t="s">
        <v>245</v>
      </c>
      <c r="K104" s="8" t="s">
        <v>490</v>
      </c>
      <c r="L104" s="8" t="s">
        <v>542</v>
      </c>
      <c r="M104" s="8"/>
      <c r="N104" s="8"/>
      <c r="O104" s="368">
        <v>5.7</v>
      </c>
      <c r="P104" s="8">
        <v>974</v>
      </c>
      <c r="Q104" s="8" t="s">
        <v>51</v>
      </c>
      <c r="R104" s="8" t="s">
        <v>51</v>
      </c>
      <c r="S104" s="8">
        <v>144</v>
      </c>
      <c r="T104" s="8">
        <v>144</v>
      </c>
      <c r="U104" s="8"/>
      <c r="V104" s="8">
        <v>321</v>
      </c>
      <c r="W104" s="8">
        <v>58</v>
      </c>
      <c r="X104" s="8">
        <v>67</v>
      </c>
      <c r="Y104" s="8">
        <v>24</v>
      </c>
      <c r="Z104" s="8">
        <v>108</v>
      </c>
      <c r="AA104" s="8">
        <v>5</v>
      </c>
      <c r="AB104" s="8"/>
      <c r="AC104" s="8">
        <v>0.03</v>
      </c>
      <c r="AD104" s="8" t="s">
        <v>17</v>
      </c>
      <c r="AE104" s="8" t="s">
        <v>17</v>
      </c>
      <c r="AF104" s="8">
        <v>1.7999999999999999E-2</v>
      </c>
      <c r="AG104" s="8"/>
      <c r="AH104" s="8" t="s">
        <v>17</v>
      </c>
      <c r="AI104" s="8"/>
      <c r="AJ104" s="8"/>
      <c r="AK104" s="8"/>
      <c r="AL104" s="8" t="s">
        <v>17</v>
      </c>
      <c r="AM104" s="8"/>
      <c r="AN104" s="8" t="s">
        <v>30</v>
      </c>
      <c r="AO104" s="8">
        <v>0.115</v>
      </c>
      <c r="AP104" s="8">
        <v>0.46</v>
      </c>
      <c r="AQ104" s="8" t="s">
        <v>52</v>
      </c>
      <c r="AR104" s="8">
        <v>12</v>
      </c>
      <c r="AS104" s="8" t="s">
        <v>17</v>
      </c>
      <c r="AT104" s="8">
        <v>3.0000000000000001E-3</v>
      </c>
      <c r="AU104" s="8">
        <v>4.7E-2</v>
      </c>
      <c r="AV104" s="8"/>
      <c r="AW104" s="8">
        <v>1.4999999999999999E-2</v>
      </c>
      <c r="AX104" s="8"/>
      <c r="AY104" s="8"/>
      <c r="AZ104" s="8"/>
      <c r="BA104" s="8" t="s">
        <v>17</v>
      </c>
      <c r="BB104" s="8"/>
      <c r="BC104" s="8" t="s">
        <v>30</v>
      </c>
      <c r="BD104" s="8">
        <v>8.4000000000000005E-2</v>
      </c>
      <c r="BE104" s="8">
        <v>0.56000000000000005</v>
      </c>
      <c r="BF104" s="8">
        <v>4.7300000000000004</v>
      </c>
      <c r="BG104" s="8"/>
      <c r="BH104" s="8"/>
      <c r="BI104" s="8"/>
      <c r="BJ104" s="8">
        <v>0.13</v>
      </c>
      <c r="BK104" s="8" t="s">
        <v>30</v>
      </c>
      <c r="BL104" s="8">
        <v>0.02</v>
      </c>
      <c r="BM104" s="8">
        <v>0.02</v>
      </c>
      <c r="BN104" s="8">
        <v>11.2</v>
      </c>
      <c r="BO104" s="8">
        <v>10.1</v>
      </c>
      <c r="BP104" s="8">
        <v>4.93</v>
      </c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 t="s">
        <v>51</v>
      </c>
      <c r="CW104" s="8" t="s">
        <v>15</v>
      </c>
      <c r="CX104" s="8" t="s">
        <v>15</v>
      </c>
      <c r="CY104" s="8" t="s">
        <v>15</v>
      </c>
      <c r="CZ104" s="8" t="s">
        <v>15</v>
      </c>
      <c r="DA104" s="8" t="s">
        <v>15</v>
      </c>
      <c r="DB104" s="8" t="s">
        <v>51</v>
      </c>
      <c r="DC104" s="8" t="s">
        <v>53</v>
      </c>
      <c r="DD104" s="8">
        <v>0.4</v>
      </c>
      <c r="DE104" s="8">
        <v>0.4</v>
      </c>
      <c r="DF104" s="8">
        <v>0.12</v>
      </c>
      <c r="DG104" s="8" t="s">
        <v>30</v>
      </c>
    </row>
    <row r="105" spans="1:111" hidden="1">
      <c r="A105" s="8" t="s">
        <v>459</v>
      </c>
      <c r="B105" s="385">
        <v>44958</v>
      </c>
      <c r="C105" s="950">
        <v>44978</v>
      </c>
      <c r="D105" s="8">
        <v>6.39</v>
      </c>
      <c r="E105" s="368">
        <v>6.3</v>
      </c>
      <c r="F105" s="8">
        <v>1151</v>
      </c>
      <c r="G105" s="198">
        <v>29.2</v>
      </c>
      <c r="H105" s="8"/>
      <c r="I105" s="8">
        <v>63</v>
      </c>
      <c r="J105" s="8" t="s">
        <v>245</v>
      </c>
      <c r="K105" s="8" t="s">
        <v>246</v>
      </c>
      <c r="L105" s="8" t="s">
        <v>542</v>
      </c>
      <c r="M105" s="8"/>
      <c r="N105" s="8" t="s">
        <v>567</v>
      </c>
      <c r="O105" s="368">
        <v>6.1</v>
      </c>
      <c r="P105" s="8">
        <v>1220</v>
      </c>
      <c r="Q105" s="8" t="s">
        <v>51</v>
      </c>
      <c r="R105" s="8" t="s">
        <v>51</v>
      </c>
      <c r="S105" s="8">
        <v>178</v>
      </c>
      <c r="T105" s="8">
        <v>178</v>
      </c>
      <c r="U105" s="8"/>
      <c r="V105" s="8">
        <v>384</v>
      </c>
      <c r="W105" s="8">
        <v>68</v>
      </c>
      <c r="X105" s="8">
        <v>113</v>
      </c>
      <c r="Y105" s="8">
        <v>35</v>
      </c>
      <c r="Z105" s="8">
        <v>158</v>
      </c>
      <c r="AA105" s="8">
        <v>7</v>
      </c>
      <c r="AB105" s="8">
        <v>426</v>
      </c>
      <c r="AC105" s="8" t="s">
        <v>30</v>
      </c>
      <c r="AD105" s="8" t="s">
        <v>17</v>
      </c>
      <c r="AE105" s="8" t="s">
        <v>17</v>
      </c>
      <c r="AF105" s="8">
        <v>2.4E-2</v>
      </c>
      <c r="AG105" s="8" t="s">
        <v>37</v>
      </c>
      <c r="AH105" s="8" t="s">
        <v>17</v>
      </c>
      <c r="AI105" s="8">
        <v>3.0000000000000001E-3</v>
      </c>
      <c r="AJ105" s="8" t="s">
        <v>17</v>
      </c>
      <c r="AK105" s="8">
        <v>0.35599999999999998</v>
      </c>
      <c r="AL105" s="8" t="s">
        <v>17</v>
      </c>
      <c r="AM105" s="8">
        <v>6.8000000000000005E-2</v>
      </c>
      <c r="AN105" s="8" t="s">
        <v>30</v>
      </c>
      <c r="AO105" s="8">
        <v>2.4E-2</v>
      </c>
      <c r="AP105" s="8">
        <v>0.6</v>
      </c>
      <c r="AQ105" s="8">
        <v>1.02</v>
      </c>
      <c r="AR105" s="8">
        <v>8.35</v>
      </c>
      <c r="AS105" s="8" t="s">
        <v>17</v>
      </c>
      <c r="AT105" s="8">
        <v>3.0000000000000001E-3</v>
      </c>
      <c r="AU105" s="8">
        <v>0.11</v>
      </c>
      <c r="AV105" s="8" t="s">
        <v>37</v>
      </c>
      <c r="AW105" s="8">
        <v>0.03</v>
      </c>
      <c r="AX105" s="8">
        <v>0.40899999999999997</v>
      </c>
      <c r="AY105" s="8">
        <v>8.0000000000000002E-3</v>
      </c>
      <c r="AZ105" s="8">
        <v>0.372</v>
      </c>
      <c r="BA105" s="8">
        <v>2E-3</v>
      </c>
      <c r="BB105" s="8">
        <v>0.09</v>
      </c>
      <c r="BC105" s="8" t="s">
        <v>30</v>
      </c>
      <c r="BD105" s="8">
        <v>4.7E-2</v>
      </c>
      <c r="BE105" s="8">
        <v>0.6</v>
      </c>
      <c r="BF105" s="8">
        <v>6.79</v>
      </c>
      <c r="BG105" s="8" t="s">
        <v>37</v>
      </c>
      <c r="BH105" s="8" t="s">
        <v>37</v>
      </c>
      <c r="BI105" s="8" t="s">
        <v>220</v>
      </c>
      <c r="BJ105" s="8">
        <v>0.36</v>
      </c>
      <c r="BK105" s="8" t="s">
        <v>30</v>
      </c>
      <c r="BL105" s="8" t="s">
        <v>30</v>
      </c>
      <c r="BM105" s="8" t="s">
        <v>30</v>
      </c>
      <c r="BN105" s="8">
        <v>13.5</v>
      </c>
      <c r="BO105" s="8">
        <v>15.6</v>
      </c>
      <c r="BP105" s="8">
        <v>7.24</v>
      </c>
      <c r="BQ105" s="8" t="s">
        <v>53</v>
      </c>
      <c r="BR105" s="8" t="s">
        <v>85</v>
      </c>
      <c r="BS105" s="8" t="s">
        <v>85</v>
      </c>
      <c r="BT105" s="8" t="s">
        <v>85</v>
      </c>
      <c r="BU105" s="8" t="s">
        <v>85</v>
      </c>
      <c r="BV105" s="8" t="s">
        <v>85</v>
      </c>
      <c r="BW105" s="8" t="s">
        <v>85</v>
      </c>
      <c r="BX105" s="8" t="s">
        <v>85</v>
      </c>
      <c r="BY105" s="8" t="s">
        <v>85</v>
      </c>
      <c r="BZ105" s="8" t="s">
        <v>85</v>
      </c>
      <c r="CA105" s="8" t="s">
        <v>85</v>
      </c>
      <c r="CB105" s="8" t="s">
        <v>85</v>
      </c>
      <c r="CC105" s="8" t="s">
        <v>85</v>
      </c>
      <c r="CD105" s="8" t="s">
        <v>102</v>
      </c>
      <c r="CE105" s="8" t="s">
        <v>85</v>
      </c>
      <c r="CF105" s="8" t="s">
        <v>85</v>
      </c>
      <c r="CG105" s="8" t="s">
        <v>85</v>
      </c>
      <c r="CH105" s="8" t="s">
        <v>102</v>
      </c>
      <c r="CI105" s="8" t="s">
        <v>102</v>
      </c>
      <c r="CJ105" s="8" t="s">
        <v>332</v>
      </c>
      <c r="CK105" s="8" t="s">
        <v>0</v>
      </c>
      <c r="CL105" s="8" t="s">
        <v>333</v>
      </c>
      <c r="CM105" s="8" t="s">
        <v>0</v>
      </c>
      <c r="CN105" s="8" t="s">
        <v>0</v>
      </c>
      <c r="CO105" s="8" t="s">
        <v>332</v>
      </c>
      <c r="CP105" s="8" t="s">
        <v>332</v>
      </c>
      <c r="CQ105" s="8" t="s">
        <v>333</v>
      </c>
      <c r="CR105" s="8" t="s">
        <v>333</v>
      </c>
      <c r="CS105" s="8" t="s">
        <v>333</v>
      </c>
      <c r="CT105" s="8" t="s">
        <v>333</v>
      </c>
      <c r="CU105" s="8" t="s">
        <v>333</v>
      </c>
      <c r="CV105" s="8" t="s">
        <v>51</v>
      </c>
      <c r="CW105" s="8" t="s">
        <v>15</v>
      </c>
      <c r="CX105" s="8" t="s">
        <v>15</v>
      </c>
      <c r="CY105" s="8" t="s">
        <v>15</v>
      </c>
      <c r="CZ105" s="8" t="s">
        <v>15</v>
      </c>
      <c r="DA105" s="8" t="s">
        <v>15</v>
      </c>
      <c r="DB105" s="8" t="s">
        <v>51</v>
      </c>
      <c r="DC105" s="8" t="s">
        <v>53</v>
      </c>
      <c r="DD105" s="8"/>
      <c r="DE105" s="8"/>
      <c r="DF105" s="8"/>
      <c r="DG105" s="8"/>
    </row>
    <row r="106" spans="1:111" hidden="1">
      <c r="A106" s="8" t="s">
        <v>459</v>
      </c>
      <c r="B106" s="385">
        <v>45017</v>
      </c>
      <c r="C106" s="950">
        <v>45043</v>
      </c>
      <c r="D106" s="8">
        <v>6.83</v>
      </c>
      <c r="E106" s="368">
        <v>5.85</v>
      </c>
      <c r="F106" s="8">
        <v>1209</v>
      </c>
      <c r="G106" s="198"/>
      <c r="H106" s="8"/>
      <c r="I106" s="8"/>
      <c r="J106" s="8"/>
      <c r="K106" s="8"/>
      <c r="L106" s="8"/>
      <c r="M106" s="8"/>
      <c r="N106" s="8"/>
      <c r="O106" s="368">
        <v>6.04</v>
      </c>
      <c r="P106" s="8">
        <v>1200</v>
      </c>
      <c r="Q106" s="8" t="s">
        <v>51</v>
      </c>
      <c r="R106" s="8" t="s">
        <v>51</v>
      </c>
      <c r="S106" s="8">
        <v>135</v>
      </c>
      <c r="T106" s="8">
        <v>135</v>
      </c>
      <c r="U106" s="8"/>
      <c r="V106" s="8">
        <v>358</v>
      </c>
      <c r="W106" s="8">
        <v>79</v>
      </c>
      <c r="X106" s="8">
        <v>99</v>
      </c>
      <c r="Y106" s="8">
        <v>29</v>
      </c>
      <c r="Z106" s="8">
        <v>115</v>
      </c>
      <c r="AA106" s="8">
        <v>6</v>
      </c>
      <c r="AB106" s="8">
        <v>367</v>
      </c>
      <c r="AC106" s="8" t="s">
        <v>30</v>
      </c>
      <c r="AD106" s="8" t="s">
        <v>17</v>
      </c>
      <c r="AE106" s="8" t="s">
        <v>17</v>
      </c>
      <c r="AF106" s="8">
        <v>2.1999999999999999E-2</v>
      </c>
      <c r="AG106" s="8" t="s">
        <v>37</v>
      </c>
      <c r="AH106" s="8" t="s">
        <v>17</v>
      </c>
      <c r="AI106" s="8">
        <v>2E-3</v>
      </c>
      <c r="AJ106" s="8" t="s">
        <v>17</v>
      </c>
      <c r="AK106" s="8">
        <v>0.39700000000000002</v>
      </c>
      <c r="AL106" s="8" t="s">
        <v>17</v>
      </c>
      <c r="AM106" s="8">
        <v>4.7E-2</v>
      </c>
      <c r="AN106" s="8" t="s">
        <v>30</v>
      </c>
      <c r="AO106" s="8">
        <v>2.8000000000000001E-2</v>
      </c>
      <c r="AP106" s="8">
        <v>0.55000000000000004</v>
      </c>
      <c r="AQ106" s="8">
        <v>1.04</v>
      </c>
      <c r="AR106" s="8">
        <v>71.099999999999994</v>
      </c>
      <c r="AS106" s="8">
        <v>2E-3</v>
      </c>
      <c r="AT106" s="8">
        <v>0.02</v>
      </c>
      <c r="AU106" s="8">
        <v>0.78700000000000003</v>
      </c>
      <c r="AV106" s="8">
        <v>2.9999999999999997E-4</v>
      </c>
      <c r="AW106" s="8">
        <v>0.27</v>
      </c>
      <c r="AX106" s="8">
        <v>2.89</v>
      </c>
      <c r="AY106" s="8">
        <v>6.4000000000000001E-2</v>
      </c>
      <c r="AZ106" s="8">
        <v>0.53300000000000003</v>
      </c>
      <c r="BA106" s="8">
        <v>8.9999999999999993E-3</v>
      </c>
      <c r="BB106" s="8">
        <v>0.224</v>
      </c>
      <c r="BC106" s="8">
        <v>0.01</v>
      </c>
      <c r="BD106" s="8">
        <v>0.23499999999999999</v>
      </c>
      <c r="BE106" s="8">
        <v>0.8</v>
      </c>
      <c r="BF106" s="8">
        <v>51.2</v>
      </c>
      <c r="BG106" s="8" t="s">
        <v>37</v>
      </c>
      <c r="BH106" s="8" t="s">
        <v>37</v>
      </c>
      <c r="BI106" s="8" t="s">
        <v>220</v>
      </c>
      <c r="BJ106" s="8">
        <v>0.9</v>
      </c>
      <c r="BK106" s="8" t="s">
        <v>30</v>
      </c>
      <c r="BL106" s="8" t="s">
        <v>30</v>
      </c>
      <c r="BM106" s="8" t="s">
        <v>30</v>
      </c>
      <c r="BN106" s="8">
        <v>12.4</v>
      </c>
      <c r="BO106" s="8">
        <v>12.5</v>
      </c>
      <c r="BP106" s="8">
        <v>0.41</v>
      </c>
      <c r="BQ106" s="8" t="s">
        <v>53</v>
      </c>
      <c r="BR106" s="8" t="s">
        <v>85</v>
      </c>
      <c r="BS106" s="8" t="s">
        <v>85</v>
      </c>
      <c r="BT106" s="8" t="s">
        <v>85</v>
      </c>
      <c r="BU106" s="8" t="s">
        <v>85</v>
      </c>
      <c r="BV106" s="8" t="s">
        <v>85</v>
      </c>
      <c r="BW106" s="8" t="s">
        <v>85</v>
      </c>
      <c r="BX106" s="8" t="s">
        <v>85</v>
      </c>
      <c r="BY106" s="8" t="s">
        <v>85</v>
      </c>
      <c r="BZ106" s="8" t="s">
        <v>85</v>
      </c>
      <c r="CA106" s="8" t="s">
        <v>85</v>
      </c>
      <c r="CB106" s="8" t="s">
        <v>85</v>
      </c>
      <c r="CC106" s="8" t="s">
        <v>85</v>
      </c>
      <c r="CD106" s="8" t="s">
        <v>102</v>
      </c>
      <c r="CE106" s="8" t="s">
        <v>85</v>
      </c>
      <c r="CF106" s="8" t="s">
        <v>85</v>
      </c>
      <c r="CG106" s="8" t="s">
        <v>85</v>
      </c>
      <c r="CH106" s="8" t="s">
        <v>102</v>
      </c>
      <c r="CI106" s="8" t="s">
        <v>102</v>
      </c>
      <c r="CJ106" s="8" t="s">
        <v>332</v>
      </c>
      <c r="CK106" s="8" t="s">
        <v>0</v>
      </c>
      <c r="CL106" s="8" t="s">
        <v>333</v>
      </c>
      <c r="CM106" s="8" t="s">
        <v>0</v>
      </c>
      <c r="CN106" s="8" t="s">
        <v>0</v>
      </c>
      <c r="CO106" s="8" t="s">
        <v>332</v>
      </c>
      <c r="CP106" s="8" t="s">
        <v>332</v>
      </c>
      <c r="CQ106" s="8" t="s">
        <v>333</v>
      </c>
      <c r="CR106" s="8" t="s">
        <v>333</v>
      </c>
      <c r="CS106" s="8" t="s">
        <v>333</v>
      </c>
      <c r="CT106" s="8" t="s">
        <v>333</v>
      </c>
      <c r="CU106" s="8" t="s">
        <v>333</v>
      </c>
      <c r="CV106" s="8" t="s">
        <v>51</v>
      </c>
      <c r="CW106" s="8" t="s">
        <v>15</v>
      </c>
      <c r="CX106" s="8" t="s">
        <v>15</v>
      </c>
      <c r="CY106" s="8" t="s">
        <v>15</v>
      </c>
      <c r="CZ106" s="8" t="s">
        <v>15</v>
      </c>
      <c r="DA106" s="8" t="s">
        <v>15</v>
      </c>
      <c r="DB106" s="8" t="s">
        <v>51</v>
      </c>
      <c r="DC106" s="8" t="s">
        <v>53</v>
      </c>
    </row>
    <row r="107" spans="1:111" hidden="1">
      <c r="A107" s="8" t="s">
        <v>459</v>
      </c>
      <c r="B107" s="385">
        <v>45078</v>
      </c>
      <c r="C107" s="950">
        <v>45103</v>
      </c>
      <c r="D107" s="8">
        <v>7.04</v>
      </c>
      <c r="E107" s="368">
        <v>5.69</v>
      </c>
      <c r="F107" s="8">
        <v>1131</v>
      </c>
      <c r="G107" s="198"/>
      <c r="H107" s="8"/>
      <c r="I107" s="8"/>
      <c r="J107" s="8"/>
      <c r="K107" s="8"/>
      <c r="L107" s="8"/>
      <c r="M107" s="8"/>
      <c r="N107" s="8"/>
      <c r="O107" s="368">
        <v>5.87</v>
      </c>
      <c r="P107" s="8">
        <v>1190</v>
      </c>
      <c r="Q107" s="8" t="s">
        <v>51</v>
      </c>
      <c r="R107" s="8" t="s">
        <v>51</v>
      </c>
      <c r="S107" s="8">
        <v>105</v>
      </c>
      <c r="T107" s="8">
        <v>105</v>
      </c>
      <c r="U107" s="8"/>
      <c r="V107" s="8">
        <v>427</v>
      </c>
      <c r="W107" s="8">
        <v>96</v>
      </c>
      <c r="X107" s="8">
        <v>107</v>
      </c>
      <c r="Y107" s="8">
        <v>26</v>
      </c>
      <c r="Z107" s="8">
        <v>98</v>
      </c>
      <c r="AA107" s="8">
        <v>6</v>
      </c>
      <c r="AB107" s="8">
        <v>374</v>
      </c>
      <c r="AC107" s="8" t="s">
        <v>30</v>
      </c>
      <c r="AD107" s="8" t="s">
        <v>17</v>
      </c>
      <c r="AE107" s="8" t="s">
        <v>17</v>
      </c>
      <c r="AF107" s="8">
        <v>2.5000000000000001E-2</v>
      </c>
      <c r="AG107" s="8" t="s">
        <v>37</v>
      </c>
      <c r="AH107" s="8" t="s">
        <v>17</v>
      </c>
      <c r="AI107" s="8" t="s">
        <v>17</v>
      </c>
      <c r="AJ107" s="8" t="s">
        <v>17</v>
      </c>
      <c r="AK107" s="8">
        <v>0.45100000000000001</v>
      </c>
      <c r="AL107" s="8" t="s">
        <v>17</v>
      </c>
      <c r="AM107" s="8">
        <v>3.1E-2</v>
      </c>
      <c r="AN107" s="8" t="s">
        <v>30</v>
      </c>
      <c r="AO107" s="8">
        <v>1.6E-2</v>
      </c>
      <c r="AP107" s="8">
        <v>0.5</v>
      </c>
      <c r="AQ107" s="8">
        <v>2.16</v>
      </c>
      <c r="AR107" s="8">
        <v>1.64</v>
      </c>
      <c r="AS107" s="8" t="s">
        <v>17</v>
      </c>
      <c r="AT107" s="8">
        <v>1E-3</v>
      </c>
      <c r="AU107" s="8">
        <v>3.7999999999999999E-2</v>
      </c>
      <c r="AV107" s="8" t="s">
        <v>37</v>
      </c>
      <c r="AW107" s="8">
        <v>2E-3</v>
      </c>
      <c r="AX107" s="8">
        <v>0.122</v>
      </c>
      <c r="AY107" s="8">
        <v>1E-3</v>
      </c>
      <c r="AZ107" s="8">
        <v>0.45600000000000002</v>
      </c>
      <c r="BA107" s="8" t="s">
        <v>17</v>
      </c>
      <c r="BB107" s="8">
        <v>3.5000000000000003E-2</v>
      </c>
      <c r="BC107" s="8" t="s">
        <v>30</v>
      </c>
      <c r="BD107" s="8">
        <v>2.3E-2</v>
      </c>
      <c r="BE107" s="8">
        <v>0.55000000000000004</v>
      </c>
      <c r="BF107" s="8">
        <v>2.62</v>
      </c>
      <c r="BG107" s="8" t="s">
        <v>37</v>
      </c>
      <c r="BH107" s="8" t="s">
        <v>37</v>
      </c>
      <c r="BI107" s="8" t="s">
        <v>220</v>
      </c>
      <c r="BJ107" s="8">
        <v>1.1399999999999999</v>
      </c>
      <c r="BK107" s="8"/>
      <c r="BL107" s="8" t="s">
        <v>30</v>
      </c>
      <c r="BM107" s="8"/>
      <c r="BN107" s="8">
        <v>13.7</v>
      </c>
      <c r="BO107" s="8">
        <v>11.9</v>
      </c>
      <c r="BP107" s="8">
        <v>7.04</v>
      </c>
      <c r="BQ107" s="8" t="s">
        <v>53</v>
      </c>
      <c r="BR107" s="8" t="s">
        <v>85</v>
      </c>
      <c r="BS107" s="8" t="s">
        <v>85</v>
      </c>
      <c r="BT107" s="8" t="s">
        <v>85</v>
      </c>
      <c r="BU107" s="8" t="s">
        <v>85</v>
      </c>
      <c r="BV107" s="8" t="s">
        <v>85</v>
      </c>
      <c r="BW107" s="8" t="s">
        <v>85</v>
      </c>
      <c r="BX107" s="8" t="s">
        <v>85</v>
      </c>
      <c r="BY107" s="8" t="s">
        <v>85</v>
      </c>
      <c r="BZ107" s="8" t="s">
        <v>85</v>
      </c>
      <c r="CA107" s="8" t="s">
        <v>85</v>
      </c>
      <c r="CB107" s="8" t="s">
        <v>85</v>
      </c>
      <c r="CC107" s="8" t="s">
        <v>85</v>
      </c>
      <c r="CD107" s="8" t="s">
        <v>102</v>
      </c>
      <c r="CE107" s="8" t="s">
        <v>85</v>
      </c>
      <c r="CF107" s="8" t="s">
        <v>85</v>
      </c>
      <c r="CG107" s="8" t="s">
        <v>85</v>
      </c>
      <c r="CH107" s="8" t="s">
        <v>102</v>
      </c>
      <c r="CI107" s="8" t="s">
        <v>102</v>
      </c>
      <c r="CJ107" s="8" t="s">
        <v>332</v>
      </c>
      <c r="CK107" s="8" t="s">
        <v>0</v>
      </c>
      <c r="CL107" s="8" t="s">
        <v>333</v>
      </c>
      <c r="CM107" s="8" t="s">
        <v>0</v>
      </c>
      <c r="CN107" s="8" t="s">
        <v>0</v>
      </c>
      <c r="CO107" s="8" t="s">
        <v>332</v>
      </c>
      <c r="CP107" s="8" t="s">
        <v>332</v>
      </c>
      <c r="CQ107" s="8" t="s">
        <v>333</v>
      </c>
      <c r="CR107" s="8" t="s">
        <v>333</v>
      </c>
      <c r="CS107" s="8" t="s">
        <v>333</v>
      </c>
      <c r="CT107" s="8" t="s">
        <v>333</v>
      </c>
      <c r="CU107" s="8" t="s">
        <v>333</v>
      </c>
      <c r="CV107" s="8" t="s">
        <v>51</v>
      </c>
      <c r="CW107" s="8" t="s">
        <v>15</v>
      </c>
      <c r="CX107" s="8" t="s">
        <v>15</v>
      </c>
      <c r="CY107" s="8" t="s">
        <v>15</v>
      </c>
      <c r="CZ107" s="8" t="s">
        <v>15</v>
      </c>
      <c r="DA107" s="8" t="s">
        <v>15</v>
      </c>
      <c r="DB107" s="8" t="s">
        <v>51</v>
      </c>
      <c r="DC107" s="8" t="s">
        <v>53</v>
      </c>
      <c r="DD107" s="8"/>
      <c r="DE107" s="8"/>
      <c r="DF107" s="8"/>
      <c r="DG107" s="8"/>
    </row>
    <row r="108" spans="1:111" hidden="1">
      <c r="A108" s="8" t="s">
        <v>459</v>
      </c>
      <c r="B108" s="385">
        <v>45139</v>
      </c>
      <c r="C108" s="950">
        <v>45154</v>
      </c>
      <c r="D108" s="368">
        <v>7.27</v>
      </c>
      <c r="E108" s="368">
        <v>5.92</v>
      </c>
      <c r="F108" s="8">
        <v>1255</v>
      </c>
      <c r="G108" s="198"/>
      <c r="H108" s="8"/>
      <c r="I108" s="8"/>
      <c r="J108" s="8"/>
      <c r="K108" s="8"/>
      <c r="L108" s="8"/>
      <c r="M108" s="8"/>
      <c r="N108" s="8" t="s">
        <v>769</v>
      </c>
      <c r="O108" s="368">
        <v>6.12</v>
      </c>
      <c r="P108" s="8">
        <v>1360</v>
      </c>
      <c r="Q108" s="8" t="s">
        <v>51</v>
      </c>
      <c r="R108" s="8" t="s">
        <v>51</v>
      </c>
      <c r="S108" s="8">
        <v>119</v>
      </c>
      <c r="T108" s="8">
        <v>119</v>
      </c>
      <c r="U108" s="8">
        <v>139</v>
      </c>
      <c r="V108" s="8">
        <v>546</v>
      </c>
      <c r="W108" s="8">
        <v>97</v>
      </c>
      <c r="X108" s="8">
        <v>185</v>
      </c>
      <c r="Y108" s="8">
        <v>37</v>
      </c>
      <c r="Z108" s="8">
        <v>100</v>
      </c>
      <c r="AA108" s="8">
        <v>7</v>
      </c>
      <c r="AB108" s="8">
        <v>614</v>
      </c>
      <c r="AC108" s="8" t="s">
        <v>30</v>
      </c>
      <c r="AD108" s="8" t="s">
        <v>17</v>
      </c>
      <c r="AE108" s="8">
        <v>1E-3</v>
      </c>
      <c r="AF108" s="8">
        <v>2.8000000000000001E-2</v>
      </c>
      <c r="AG108" s="8" t="s">
        <v>37</v>
      </c>
      <c r="AH108" s="8" t="s">
        <v>17</v>
      </c>
      <c r="AI108" s="8">
        <v>1E-3</v>
      </c>
      <c r="AJ108" s="8" t="s">
        <v>17</v>
      </c>
      <c r="AK108" s="8">
        <v>0.85899999999999999</v>
      </c>
      <c r="AL108" s="8" t="s">
        <v>17</v>
      </c>
      <c r="AM108" s="8">
        <v>9.9000000000000005E-2</v>
      </c>
      <c r="AN108" s="8" t="s">
        <v>30</v>
      </c>
      <c r="AO108" s="8">
        <v>7.2999999999999995E-2</v>
      </c>
      <c r="AP108" s="8">
        <v>0.45</v>
      </c>
      <c r="AQ108" s="8">
        <v>14.5</v>
      </c>
      <c r="AR108" s="8">
        <v>17.399999999999999</v>
      </c>
      <c r="AS108" s="8" t="s">
        <v>17</v>
      </c>
      <c r="AT108" s="8">
        <v>5.0000000000000001E-3</v>
      </c>
      <c r="AU108" s="8">
        <v>0.16400000000000001</v>
      </c>
      <c r="AV108" s="8" t="s">
        <v>37</v>
      </c>
      <c r="AW108" s="8">
        <v>3.4000000000000002E-2</v>
      </c>
      <c r="AX108" s="8">
        <v>0.64900000000000002</v>
      </c>
      <c r="AY108" s="8">
        <v>8.9999999999999993E-3</v>
      </c>
      <c r="AZ108" s="8">
        <v>0.72099999999999997</v>
      </c>
      <c r="BA108" s="8">
        <v>2E-3</v>
      </c>
      <c r="BB108" s="8">
        <v>0.109</v>
      </c>
      <c r="BC108" s="8" t="s">
        <v>30</v>
      </c>
      <c r="BD108" s="8">
        <v>9.4E-2</v>
      </c>
      <c r="BE108" s="8">
        <v>0.59</v>
      </c>
      <c r="BF108" s="8">
        <v>18.7</v>
      </c>
      <c r="BG108" s="8" t="s">
        <v>37</v>
      </c>
      <c r="BH108" s="8" t="s">
        <v>37</v>
      </c>
      <c r="BI108" s="8" t="s">
        <v>220</v>
      </c>
      <c r="BJ108" s="8">
        <v>1.58</v>
      </c>
      <c r="BL108" s="8" t="s">
        <v>30</v>
      </c>
      <c r="BN108" s="8">
        <v>16.5</v>
      </c>
      <c r="BO108" s="8">
        <v>16.8</v>
      </c>
      <c r="BP108" s="8">
        <v>0.97</v>
      </c>
      <c r="BQ108" s="8" t="s">
        <v>53</v>
      </c>
      <c r="BR108" s="8" t="s">
        <v>85</v>
      </c>
      <c r="BS108" s="8" t="s">
        <v>85</v>
      </c>
      <c r="BT108" s="8" t="s">
        <v>85</v>
      </c>
      <c r="BU108" s="8" t="s">
        <v>85</v>
      </c>
      <c r="BV108" s="8" t="s">
        <v>85</v>
      </c>
      <c r="BW108" s="8" t="s">
        <v>85</v>
      </c>
      <c r="BX108" s="8" t="s">
        <v>85</v>
      </c>
      <c r="BY108" s="8" t="s">
        <v>85</v>
      </c>
      <c r="BZ108" s="8" t="s">
        <v>85</v>
      </c>
      <c r="CA108" s="8" t="s">
        <v>85</v>
      </c>
      <c r="CB108" s="8" t="s">
        <v>85</v>
      </c>
      <c r="CC108" s="8" t="s">
        <v>85</v>
      </c>
      <c r="CD108" s="8" t="s">
        <v>102</v>
      </c>
      <c r="CE108" s="8" t="s">
        <v>85</v>
      </c>
      <c r="CF108" s="8" t="s">
        <v>85</v>
      </c>
      <c r="CG108" s="8" t="s">
        <v>85</v>
      </c>
      <c r="CH108" s="8" t="s">
        <v>102</v>
      </c>
      <c r="CI108" s="8" t="s">
        <v>102</v>
      </c>
      <c r="CJ108" s="8" t="s">
        <v>332</v>
      </c>
      <c r="CK108" s="8" t="s">
        <v>0</v>
      </c>
      <c r="CL108" s="8" t="s">
        <v>333</v>
      </c>
      <c r="CM108" s="8" t="s">
        <v>0</v>
      </c>
      <c r="CN108" s="8" t="s">
        <v>0</v>
      </c>
      <c r="CO108" s="8" t="s">
        <v>332</v>
      </c>
      <c r="CP108" s="8" t="s">
        <v>332</v>
      </c>
      <c r="CQ108" s="8" t="s">
        <v>333</v>
      </c>
      <c r="CR108" s="8" t="s">
        <v>333</v>
      </c>
      <c r="CS108" s="8" t="s">
        <v>333</v>
      </c>
      <c r="CT108" s="8" t="s">
        <v>333</v>
      </c>
      <c r="CU108" s="8" t="s">
        <v>333</v>
      </c>
      <c r="CV108" s="8" t="s">
        <v>51</v>
      </c>
      <c r="CW108" s="8" t="s">
        <v>15</v>
      </c>
      <c r="CX108" s="8" t="s">
        <v>15</v>
      </c>
      <c r="CY108" s="8" t="s">
        <v>15</v>
      </c>
      <c r="CZ108" s="8" t="s">
        <v>15</v>
      </c>
      <c r="DA108" s="8" t="s">
        <v>15</v>
      </c>
      <c r="DB108" s="8" t="s">
        <v>51</v>
      </c>
      <c r="DC108" s="8" t="s">
        <v>53</v>
      </c>
      <c r="DD108" s="8"/>
      <c r="DE108" s="8"/>
      <c r="DF108" s="8"/>
      <c r="DG108" s="8"/>
    </row>
    <row r="109" spans="1:111" hidden="1">
      <c r="A109" s="8" t="s">
        <v>459</v>
      </c>
      <c r="B109" s="385">
        <v>45200</v>
      </c>
      <c r="C109" s="950">
        <v>45210</v>
      </c>
      <c r="D109" s="8"/>
      <c r="E109" s="368"/>
      <c r="F109" s="8"/>
      <c r="G109" s="198"/>
      <c r="H109" s="8"/>
      <c r="I109" s="8"/>
      <c r="J109" s="8"/>
      <c r="K109" s="8"/>
      <c r="L109" s="8"/>
      <c r="M109" s="8"/>
      <c r="N109" s="8" t="s">
        <v>781</v>
      </c>
      <c r="O109" s="36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</row>
    <row r="110" spans="1:111" hidden="1">
      <c r="A110" s="8" t="s">
        <v>459</v>
      </c>
      <c r="B110" s="385">
        <v>45261</v>
      </c>
      <c r="C110" s="950">
        <v>45278</v>
      </c>
      <c r="D110" s="8"/>
      <c r="E110" s="368"/>
      <c r="F110" s="8"/>
      <c r="G110" s="198"/>
      <c r="H110" s="8"/>
      <c r="I110" s="8"/>
      <c r="J110" s="8"/>
      <c r="K110" s="8"/>
      <c r="L110" s="8"/>
      <c r="M110" s="8"/>
      <c r="N110" s="8" t="s">
        <v>788</v>
      </c>
      <c r="O110" s="36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 t="s">
        <v>827</v>
      </c>
      <c r="DF110" s="8"/>
      <c r="DG110" s="8"/>
    </row>
    <row r="111" spans="1:111" hidden="1">
      <c r="A111" s="8" t="s">
        <v>459</v>
      </c>
      <c r="B111" s="385">
        <v>45323</v>
      </c>
      <c r="C111" s="950">
        <v>45334</v>
      </c>
      <c r="D111" s="8"/>
      <c r="E111" s="368"/>
      <c r="F111" s="8"/>
      <c r="G111" s="198"/>
      <c r="H111" s="8"/>
      <c r="I111" s="8"/>
      <c r="J111" s="8"/>
      <c r="K111" s="8"/>
      <c r="L111" s="8"/>
      <c r="M111" s="8"/>
      <c r="N111" s="8" t="s">
        <v>793</v>
      </c>
      <c r="O111" s="36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</row>
    <row r="112" spans="1:111" hidden="1">
      <c r="A112" s="8" t="s">
        <v>459</v>
      </c>
      <c r="B112" s="385">
        <v>45383</v>
      </c>
      <c r="C112" s="950">
        <v>45390</v>
      </c>
      <c r="D112" s="8"/>
      <c r="E112" s="368"/>
      <c r="F112" s="8"/>
      <c r="G112" s="198"/>
      <c r="H112" s="8"/>
      <c r="I112" s="8"/>
      <c r="J112" s="8"/>
      <c r="K112" s="8"/>
      <c r="L112" s="8"/>
      <c r="M112" s="8"/>
      <c r="N112" s="8" t="s">
        <v>788</v>
      </c>
      <c r="O112" s="36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</row>
    <row r="113" spans="1:111" hidden="1">
      <c r="A113" s="8" t="s">
        <v>459</v>
      </c>
      <c r="B113" s="385">
        <v>45444</v>
      </c>
      <c r="C113" s="950">
        <v>45457</v>
      </c>
      <c r="D113" s="8">
        <v>5.97</v>
      </c>
      <c r="E113" s="368">
        <v>7.29</v>
      </c>
      <c r="F113" s="8">
        <v>10400</v>
      </c>
      <c r="G113" s="198">
        <v>15.3</v>
      </c>
      <c r="H113" s="8"/>
      <c r="I113" s="8">
        <v>144</v>
      </c>
      <c r="J113" s="8" t="s">
        <v>245</v>
      </c>
      <c r="K113" s="8" t="s">
        <v>490</v>
      </c>
      <c r="L113" s="8" t="s">
        <v>433</v>
      </c>
      <c r="M113" s="8"/>
      <c r="N113" s="8"/>
      <c r="O113" s="368">
        <v>4.8</v>
      </c>
      <c r="P113" s="8">
        <v>1610</v>
      </c>
      <c r="Q113" s="8" t="s">
        <v>51</v>
      </c>
      <c r="R113" s="8" t="s">
        <v>51</v>
      </c>
      <c r="S113" s="8">
        <v>7</v>
      </c>
      <c r="T113" s="8">
        <v>7</v>
      </c>
      <c r="U113" s="8">
        <v>89</v>
      </c>
      <c r="V113" s="8">
        <v>662</v>
      </c>
      <c r="W113" s="8">
        <v>48</v>
      </c>
      <c r="X113" s="8">
        <v>111</v>
      </c>
      <c r="Y113" s="8">
        <v>34</v>
      </c>
      <c r="Z113" s="8">
        <v>96</v>
      </c>
      <c r="AA113" s="8">
        <v>7</v>
      </c>
      <c r="AB113" s="8">
        <v>417</v>
      </c>
      <c r="AC113" s="8">
        <v>0.68</v>
      </c>
      <c r="AD113" s="8" t="s">
        <v>17</v>
      </c>
      <c r="AE113" s="8" t="s">
        <v>17</v>
      </c>
      <c r="AF113" s="8">
        <v>1.7000000000000001E-2</v>
      </c>
      <c r="AG113" s="8">
        <v>2.9999999999999997E-4</v>
      </c>
      <c r="AH113" s="8" t="s">
        <v>17</v>
      </c>
      <c r="AI113" s="8">
        <v>6.0000000000000001E-3</v>
      </c>
      <c r="AJ113" s="8" t="s">
        <v>17</v>
      </c>
      <c r="AK113" s="8">
        <v>0.34599999999999997</v>
      </c>
      <c r="AL113" s="8" t="s">
        <v>17</v>
      </c>
      <c r="AM113" s="8">
        <v>0.63</v>
      </c>
      <c r="AN113" s="8" t="s">
        <v>30</v>
      </c>
      <c r="AO113" s="8">
        <v>0.44900000000000001</v>
      </c>
      <c r="AP113" s="8">
        <v>0.51</v>
      </c>
      <c r="AQ113" s="8">
        <v>0.46</v>
      </c>
      <c r="AR113" s="8">
        <v>1.68</v>
      </c>
      <c r="AS113" s="8" t="s">
        <v>17</v>
      </c>
      <c r="AT113" s="8" t="s">
        <v>17</v>
      </c>
      <c r="AU113" s="8">
        <v>3.5999999999999997E-2</v>
      </c>
      <c r="AV113" s="8">
        <v>5.9999999999999995E-4</v>
      </c>
      <c r="AW113" s="8">
        <v>6.0000000000000001E-3</v>
      </c>
      <c r="AX113" s="8">
        <v>2.5000000000000001E-2</v>
      </c>
      <c r="AY113" s="8">
        <v>2E-3</v>
      </c>
      <c r="AZ113" s="8">
        <v>0.66400000000000003</v>
      </c>
      <c r="BA113" s="8" t="s">
        <v>17</v>
      </c>
      <c r="BB113" s="8">
        <v>0.72</v>
      </c>
      <c r="BC113" s="8" t="s">
        <v>30</v>
      </c>
      <c r="BD113" s="8">
        <v>0.83</v>
      </c>
      <c r="BE113" s="8">
        <v>0.61</v>
      </c>
      <c r="BF113" s="8">
        <v>2.11</v>
      </c>
      <c r="BG113" s="8" t="s">
        <v>37</v>
      </c>
      <c r="BH113" s="8" t="s">
        <v>37</v>
      </c>
      <c r="BI113" s="8">
        <v>0.1</v>
      </c>
      <c r="BJ113" s="8">
        <v>0.84</v>
      </c>
      <c r="BK113" s="8"/>
      <c r="BL113" s="8">
        <v>0.39</v>
      </c>
      <c r="BM113" s="8"/>
      <c r="BN113" s="8">
        <v>15.3</v>
      </c>
      <c r="BO113" s="8">
        <v>12.7</v>
      </c>
      <c r="BP113" s="8">
        <v>9.24</v>
      </c>
      <c r="BQ113" s="8" t="s">
        <v>53</v>
      </c>
      <c r="BR113" s="8" t="s">
        <v>85</v>
      </c>
      <c r="BS113" s="8" t="s">
        <v>85</v>
      </c>
      <c r="BT113" s="8" t="s">
        <v>85</v>
      </c>
      <c r="BU113" s="8" t="s">
        <v>85</v>
      </c>
      <c r="BV113" s="8" t="s">
        <v>85</v>
      </c>
      <c r="BW113" s="8" t="s">
        <v>85</v>
      </c>
      <c r="BX113" s="8" t="s">
        <v>85</v>
      </c>
      <c r="BY113" s="8" t="s">
        <v>85</v>
      </c>
      <c r="BZ113" s="8" t="s">
        <v>85</v>
      </c>
      <c r="CA113" s="8" t="s">
        <v>85</v>
      </c>
      <c r="CB113" s="8" t="s">
        <v>85</v>
      </c>
      <c r="CC113" s="8" t="s">
        <v>85</v>
      </c>
      <c r="CD113" s="8" t="s">
        <v>102</v>
      </c>
      <c r="CE113" s="8" t="s">
        <v>85</v>
      </c>
      <c r="CF113" s="8" t="s">
        <v>85</v>
      </c>
      <c r="CG113" s="8" t="s">
        <v>85</v>
      </c>
      <c r="CH113" s="8" t="s">
        <v>102</v>
      </c>
      <c r="CI113" s="8" t="s">
        <v>102</v>
      </c>
      <c r="CJ113" s="8" t="s">
        <v>332</v>
      </c>
      <c r="CK113" s="8" t="s">
        <v>0</v>
      </c>
      <c r="CL113" s="8" t="s">
        <v>333</v>
      </c>
      <c r="CM113" s="8" t="s">
        <v>0</v>
      </c>
      <c r="CN113" s="8" t="s">
        <v>0</v>
      </c>
      <c r="CO113" s="8" t="s">
        <v>332</v>
      </c>
      <c r="CP113" s="8" t="s">
        <v>332</v>
      </c>
      <c r="CQ113" s="8" t="s">
        <v>333</v>
      </c>
      <c r="CR113" s="8" t="s">
        <v>333</v>
      </c>
      <c r="CS113" s="8" t="s">
        <v>333</v>
      </c>
      <c r="CT113" s="8" t="s">
        <v>333</v>
      </c>
      <c r="CU113" s="8" t="s">
        <v>333</v>
      </c>
      <c r="CV113" s="8" t="s">
        <v>51</v>
      </c>
      <c r="CW113" s="8" t="s">
        <v>15</v>
      </c>
      <c r="CX113" s="8" t="s">
        <v>15</v>
      </c>
      <c r="CY113" s="8" t="s">
        <v>15</v>
      </c>
      <c r="CZ113" s="8" t="s">
        <v>15</v>
      </c>
      <c r="DA113" s="8" t="s">
        <v>15</v>
      </c>
      <c r="DB113" s="8" t="s">
        <v>51</v>
      </c>
      <c r="DC113" s="8" t="s">
        <v>53</v>
      </c>
      <c r="DD113" s="8"/>
      <c r="DE113" s="8"/>
      <c r="DF113" s="8"/>
      <c r="DG113" s="8"/>
    </row>
    <row r="114" spans="1:111" hidden="1">
      <c r="A114" s="8" t="s">
        <v>459</v>
      </c>
      <c r="B114" s="385">
        <v>45505</v>
      </c>
      <c r="C114" s="950">
        <v>45524</v>
      </c>
      <c r="D114" s="8">
        <v>5.74</v>
      </c>
      <c r="E114" s="368">
        <v>4.99</v>
      </c>
      <c r="F114" s="8">
        <v>1032</v>
      </c>
      <c r="G114" s="198">
        <v>23.9</v>
      </c>
      <c r="H114" s="8"/>
      <c r="I114" s="8">
        <v>91</v>
      </c>
      <c r="J114" s="8" t="s">
        <v>245</v>
      </c>
      <c r="K114" s="8" t="s">
        <v>246</v>
      </c>
      <c r="L114" s="8" t="s">
        <v>433</v>
      </c>
      <c r="M114" s="8"/>
      <c r="N114" s="8"/>
      <c r="O114" s="368">
        <v>5.16</v>
      </c>
      <c r="P114" s="8">
        <v>1500</v>
      </c>
      <c r="Q114" s="8" t="s">
        <v>51</v>
      </c>
      <c r="R114" s="8" t="s">
        <v>51</v>
      </c>
      <c r="S114" s="8">
        <v>40</v>
      </c>
      <c r="T114" s="8">
        <v>40</v>
      </c>
      <c r="U114" s="8">
        <v>190</v>
      </c>
      <c r="V114" s="8">
        <v>1250</v>
      </c>
      <c r="W114" s="8">
        <v>55</v>
      </c>
      <c r="X114" s="8">
        <v>108</v>
      </c>
      <c r="Y114" s="8">
        <v>35</v>
      </c>
      <c r="Z114" s="8">
        <v>71</v>
      </c>
      <c r="AA114" s="8">
        <v>9</v>
      </c>
      <c r="AB114" s="8">
        <v>414</v>
      </c>
      <c r="AC114" s="8">
        <v>0.33</v>
      </c>
      <c r="AD114" s="8" t="s">
        <v>17</v>
      </c>
      <c r="AE114" s="8" t="s">
        <v>17</v>
      </c>
      <c r="AF114" s="8">
        <v>1.7999999999999999E-2</v>
      </c>
      <c r="AG114" s="8">
        <v>1E-4</v>
      </c>
      <c r="AH114" s="8">
        <v>1E-3</v>
      </c>
      <c r="AI114" s="8" t="s">
        <v>17</v>
      </c>
      <c r="AJ114" s="8" t="s">
        <v>17</v>
      </c>
      <c r="AK114" s="8">
        <v>0.45200000000000001</v>
      </c>
      <c r="AL114" s="8" t="s">
        <v>17</v>
      </c>
      <c r="AM114" s="8">
        <v>0.37</v>
      </c>
      <c r="AN114" s="8" t="s">
        <v>30</v>
      </c>
      <c r="AO114" s="8">
        <v>0.22600000000000001</v>
      </c>
      <c r="AP114" s="8">
        <v>0.87</v>
      </c>
      <c r="AQ114" s="8">
        <v>1.2</v>
      </c>
      <c r="AR114" s="8">
        <v>1.42</v>
      </c>
      <c r="AS114" s="8" t="s">
        <v>17</v>
      </c>
      <c r="AT114" s="8">
        <v>2E-3</v>
      </c>
      <c r="AU114" s="8">
        <v>4.2999999999999997E-2</v>
      </c>
      <c r="AV114" s="8">
        <v>2.9999999999999997E-4</v>
      </c>
      <c r="AW114" s="8">
        <v>1.6E-2</v>
      </c>
      <c r="AX114" s="8">
        <v>2.7E-2</v>
      </c>
      <c r="AY114" s="8">
        <v>2E-3</v>
      </c>
      <c r="AZ114" s="8">
        <v>1.03</v>
      </c>
      <c r="BA114" s="8">
        <v>1E-3</v>
      </c>
      <c r="BB114" s="8">
        <v>0.46700000000000003</v>
      </c>
      <c r="BC114" s="8" t="s">
        <v>30</v>
      </c>
      <c r="BD114" s="8">
        <v>0.45900000000000002</v>
      </c>
      <c r="BE114" s="8">
        <v>0.97</v>
      </c>
      <c r="BF114" s="8">
        <v>8.58</v>
      </c>
      <c r="BG114" s="8" t="s">
        <v>37</v>
      </c>
      <c r="BH114" s="8" t="s">
        <v>37</v>
      </c>
      <c r="BI114" s="8" t="s">
        <v>220</v>
      </c>
      <c r="BJ114" s="8">
        <v>0.6</v>
      </c>
      <c r="BK114" s="8"/>
      <c r="BL114" s="8">
        <v>0.03</v>
      </c>
      <c r="BM114" s="8"/>
      <c r="BN114" s="8">
        <v>24.3</v>
      </c>
      <c r="BO114" s="8">
        <v>27.6</v>
      </c>
      <c r="BP114" s="8">
        <v>6.4</v>
      </c>
      <c r="BQ114" s="8" t="s">
        <v>53</v>
      </c>
      <c r="BR114" s="8" t="s">
        <v>85</v>
      </c>
      <c r="BS114" s="8" t="s">
        <v>85</v>
      </c>
      <c r="BT114" s="8" t="s">
        <v>85</v>
      </c>
      <c r="BU114" s="8" t="s">
        <v>85</v>
      </c>
      <c r="BV114" s="8" t="s">
        <v>85</v>
      </c>
      <c r="BW114" s="8" t="s">
        <v>85</v>
      </c>
      <c r="BX114" s="8" t="s">
        <v>85</v>
      </c>
      <c r="BY114" s="8" t="s">
        <v>85</v>
      </c>
      <c r="BZ114" s="8" t="s">
        <v>85</v>
      </c>
      <c r="CA114" s="8" t="s">
        <v>85</v>
      </c>
      <c r="CB114" s="8" t="s">
        <v>85</v>
      </c>
      <c r="CC114" s="8" t="s">
        <v>85</v>
      </c>
      <c r="CD114" s="8" t="s">
        <v>102</v>
      </c>
      <c r="CE114" s="8" t="s">
        <v>85</v>
      </c>
      <c r="CF114" s="8" t="s">
        <v>85</v>
      </c>
      <c r="CG114" s="8" t="s">
        <v>85</v>
      </c>
      <c r="CH114" s="8" t="s">
        <v>102</v>
      </c>
      <c r="CI114" s="8" t="s">
        <v>102</v>
      </c>
      <c r="CJ114" s="8" t="s">
        <v>332</v>
      </c>
      <c r="CK114" s="8" t="s">
        <v>0</v>
      </c>
      <c r="CL114" s="8" t="s">
        <v>333</v>
      </c>
      <c r="CM114" s="8" t="s">
        <v>0</v>
      </c>
      <c r="CN114" s="8" t="s">
        <v>0</v>
      </c>
      <c r="CO114" s="8" t="s">
        <v>332</v>
      </c>
      <c r="CP114" s="8" t="s">
        <v>332</v>
      </c>
      <c r="CQ114" s="8" t="s">
        <v>333</v>
      </c>
      <c r="CR114" s="8" t="s">
        <v>333</v>
      </c>
      <c r="CS114" s="8" t="s">
        <v>333</v>
      </c>
      <c r="CT114" s="8" t="s">
        <v>333</v>
      </c>
      <c r="CU114" s="8" t="s">
        <v>333</v>
      </c>
      <c r="CV114" s="8" t="s">
        <v>51</v>
      </c>
      <c r="CW114" s="8" t="s">
        <v>15</v>
      </c>
      <c r="CX114" s="8" t="s">
        <v>15</v>
      </c>
      <c r="CY114" s="8" t="s">
        <v>15</v>
      </c>
      <c r="CZ114" s="8" t="s">
        <v>15</v>
      </c>
      <c r="DA114" s="8" t="s">
        <v>15</v>
      </c>
      <c r="DB114" s="8" t="s">
        <v>51</v>
      </c>
      <c r="DC114" s="8" t="s">
        <v>53</v>
      </c>
      <c r="DD114" s="8"/>
      <c r="DE114" s="8"/>
      <c r="DF114" s="8"/>
      <c r="DG114" s="8"/>
    </row>
    <row r="115" spans="1:111" hidden="1">
      <c r="A115" s="8" t="s">
        <v>459</v>
      </c>
      <c r="B115" s="385">
        <v>45566</v>
      </c>
      <c r="C115" s="950">
        <v>45580</v>
      </c>
      <c r="D115" s="8">
        <v>6.12</v>
      </c>
      <c r="E115" s="368">
        <v>4.95</v>
      </c>
      <c r="F115" s="8">
        <v>1583</v>
      </c>
      <c r="G115" s="198">
        <v>23.7</v>
      </c>
      <c r="H115" s="8"/>
      <c r="I115" s="8">
        <v>125</v>
      </c>
      <c r="J115" s="8" t="s">
        <v>245</v>
      </c>
      <c r="K115" s="8" t="s">
        <v>830</v>
      </c>
      <c r="L115" s="8" t="s">
        <v>433</v>
      </c>
      <c r="M115" s="8"/>
      <c r="N115" s="8"/>
      <c r="O115" s="368">
        <v>5.59</v>
      </c>
      <c r="P115" s="8">
        <v>2050</v>
      </c>
      <c r="Q115" s="8" t="s">
        <v>51</v>
      </c>
      <c r="R115" s="8" t="s">
        <v>51</v>
      </c>
      <c r="S115" s="8">
        <v>45</v>
      </c>
      <c r="T115" s="8">
        <v>45</v>
      </c>
      <c r="U115" s="8">
        <v>274</v>
      </c>
      <c r="V115" s="8">
        <v>918</v>
      </c>
      <c r="W115" s="8">
        <v>94</v>
      </c>
      <c r="X115" s="8">
        <v>363</v>
      </c>
      <c r="Y115" s="8">
        <v>60</v>
      </c>
      <c r="Z115" s="8">
        <v>88</v>
      </c>
      <c r="AA115" s="8">
        <v>9</v>
      </c>
      <c r="AB115" s="8">
        <v>1150</v>
      </c>
      <c r="AC115" s="8">
        <v>1.1100000000000001</v>
      </c>
      <c r="AD115" s="8" t="s">
        <v>17</v>
      </c>
      <c r="AE115" s="8" t="s">
        <v>17</v>
      </c>
      <c r="AF115" s="8">
        <v>1.9E-2</v>
      </c>
      <c r="AG115" s="8">
        <v>1E-3</v>
      </c>
      <c r="AH115" s="8" t="s">
        <v>17</v>
      </c>
      <c r="AI115" s="8">
        <v>7.0000000000000001E-3</v>
      </c>
      <c r="AJ115" s="8" t="s">
        <v>17</v>
      </c>
      <c r="AK115" s="8">
        <v>0.71199999999999997</v>
      </c>
      <c r="AL115" s="8" t="s">
        <v>17</v>
      </c>
      <c r="AM115" s="8">
        <v>0.58199999999999996</v>
      </c>
      <c r="AN115" s="8" t="s">
        <v>30</v>
      </c>
      <c r="AO115" s="8">
        <v>0.372</v>
      </c>
      <c r="AP115" s="8">
        <v>0.92</v>
      </c>
      <c r="AQ115" s="8">
        <v>3.89</v>
      </c>
      <c r="AR115" s="8">
        <v>5.39</v>
      </c>
      <c r="AS115" s="8" t="s">
        <v>17</v>
      </c>
      <c r="AT115" s="8">
        <v>5.0000000000000001E-3</v>
      </c>
      <c r="AU115" s="8">
        <v>0.11</v>
      </c>
      <c r="AV115" s="8">
        <v>6.9999999999999999E-4</v>
      </c>
      <c r="AW115" s="8">
        <v>2.8000000000000001E-2</v>
      </c>
      <c r="AX115" s="8">
        <v>0.26700000000000002</v>
      </c>
      <c r="AY115" s="8">
        <v>6.0000000000000001E-3</v>
      </c>
      <c r="AZ115" s="8">
        <v>3.37</v>
      </c>
      <c r="BA115" s="8">
        <v>2E-3</v>
      </c>
      <c r="BB115" s="8">
        <v>0.81699999999999995</v>
      </c>
      <c r="BC115" s="8" t="s">
        <v>30</v>
      </c>
      <c r="BD115" s="8">
        <v>0.86799999999999999</v>
      </c>
      <c r="BE115" s="8">
        <v>0.88</v>
      </c>
      <c r="BF115" s="8">
        <v>29.7</v>
      </c>
      <c r="BG115" s="8" t="s">
        <v>37</v>
      </c>
      <c r="BH115" s="8" t="s">
        <v>37</v>
      </c>
      <c r="BI115" s="8" t="s">
        <v>220</v>
      </c>
      <c r="BJ115" s="8">
        <v>1.34</v>
      </c>
      <c r="BK115" s="8" t="s">
        <v>30</v>
      </c>
      <c r="BL115" s="8" t="s">
        <v>30</v>
      </c>
      <c r="BM115" s="8" t="s">
        <v>30</v>
      </c>
      <c r="BN115" s="8">
        <v>22.7</v>
      </c>
      <c r="BO115" s="8">
        <v>27.1</v>
      </c>
      <c r="BP115" s="8">
        <v>8.93</v>
      </c>
      <c r="BQ115" s="8" t="s">
        <v>53</v>
      </c>
      <c r="BR115" s="8" t="s">
        <v>85</v>
      </c>
      <c r="BS115" s="8" t="s">
        <v>85</v>
      </c>
      <c r="BT115" s="8" t="s">
        <v>85</v>
      </c>
      <c r="BU115" s="8" t="s">
        <v>85</v>
      </c>
      <c r="BV115" s="8" t="s">
        <v>85</v>
      </c>
      <c r="BW115" s="8" t="s">
        <v>85</v>
      </c>
      <c r="BX115" s="8" t="s">
        <v>85</v>
      </c>
      <c r="BY115" s="8" t="s">
        <v>85</v>
      </c>
      <c r="BZ115" s="8" t="s">
        <v>85</v>
      </c>
      <c r="CA115" s="8" t="s">
        <v>85</v>
      </c>
      <c r="CB115" s="8" t="s">
        <v>85</v>
      </c>
      <c r="CC115" s="8" t="s">
        <v>85</v>
      </c>
      <c r="CD115" s="8" t="s">
        <v>102</v>
      </c>
      <c r="CE115" s="8" t="s">
        <v>85</v>
      </c>
      <c r="CF115" s="8" t="s">
        <v>85</v>
      </c>
      <c r="CG115" s="8" t="s">
        <v>85</v>
      </c>
      <c r="CH115" s="8" t="s">
        <v>102</v>
      </c>
      <c r="CI115" s="8" t="s">
        <v>102</v>
      </c>
      <c r="CJ115" s="8" t="s">
        <v>332</v>
      </c>
      <c r="CK115" s="8" t="s">
        <v>0</v>
      </c>
      <c r="CL115" s="8" t="s">
        <v>333</v>
      </c>
      <c r="CM115" s="8" t="s">
        <v>0</v>
      </c>
      <c r="CN115" s="8" t="s">
        <v>0</v>
      </c>
      <c r="CO115" s="8" t="s">
        <v>332</v>
      </c>
      <c r="CP115" s="8" t="s">
        <v>332</v>
      </c>
      <c r="CQ115" s="8" t="s">
        <v>333</v>
      </c>
      <c r="CR115" s="8" t="s">
        <v>333</v>
      </c>
      <c r="CS115" s="8" t="s">
        <v>333</v>
      </c>
      <c r="CT115" s="8" t="s">
        <v>333</v>
      </c>
      <c r="CU115" s="8" t="s">
        <v>333</v>
      </c>
      <c r="CV115" s="8" t="s">
        <v>51</v>
      </c>
      <c r="CW115" s="8" t="s">
        <v>15</v>
      </c>
      <c r="CX115" s="8" t="s">
        <v>15</v>
      </c>
      <c r="CY115" s="8" t="s">
        <v>15</v>
      </c>
      <c r="CZ115" s="8" t="s">
        <v>15</v>
      </c>
      <c r="DA115" s="8" t="s">
        <v>15</v>
      </c>
      <c r="DB115" s="8" t="s">
        <v>51</v>
      </c>
      <c r="DC115" s="8" t="s">
        <v>53</v>
      </c>
      <c r="DD115" s="8"/>
      <c r="DE115" s="8"/>
      <c r="DF115" s="8"/>
      <c r="DG115" s="8"/>
    </row>
    <row r="116" spans="1:111" hidden="1">
      <c r="A116" s="8" t="s">
        <v>459</v>
      </c>
      <c r="B116" s="385">
        <v>45627</v>
      </c>
      <c r="C116" s="950">
        <v>45644</v>
      </c>
      <c r="D116" s="8">
        <v>8.16</v>
      </c>
      <c r="E116" s="368">
        <v>4.9800000000000004</v>
      </c>
      <c r="F116" s="8">
        <v>1758</v>
      </c>
      <c r="G116" s="198">
        <v>22.6</v>
      </c>
      <c r="H116" s="8"/>
      <c r="I116" s="8">
        <v>78</v>
      </c>
      <c r="J116" s="8" t="s">
        <v>245</v>
      </c>
      <c r="K116" s="8" t="s">
        <v>810</v>
      </c>
      <c r="L116" s="8" t="s">
        <v>542</v>
      </c>
      <c r="M116" s="8"/>
      <c r="N116" s="8"/>
      <c r="O116" s="368">
        <v>5.67</v>
      </c>
      <c r="P116" s="8">
        <v>2420</v>
      </c>
      <c r="Q116" s="8" t="s">
        <v>51</v>
      </c>
      <c r="R116" s="8" t="s">
        <v>51</v>
      </c>
      <c r="S116" s="8">
        <v>87</v>
      </c>
      <c r="T116" s="8">
        <v>87</v>
      </c>
      <c r="U116" s="8">
        <v>149</v>
      </c>
      <c r="V116" s="8">
        <v>1190</v>
      </c>
      <c r="W116" s="8">
        <v>59</v>
      </c>
      <c r="X116" s="8">
        <v>358</v>
      </c>
      <c r="Y116" s="8">
        <v>67</v>
      </c>
      <c r="Z116" s="8">
        <v>95</v>
      </c>
      <c r="AA116" s="8">
        <v>11</v>
      </c>
      <c r="AB116" s="8">
        <v>1170</v>
      </c>
      <c r="AC116" s="8">
        <v>0.4</v>
      </c>
      <c r="AD116" s="8" t="s">
        <v>17</v>
      </c>
      <c r="AE116" s="8">
        <v>1E-3</v>
      </c>
      <c r="AF116" s="8">
        <v>1.4999999999999999E-2</v>
      </c>
      <c r="AG116" s="8">
        <v>1E-4</v>
      </c>
      <c r="AH116" s="8" t="s">
        <v>17</v>
      </c>
      <c r="AI116" s="8" t="s">
        <v>17</v>
      </c>
      <c r="AJ116" s="8" t="s">
        <v>17</v>
      </c>
      <c r="AK116" s="8">
        <v>3.32</v>
      </c>
      <c r="AL116" s="8" t="s">
        <v>17</v>
      </c>
      <c r="AM116" s="8">
        <v>0.66</v>
      </c>
      <c r="AN116" s="8" t="s">
        <v>30</v>
      </c>
      <c r="AO116" s="8">
        <v>0.40799999999999997</v>
      </c>
      <c r="AP116" s="8">
        <v>0.9</v>
      </c>
      <c r="AQ116" s="8">
        <v>32.4</v>
      </c>
      <c r="AR116" s="8">
        <v>4.1900000000000004</v>
      </c>
      <c r="AS116" s="8" t="s">
        <v>17</v>
      </c>
      <c r="AT116" s="8">
        <v>4.0000000000000001E-3</v>
      </c>
      <c r="AU116" s="8">
        <v>9.7000000000000003E-2</v>
      </c>
      <c r="AV116" s="8">
        <v>4.0000000000000002E-4</v>
      </c>
      <c r="AW116" s="8">
        <v>1.7999999999999999E-2</v>
      </c>
      <c r="AX116" s="8">
        <v>0.20100000000000001</v>
      </c>
      <c r="AY116" s="8">
        <v>5.0000000000000001E-3</v>
      </c>
      <c r="AZ116" s="8">
        <v>2.81</v>
      </c>
      <c r="BA116" s="8">
        <v>1E-3</v>
      </c>
      <c r="BB116" s="8">
        <v>0.70199999999999996</v>
      </c>
      <c r="BC116" s="8" t="s">
        <v>30</v>
      </c>
      <c r="BD116" s="8">
        <v>0.64100000000000001</v>
      </c>
      <c r="BE116" s="8">
        <v>1.01</v>
      </c>
      <c r="BF116" s="8">
        <v>35.700000000000003</v>
      </c>
      <c r="BG116" s="8" t="s">
        <v>37</v>
      </c>
      <c r="BH116" s="8" t="s">
        <v>37</v>
      </c>
      <c r="BI116" s="8" t="s">
        <v>220</v>
      </c>
      <c r="BJ116" s="8">
        <v>1.04</v>
      </c>
      <c r="BK116" s="8" t="s">
        <v>30</v>
      </c>
      <c r="BL116" s="8" t="s">
        <v>30</v>
      </c>
      <c r="BM116" s="8" t="s">
        <v>30</v>
      </c>
      <c r="BN116" s="8">
        <v>28.2</v>
      </c>
      <c r="BO116" s="8">
        <v>27.8</v>
      </c>
      <c r="BP116" s="8">
        <v>0.69</v>
      </c>
      <c r="BQ116" s="8" t="s">
        <v>53</v>
      </c>
      <c r="BR116" s="8" t="s">
        <v>85</v>
      </c>
      <c r="BS116" s="8" t="s">
        <v>85</v>
      </c>
      <c r="BT116" s="8" t="s">
        <v>85</v>
      </c>
      <c r="BU116" s="8" t="s">
        <v>85</v>
      </c>
      <c r="BV116" s="8" t="s">
        <v>85</v>
      </c>
      <c r="BW116" s="8" t="s">
        <v>85</v>
      </c>
      <c r="BX116" s="8" t="s">
        <v>85</v>
      </c>
      <c r="BY116" s="8" t="s">
        <v>85</v>
      </c>
      <c r="BZ116" s="8" t="s">
        <v>85</v>
      </c>
      <c r="CA116" s="8" t="s">
        <v>85</v>
      </c>
      <c r="CB116" s="8" t="s">
        <v>85</v>
      </c>
      <c r="CC116" s="8" t="s">
        <v>85</v>
      </c>
      <c r="CD116" s="8" t="s">
        <v>102</v>
      </c>
      <c r="CE116" s="8" t="s">
        <v>85</v>
      </c>
      <c r="CF116" s="8" t="s">
        <v>85</v>
      </c>
      <c r="CG116" s="8" t="s">
        <v>85</v>
      </c>
      <c r="CH116" s="8" t="s">
        <v>102</v>
      </c>
      <c r="CI116" s="8" t="s">
        <v>102</v>
      </c>
      <c r="CJ116" s="8" t="s">
        <v>332</v>
      </c>
      <c r="CK116" s="8" t="s">
        <v>0</v>
      </c>
      <c r="CL116" s="8" t="s">
        <v>333</v>
      </c>
      <c r="CM116" s="8" t="s">
        <v>0</v>
      </c>
      <c r="CN116" s="8" t="s">
        <v>0</v>
      </c>
      <c r="CO116" s="8" t="s">
        <v>332</v>
      </c>
      <c r="CP116" s="8" t="s">
        <v>332</v>
      </c>
      <c r="CQ116" s="8" t="s">
        <v>333</v>
      </c>
      <c r="CR116" s="8" t="s">
        <v>333</v>
      </c>
      <c r="CS116" s="8" t="s">
        <v>333</v>
      </c>
      <c r="CT116" s="8" t="s">
        <v>333</v>
      </c>
      <c r="CU116" s="8" t="s">
        <v>333</v>
      </c>
      <c r="CV116" s="8" t="s">
        <v>51</v>
      </c>
      <c r="CW116" s="8" t="s">
        <v>15</v>
      </c>
      <c r="CX116" s="8" t="s">
        <v>15</v>
      </c>
      <c r="CY116" s="8" t="s">
        <v>15</v>
      </c>
      <c r="CZ116" s="8" t="s">
        <v>15</v>
      </c>
      <c r="DA116" s="8" t="s">
        <v>15</v>
      </c>
      <c r="DB116" s="8" t="s">
        <v>51</v>
      </c>
      <c r="DC116" s="8" t="s">
        <v>53</v>
      </c>
      <c r="DD116" s="8"/>
      <c r="DE116" s="8"/>
      <c r="DF116" s="8"/>
      <c r="DG116" s="8"/>
    </row>
    <row r="117" spans="1:111">
      <c r="A117" s="8" t="s">
        <v>459</v>
      </c>
      <c r="B117" s="385">
        <v>45689</v>
      </c>
      <c r="C117" s="950">
        <v>45706</v>
      </c>
      <c r="D117" s="8">
        <v>7.16</v>
      </c>
      <c r="E117" s="368">
        <v>5.84</v>
      </c>
      <c r="F117" s="8">
        <v>2342</v>
      </c>
      <c r="G117" s="198">
        <v>23.3</v>
      </c>
      <c r="H117" s="8"/>
      <c r="I117" s="8">
        <v>33</v>
      </c>
      <c r="J117" s="8" t="s">
        <v>245</v>
      </c>
      <c r="K117" s="8" t="s">
        <v>810</v>
      </c>
      <c r="L117" s="8" t="s">
        <v>542</v>
      </c>
      <c r="M117" s="8" t="s">
        <v>881</v>
      </c>
      <c r="N117" s="8"/>
      <c r="O117" s="368">
        <v>6.01</v>
      </c>
      <c r="P117" s="8">
        <v>2580</v>
      </c>
      <c r="Q117" s="8" t="s">
        <v>51</v>
      </c>
      <c r="R117" s="8" t="s">
        <v>51</v>
      </c>
      <c r="S117" s="8">
        <v>224</v>
      </c>
      <c r="T117" s="8">
        <v>224</v>
      </c>
      <c r="U117" s="8">
        <v>106</v>
      </c>
      <c r="V117" s="8">
        <v>1490</v>
      </c>
      <c r="W117" s="8">
        <v>64</v>
      </c>
      <c r="X117" s="8">
        <v>607</v>
      </c>
      <c r="Y117" s="8">
        <v>80</v>
      </c>
      <c r="Z117" s="8">
        <v>104</v>
      </c>
      <c r="AA117" s="8">
        <v>11</v>
      </c>
      <c r="AB117" s="8">
        <v>1840</v>
      </c>
      <c r="AC117" s="8">
        <v>0.06</v>
      </c>
      <c r="AD117" s="8" t="s">
        <v>17</v>
      </c>
      <c r="AE117" s="8" t="s">
        <v>17</v>
      </c>
      <c r="AF117" s="8">
        <v>1.6E-2</v>
      </c>
      <c r="AG117" s="8" t="s">
        <v>37</v>
      </c>
      <c r="AH117" s="8" t="s">
        <v>17</v>
      </c>
      <c r="AI117" s="8" t="s">
        <v>17</v>
      </c>
      <c r="AJ117" s="8" t="s">
        <v>17</v>
      </c>
      <c r="AK117" s="8">
        <v>5.26</v>
      </c>
      <c r="AL117" s="8" t="s">
        <v>17</v>
      </c>
      <c r="AM117" s="8">
        <v>0.57799999999999996</v>
      </c>
      <c r="AN117" s="8" t="s">
        <v>30</v>
      </c>
      <c r="AO117" s="8">
        <v>0.16400000000000001</v>
      </c>
      <c r="AP117" s="8">
        <v>0.79</v>
      </c>
      <c r="AQ117" s="8">
        <v>41.2</v>
      </c>
      <c r="AR117" s="8">
        <v>4.83</v>
      </c>
      <c r="AS117" s="8" t="s">
        <v>17</v>
      </c>
      <c r="AT117" s="8">
        <v>5.0000000000000001E-3</v>
      </c>
      <c r="AU117" s="8">
        <v>7.4999999999999997E-2</v>
      </c>
      <c r="AV117" s="8">
        <v>8.0000000000000004E-4</v>
      </c>
      <c r="AW117" s="8">
        <v>1.7999999999999999E-2</v>
      </c>
      <c r="AX117" s="8">
        <v>0.30099999999999999</v>
      </c>
      <c r="AY117" s="8">
        <v>6.0000000000000001E-3</v>
      </c>
      <c r="AZ117" s="8">
        <v>4.28</v>
      </c>
      <c r="BA117" s="8">
        <v>1E-3</v>
      </c>
      <c r="BB117" s="8">
        <v>0.65800000000000003</v>
      </c>
      <c r="BC117" s="8" t="s">
        <v>30</v>
      </c>
      <c r="BD117" s="8">
        <v>0.66600000000000004</v>
      </c>
      <c r="BE117" s="8">
        <v>0.89</v>
      </c>
      <c r="BF117" s="8">
        <v>60.5</v>
      </c>
      <c r="BG117" s="8" t="s">
        <v>37</v>
      </c>
      <c r="BH117" s="8" t="s">
        <v>37</v>
      </c>
      <c r="BI117" s="8" t="s">
        <v>220</v>
      </c>
      <c r="BJ117" s="8">
        <v>1.52</v>
      </c>
      <c r="BK117" s="8" t="s">
        <v>30</v>
      </c>
      <c r="BL117" s="8" t="s">
        <v>30</v>
      </c>
      <c r="BM117" s="8" t="s">
        <v>30</v>
      </c>
      <c r="BN117" s="8">
        <v>37.299999999999997</v>
      </c>
      <c r="BO117" s="8">
        <v>41.7</v>
      </c>
      <c r="BP117" s="8">
        <v>5.54</v>
      </c>
      <c r="BQ117" s="8" t="s">
        <v>53</v>
      </c>
      <c r="BR117" s="8" t="s">
        <v>85</v>
      </c>
      <c r="BS117" s="8" t="s">
        <v>85</v>
      </c>
      <c r="BT117" s="8" t="s">
        <v>85</v>
      </c>
      <c r="BU117" s="8" t="s">
        <v>85</v>
      </c>
      <c r="BV117" s="8" t="s">
        <v>85</v>
      </c>
      <c r="BW117" s="8" t="s">
        <v>85</v>
      </c>
      <c r="BX117" s="8" t="s">
        <v>85</v>
      </c>
      <c r="BY117" s="8" t="s">
        <v>85</v>
      </c>
      <c r="BZ117" s="8" t="s">
        <v>85</v>
      </c>
      <c r="CA117" s="8" t="s">
        <v>85</v>
      </c>
      <c r="CB117" s="8" t="s">
        <v>85</v>
      </c>
      <c r="CC117" s="8" t="s">
        <v>85</v>
      </c>
      <c r="CD117" s="8" t="s">
        <v>102</v>
      </c>
      <c r="CE117" s="8" t="s">
        <v>85</v>
      </c>
      <c r="CF117" s="8" t="s">
        <v>85</v>
      </c>
      <c r="CG117" s="8" t="s">
        <v>85</v>
      </c>
      <c r="CH117" s="8" t="s">
        <v>102</v>
      </c>
      <c r="CI117" s="8" t="s">
        <v>102</v>
      </c>
      <c r="CJ117" s="8" t="s">
        <v>332</v>
      </c>
      <c r="CK117" s="8" t="s">
        <v>0</v>
      </c>
      <c r="CL117" s="8" t="s">
        <v>333</v>
      </c>
      <c r="CM117" s="8" t="s">
        <v>0</v>
      </c>
      <c r="CN117" s="8" t="s">
        <v>0</v>
      </c>
      <c r="CO117" s="8" t="s">
        <v>332</v>
      </c>
      <c r="CP117" s="8" t="s">
        <v>332</v>
      </c>
      <c r="CQ117" s="8" t="s">
        <v>333</v>
      </c>
      <c r="CR117" s="8" t="s">
        <v>333</v>
      </c>
      <c r="CS117" s="8" t="s">
        <v>333</v>
      </c>
      <c r="CT117" s="8" t="s">
        <v>333</v>
      </c>
      <c r="CU117" s="8" t="s">
        <v>333</v>
      </c>
      <c r="CV117" s="8" t="s">
        <v>51</v>
      </c>
      <c r="CW117" s="8" t="s">
        <v>15</v>
      </c>
      <c r="CX117" s="8" t="s">
        <v>15</v>
      </c>
      <c r="CY117" s="8" t="s">
        <v>15</v>
      </c>
      <c r="CZ117" s="8" t="s">
        <v>15</v>
      </c>
      <c r="DA117" s="8" t="s">
        <v>15</v>
      </c>
      <c r="DB117" s="8" t="s">
        <v>51</v>
      </c>
      <c r="DC117" s="8" t="s">
        <v>53</v>
      </c>
      <c r="DD117" s="8"/>
      <c r="DE117" s="8"/>
      <c r="DF117" s="8"/>
      <c r="DG117" s="8"/>
    </row>
    <row r="118" spans="1:111">
      <c r="A118" s="8" t="s">
        <v>459</v>
      </c>
      <c r="B118" s="385">
        <v>45748</v>
      </c>
      <c r="C118" s="950">
        <v>45761</v>
      </c>
      <c r="D118" s="8">
        <v>7.78</v>
      </c>
      <c r="E118" s="368"/>
      <c r="F118" s="8"/>
      <c r="G118" s="198"/>
      <c r="H118" s="8"/>
      <c r="I118" s="8"/>
      <c r="J118" s="8"/>
      <c r="K118" s="8"/>
      <c r="L118" s="8"/>
      <c r="M118" s="8" t="s">
        <v>881</v>
      </c>
      <c r="N118" s="8" t="s">
        <v>800</v>
      </c>
      <c r="O118" s="36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</row>
    <row r="119" spans="1:111">
      <c r="A119" s="8" t="s">
        <v>459</v>
      </c>
      <c r="B119" s="385">
        <v>45809</v>
      </c>
      <c r="C119" s="950">
        <v>45835</v>
      </c>
      <c r="D119" s="8">
        <v>5.67</v>
      </c>
      <c r="E119" s="368">
        <v>4.5</v>
      </c>
      <c r="F119" s="8">
        <v>1124</v>
      </c>
      <c r="G119" s="198">
        <v>20.8</v>
      </c>
      <c r="H119" s="8">
        <v>16.2</v>
      </c>
      <c r="I119" s="8">
        <v>32</v>
      </c>
      <c r="J119" s="8" t="s">
        <v>245</v>
      </c>
      <c r="K119" s="8" t="s">
        <v>246</v>
      </c>
      <c r="L119" s="8" t="s">
        <v>433</v>
      </c>
      <c r="M119" s="8" t="s">
        <v>881</v>
      </c>
      <c r="N119" s="8" t="s">
        <v>870</v>
      </c>
      <c r="O119" s="8">
        <v>4.95</v>
      </c>
      <c r="P119" s="8">
        <v>1580</v>
      </c>
      <c r="Q119" s="8" t="s">
        <v>51</v>
      </c>
      <c r="R119" s="8" t="s">
        <v>51</v>
      </c>
      <c r="S119" s="8" t="s">
        <v>51</v>
      </c>
      <c r="T119" s="8" t="s">
        <v>51</v>
      </c>
      <c r="U119" s="8">
        <v>51</v>
      </c>
      <c r="V119" s="8">
        <v>682</v>
      </c>
      <c r="W119" s="8">
        <v>42</v>
      </c>
      <c r="X119" s="8">
        <v>140</v>
      </c>
      <c r="Y119" s="8">
        <v>32</v>
      </c>
      <c r="Z119" s="8">
        <v>85</v>
      </c>
      <c r="AA119" s="8">
        <v>5</v>
      </c>
      <c r="AB119" s="8">
        <v>481</v>
      </c>
      <c r="AC119" s="8">
        <v>1.91</v>
      </c>
      <c r="AD119" s="8" t="s">
        <v>17</v>
      </c>
      <c r="AE119" s="8" t="s">
        <v>17</v>
      </c>
      <c r="AF119" s="8">
        <v>1.9E-2</v>
      </c>
      <c r="AG119" s="8">
        <v>5.0000000000000001E-4</v>
      </c>
      <c r="AH119" s="8" t="s">
        <v>17</v>
      </c>
      <c r="AI119" s="8">
        <v>1.4E-2</v>
      </c>
      <c r="AJ119" s="8" t="s">
        <v>17</v>
      </c>
      <c r="AK119" s="8">
        <v>0.75600000000000001</v>
      </c>
      <c r="AL119" s="8" t="s">
        <v>17</v>
      </c>
      <c r="AM119" s="8">
        <v>1.23</v>
      </c>
      <c r="AN119" s="8" t="s">
        <v>30</v>
      </c>
      <c r="AO119" s="8">
        <v>1.08</v>
      </c>
      <c r="AP119" s="8">
        <v>0.86</v>
      </c>
      <c r="AQ119" s="8">
        <v>0.25</v>
      </c>
      <c r="AR119" s="8">
        <v>2.8</v>
      </c>
      <c r="AS119" s="8" t="s">
        <v>17</v>
      </c>
      <c r="AT119" s="8" t="s">
        <v>17</v>
      </c>
      <c r="AU119" s="8">
        <v>7.5999999999999998E-2</v>
      </c>
      <c r="AV119" s="8">
        <v>8.0000000000000004E-4</v>
      </c>
      <c r="AW119" s="8">
        <v>6.0000000000000001E-3</v>
      </c>
      <c r="AX119" s="8">
        <v>4.1000000000000002E-2</v>
      </c>
      <c r="AY119" s="8">
        <v>2E-3</v>
      </c>
      <c r="AZ119" s="8">
        <v>1.03</v>
      </c>
      <c r="BA119" s="8" t="s">
        <v>17</v>
      </c>
      <c r="BB119" s="8">
        <v>1.03</v>
      </c>
      <c r="BC119" s="8" t="s">
        <v>30</v>
      </c>
      <c r="BD119" s="8">
        <v>1.01</v>
      </c>
      <c r="BE119" s="8">
        <v>0.78</v>
      </c>
      <c r="BF119" s="8">
        <v>3.2</v>
      </c>
      <c r="BG119" s="8" t="s">
        <v>37</v>
      </c>
      <c r="BH119" s="8" t="s">
        <v>37</v>
      </c>
      <c r="BI119" s="8">
        <v>0.2</v>
      </c>
      <c r="BJ119" s="8">
        <v>0.68</v>
      </c>
      <c r="BK119" s="8" t="s">
        <v>30</v>
      </c>
      <c r="BL119" s="8">
        <v>1.26</v>
      </c>
      <c r="BM119" s="8">
        <v>1.26</v>
      </c>
      <c r="BN119" s="8">
        <v>15.4</v>
      </c>
      <c r="BO119" s="8">
        <v>13.4</v>
      </c>
      <c r="BP119" s="8">
        <v>6.73</v>
      </c>
      <c r="BQ119" s="8" t="s">
        <v>53</v>
      </c>
      <c r="BR119" s="8" t="s">
        <v>85</v>
      </c>
      <c r="BS119" s="8" t="s">
        <v>85</v>
      </c>
      <c r="BT119" s="8" t="s">
        <v>85</v>
      </c>
      <c r="BU119" s="8" t="s">
        <v>85</v>
      </c>
      <c r="BV119" s="8" t="s">
        <v>85</v>
      </c>
      <c r="BW119" s="8" t="s">
        <v>85</v>
      </c>
      <c r="BX119" s="8" t="s">
        <v>85</v>
      </c>
      <c r="BY119" s="8" t="s">
        <v>85</v>
      </c>
      <c r="BZ119" s="8" t="s">
        <v>85</v>
      </c>
      <c r="CA119" s="8" t="s">
        <v>85</v>
      </c>
      <c r="CB119" s="8" t="s">
        <v>85</v>
      </c>
      <c r="CC119" s="8" t="s">
        <v>85</v>
      </c>
      <c r="CD119" s="8" t="s">
        <v>102</v>
      </c>
      <c r="CE119" s="8" t="s">
        <v>85</v>
      </c>
      <c r="CF119" s="8" t="s">
        <v>85</v>
      </c>
      <c r="CG119" s="8" t="s">
        <v>85</v>
      </c>
      <c r="CH119" s="8" t="s">
        <v>102</v>
      </c>
      <c r="CI119" s="8" t="s">
        <v>102</v>
      </c>
      <c r="CJ119" s="8" t="s">
        <v>332</v>
      </c>
      <c r="CK119" s="8" t="s">
        <v>0</v>
      </c>
      <c r="CL119" s="8" t="s">
        <v>333</v>
      </c>
      <c r="CM119" s="8" t="s">
        <v>0</v>
      </c>
      <c r="CN119" s="8" t="s">
        <v>0</v>
      </c>
      <c r="CO119" s="8" t="s">
        <v>332</v>
      </c>
      <c r="CP119" s="8" t="s">
        <v>332</v>
      </c>
      <c r="CQ119" s="8" t="s">
        <v>333</v>
      </c>
      <c r="CR119" s="8" t="s">
        <v>333</v>
      </c>
      <c r="CS119" s="8" t="s">
        <v>333</v>
      </c>
      <c r="CT119" s="8" t="s">
        <v>333</v>
      </c>
      <c r="CU119" s="8" t="s">
        <v>333</v>
      </c>
      <c r="CV119" s="8" t="s">
        <v>51</v>
      </c>
      <c r="CW119" s="8" t="s">
        <v>15</v>
      </c>
      <c r="CX119" s="8" t="s">
        <v>15</v>
      </c>
      <c r="CY119" s="8" t="s">
        <v>15</v>
      </c>
      <c r="CZ119" s="8" t="s">
        <v>15</v>
      </c>
      <c r="DA119" s="8" t="s">
        <v>15</v>
      </c>
      <c r="DB119" s="8" t="s">
        <v>51</v>
      </c>
      <c r="DC119" s="8" t="s">
        <v>53</v>
      </c>
      <c r="DD119" s="8"/>
      <c r="DE119" s="8"/>
      <c r="DF119" s="8"/>
      <c r="DG119" s="8"/>
    </row>
    <row r="120" spans="1:111">
      <c r="A120" s="8" t="s">
        <v>459</v>
      </c>
      <c r="B120" s="385">
        <v>45839</v>
      </c>
      <c r="C120" s="950">
        <v>45855</v>
      </c>
      <c r="D120" s="8">
        <v>5.53</v>
      </c>
      <c r="E120" s="368">
        <v>4.71</v>
      </c>
      <c r="F120" s="8">
        <v>1077</v>
      </c>
      <c r="G120" s="198">
        <v>21.7</v>
      </c>
      <c r="H120" s="8">
        <v>16.100000000000001</v>
      </c>
      <c r="I120" s="8">
        <v>207</v>
      </c>
      <c r="J120" s="8" t="s">
        <v>245</v>
      </c>
      <c r="K120" s="8" t="s">
        <v>246</v>
      </c>
      <c r="L120" s="8" t="s">
        <v>433</v>
      </c>
      <c r="M120" s="8" t="s">
        <v>881</v>
      </c>
      <c r="N120" s="8"/>
      <c r="O120" s="368">
        <v>4.6500000000000004</v>
      </c>
      <c r="P120" s="8">
        <v>1450</v>
      </c>
      <c r="Q120" s="8" t="s">
        <v>51</v>
      </c>
      <c r="R120" s="8" t="s">
        <v>51</v>
      </c>
      <c r="S120" s="8" t="s">
        <v>51</v>
      </c>
      <c r="T120" s="8" t="s">
        <v>51</v>
      </c>
      <c r="U120" s="8">
        <v>114</v>
      </c>
      <c r="V120" s="8">
        <v>542</v>
      </c>
      <c r="W120" s="8">
        <v>47</v>
      </c>
      <c r="X120" s="8">
        <v>125</v>
      </c>
      <c r="Y120" s="8">
        <v>29</v>
      </c>
      <c r="Z120" s="8">
        <v>73</v>
      </c>
      <c r="AA120" s="8">
        <v>5</v>
      </c>
      <c r="AB120" s="8">
        <v>432</v>
      </c>
      <c r="AC120" s="8">
        <v>1.27</v>
      </c>
      <c r="AD120" s="8" t="s">
        <v>17</v>
      </c>
      <c r="AE120" s="8" t="s">
        <v>17</v>
      </c>
      <c r="AF120" s="8">
        <v>1.6E-2</v>
      </c>
      <c r="AG120" s="8">
        <v>6.9999999999999999E-4</v>
      </c>
      <c r="AH120" s="8" t="s">
        <v>17</v>
      </c>
      <c r="AI120" s="8">
        <v>1.6E-2</v>
      </c>
      <c r="AJ120" s="8" t="s">
        <v>17</v>
      </c>
      <c r="AK120" s="8">
        <v>0.92900000000000005</v>
      </c>
      <c r="AL120" s="8" t="s">
        <v>17</v>
      </c>
      <c r="AM120" s="8">
        <v>0.79</v>
      </c>
      <c r="AN120" s="8" t="s">
        <v>30</v>
      </c>
      <c r="AO120" s="8">
        <v>0.84899999999999998</v>
      </c>
      <c r="AP120" s="8">
        <v>0.75</v>
      </c>
      <c r="AQ120" s="8">
        <v>0.71</v>
      </c>
      <c r="AR120" s="8">
        <v>2.5499999999999998</v>
      </c>
      <c r="AS120" s="8" t="s">
        <v>17</v>
      </c>
      <c r="AT120" s="8">
        <v>2E-3</v>
      </c>
      <c r="AU120" s="8">
        <v>4.5999999999999999E-2</v>
      </c>
      <c r="AV120" s="8">
        <v>5.0000000000000001E-4</v>
      </c>
      <c r="AW120" s="8">
        <v>8.9999999999999993E-3</v>
      </c>
      <c r="AX120" s="8">
        <v>2.8000000000000001E-2</v>
      </c>
      <c r="AY120" s="8">
        <v>2E-3</v>
      </c>
      <c r="AZ120" s="8">
        <v>0.95399999999999996</v>
      </c>
      <c r="BA120" s="8" t="s">
        <v>17</v>
      </c>
      <c r="BB120" s="8">
        <v>0.94199999999999995</v>
      </c>
      <c r="BC120" s="8" t="s">
        <v>30</v>
      </c>
      <c r="BD120" s="8">
        <v>0.873</v>
      </c>
      <c r="BE120" s="8">
        <v>0.8</v>
      </c>
      <c r="BF120" s="8">
        <v>2.79</v>
      </c>
      <c r="BG120" s="8" t="s">
        <v>37</v>
      </c>
      <c r="BH120" s="8" t="s">
        <v>37</v>
      </c>
      <c r="BI120" s="8">
        <v>0.2</v>
      </c>
      <c r="BJ120" s="8">
        <v>0.51</v>
      </c>
      <c r="BK120" s="8" t="s">
        <v>30</v>
      </c>
      <c r="BL120" s="8">
        <v>0.37</v>
      </c>
      <c r="BM120" s="8">
        <v>0.37</v>
      </c>
      <c r="BN120" s="8">
        <v>12.6</v>
      </c>
      <c r="BO120" s="8">
        <v>11.9</v>
      </c>
      <c r="BP120" s="8">
        <v>2.78</v>
      </c>
      <c r="BQ120" s="8" t="s">
        <v>53</v>
      </c>
      <c r="BR120" s="8" t="s">
        <v>85</v>
      </c>
      <c r="BS120" s="8" t="s">
        <v>85</v>
      </c>
      <c r="BT120" s="8" t="s">
        <v>85</v>
      </c>
      <c r="BU120" s="8" t="s">
        <v>85</v>
      </c>
      <c r="BV120" s="8" t="s">
        <v>85</v>
      </c>
      <c r="BW120" s="8" t="s">
        <v>85</v>
      </c>
      <c r="BX120" s="8" t="s">
        <v>85</v>
      </c>
      <c r="BY120" s="8" t="s">
        <v>85</v>
      </c>
      <c r="BZ120" s="8" t="s">
        <v>85</v>
      </c>
      <c r="CA120" s="8" t="s">
        <v>85</v>
      </c>
      <c r="CB120" s="8" t="s">
        <v>85</v>
      </c>
      <c r="CC120" s="8" t="s">
        <v>85</v>
      </c>
      <c r="CD120" s="8" t="s">
        <v>102</v>
      </c>
      <c r="CE120" s="8" t="s">
        <v>85</v>
      </c>
      <c r="CF120" s="8" t="s">
        <v>85</v>
      </c>
      <c r="CG120" s="8" t="s">
        <v>85</v>
      </c>
      <c r="CH120" s="8" t="s">
        <v>102</v>
      </c>
      <c r="CI120" s="8" t="s">
        <v>102</v>
      </c>
      <c r="CJ120" s="8" t="s">
        <v>332</v>
      </c>
      <c r="CK120" s="8" t="s">
        <v>0</v>
      </c>
      <c r="CL120" s="8" t="s">
        <v>333</v>
      </c>
      <c r="CM120" s="8" t="s">
        <v>0</v>
      </c>
      <c r="CN120" s="8" t="s">
        <v>0</v>
      </c>
      <c r="CO120" s="8" t="s">
        <v>332</v>
      </c>
      <c r="CP120" s="8" t="s">
        <v>332</v>
      </c>
      <c r="CQ120" s="8" t="s">
        <v>333</v>
      </c>
      <c r="CR120" s="8" t="s">
        <v>333</v>
      </c>
      <c r="CS120" s="8" t="s">
        <v>333</v>
      </c>
      <c r="CT120" s="8" t="s">
        <v>333</v>
      </c>
      <c r="CU120" s="8" t="s">
        <v>333</v>
      </c>
      <c r="CV120" s="8" t="s">
        <v>51</v>
      </c>
      <c r="CW120" s="8" t="s">
        <v>15</v>
      </c>
      <c r="CX120" s="8" t="s">
        <v>15</v>
      </c>
      <c r="CY120" s="8" t="s">
        <v>15</v>
      </c>
      <c r="CZ120" s="8" t="s">
        <v>15</v>
      </c>
      <c r="DA120" s="8" t="s">
        <v>15</v>
      </c>
      <c r="DB120" s="8" t="s">
        <v>51</v>
      </c>
      <c r="DC120" s="8" t="s">
        <v>53</v>
      </c>
      <c r="DD120" s="8"/>
      <c r="DE120" s="8"/>
      <c r="DF120" s="8"/>
      <c r="DG120" s="8"/>
    </row>
    <row r="121" spans="1:111">
      <c r="A121" s="8" t="s">
        <v>459</v>
      </c>
      <c r="B121" s="385">
        <v>45870</v>
      </c>
      <c r="C121" s="950"/>
      <c r="D121" s="8"/>
      <c r="E121" s="368"/>
      <c r="F121" s="8"/>
      <c r="G121" s="198"/>
      <c r="H121" s="8"/>
      <c r="I121" s="8"/>
      <c r="J121" s="8"/>
      <c r="K121" s="8"/>
      <c r="L121" s="8"/>
      <c r="M121" s="8"/>
      <c r="N121" s="8"/>
      <c r="O121" s="36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</row>
    <row r="122" spans="1:111">
      <c r="A122" s="8" t="s">
        <v>459</v>
      </c>
      <c r="B122" s="385">
        <v>45901</v>
      </c>
      <c r="C122" s="950"/>
      <c r="D122" s="8"/>
      <c r="E122" s="368"/>
      <c r="F122" s="8"/>
      <c r="G122" s="198"/>
      <c r="H122" s="8"/>
      <c r="I122" s="8"/>
      <c r="J122" s="8"/>
      <c r="K122" s="8"/>
      <c r="L122" s="8"/>
      <c r="M122" s="8"/>
      <c r="N122" s="8"/>
      <c r="O122" s="36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</row>
    <row r="123" spans="1:111">
      <c r="A123" s="8" t="s">
        <v>459</v>
      </c>
      <c r="B123" s="385">
        <v>45931</v>
      </c>
      <c r="C123" s="950"/>
      <c r="D123" s="8"/>
      <c r="E123" s="368"/>
      <c r="F123" s="8"/>
      <c r="G123" s="198"/>
      <c r="H123" s="8"/>
      <c r="I123" s="8"/>
      <c r="J123" s="8"/>
      <c r="K123" s="8"/>
      <c r="L123" s="8"/>
      <c r="M123" s="8"/>
      <c r="N123" s="8"/>
      <c r="O123" s="36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</row>
    <row r="124" spans="1:111">
      <c r="A124" s="8" t="s">
        <v>459</v>
      </c>
      <c r="B124" s="385">
        <v>45962</v>
      </c>
      <c r="C124" s="950"/>
      <c r="D124" s="8"/>
      <c r="E124" s="368"/>
      <c r="F124" s="8"/>
      <c r="G124" s="198"/>
      <c r="H124" s="8"/>
      <c r="I124" s="8"/>
      <c r="J124" s="8"/>
      <c r="K124" s="8"/>
      <c r="L124" s="8"/>
      <c r="M124" s="8"/>
      <c r="N124" s="8"/>
      <c r="O124" s="36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</row>
    <row r="125" spans="1:111">
      <c r="A125" s="8" t="s">
        <v>459</v>
      </c>
      <c r="B125" s="385">
        <v>45992</v>
      </c>
      <c r="C125" s="950"/>
      <c r="D125" s="8"/>
      <c r="E125" s="368"/>
      <c r="F125" s="8"/>
      <c r="G125" s="198"/>
      <c r="H125" s="8"/>
      <c r="I125" s="8"/>
      <c r="J125" s="8"/>
      <c r="K125" s="8"/>
      <c r="L125" s="8"/>
      <c r="M125" s="8"/>
      <c r="N125" s="8"/>
      <c r="O125" s="36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</row>
    <row r="126" spans="1:111" hidden="1">
      <c r="B126" s="385"/>
      <c r="C126" s="950"/>
      <c r="D126" s="8"/>
      <c r="E126" s="368"/>
      <c r="F126" s="8"/>
      <c r="G126" s="198"/>
      <c r="H126" s="8"/>
      <c r="I126" s="8"/>
      <c r="J126" s="8"/>
      <c r="K126" s="8"/>
      <c r="L126" s="8"/>
      <c r="M126" s="8"/>
      <c r="N126" s="8"/>
      <c r="O126" s="36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</row>
    <row r="127" spans="1:111" s="933" customFormat="1" hidden="1">
      <c r="A127" s="1141"/>
      <c r="B127" s="1139"/>
      <c r="C127" s="1140"/>
      <c r="D127" s="1141"/>
      <c r="E127" s="1244"/>
      <c r="F127" s="1141"/>
      <c r="G127" s="1245"/>
      <c r="H127" s="1141"/>
      <c r="I127" s="1141"/>
      <c r="J127" s="1141"/>
      <c r="K127" s="1141"/>
      <c r="L127" s="1141"/>
      <c r="M127" s="1141"/>
      <c r="N127" s="1141"/>
      <c r="O127" s="1244"/>
      <c r="P127" s="1141"/>
      <c r="Q127" s="1141"/>
      <c r="R127" s="1141"/>
      <c r="S127" s="1141"/>
      <c r="T127" s="1141"/>
      <c r="U127" s="1141"/>
      <c r="V127" s="1141"/>
      <c r="W127" s="1141"/>
      <c r="X127" s="1141"/>
      <c r="Y127" s="1141"/>
      <c r="Z127" s="1141"/>
      <c r="AA127" s="1141"/>
      <c r="AB127" s="1141"/>
      <c r="AC127" s="1141"/>
      <c r="AD127" s="1141"/>
      <c r="AE127" s="1141"/>
      <c r="AF127" s="1141"/>
      <c r="AG127" s="1141"/>
      <c r="AH127" s="1141"/>
      <c r="AI127" s="1141"/>
      <c r="AJ127" s="1141"/>
      <c r="AK127" s="1141"/>
      <c r="AL127" s="1141"/>
      <c r="AM127" s="1141"/>
      <c r="AN127" s="1141"/>
      <c r="AO127" s="1141"/>
      <c r="AP127" s="1141"/>
      <c r="AQ127" s="1141"/>
      <c r="AR127" s="1141"/>
      <c r="AS127" s="1141"/>
      <c r="AT127" s="1141"/>
      <c r="AU127" s="1141"/>
      <c r="AV127" s="1141"/>
      <c r="AW127" s="1141"/>
      <c r="AX127" s="1141"/>
      <c r="AY127" s="1141"/>
      <c r="AZ127" s="1141"/>
      <c r="BA127" s="1141"/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1141"/>
      <c r="BT127" s="1141"/>
      <c r="BU127" s="1141"/>
      <c r="BV127" s="1141"/>
      <c r="BW127" s="1141"/>
      <c r="BX127" s="1141"/>
      <c r="BY127" s="1141"/>
      <c r="BZ127" s="1141"/>
      <c r="CA127" s="1141"/>
      <c r="CB127" s="1141"/>
      <c r="CC127" s="1141"/>
      <c r="CD127" s="1141"/>
      <c r="CE127" s="1141"/>
      <c r="CF127" s="1141"/>
      <c r="CG127" s="1141"/>
      <c r="CH127" s="1141"/>
      <c r="CI127" s="1141"/>
      <c r="CJ127" s="1141"/>
      <c r="CK127" s="1141"/>
      <c r="CL127" s="1141"/>
      <c r="CM127" s="1141"/>
      <c r="CN127" s="1141"/>
      <c r="CO127" s="1141"/>
      <c r="CP127" s="1141"/>
      <c r="CQ127" s="1141"/>
      <c r="CR127" s="1141"/>
      <c r="CS127" s="1141"/>
      <c r="CT127" s="1141"/>
      <c r="CU127" s="1141"/>
      <c r="CV127" s="1141"/>
      <c r="CW127" s="1141"/>
      <c r="CX127" s="1141"/>
      <c r="CY127" s="1141"/>
      <c r="CZ127" s="1141"/>
      <c r="DA127" s="1141"/>
      <c r="DB127" s="1141"/>
      <c r="DC127" s="1141"/>
      <c r="DD127" s="1141"/>
      <c r="DE127" s="1141"/>
      <c r="DF127" s="1141"/>
      <c r="DG127" s="1141"/>
    </row>
    <row r="128" spans="1:111" hidden="1">
      <c r="B128" s="385"/>
      <c r="C128" s="950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</row>
    <row r="129" spans="2:111" hidden="1">
      <c r="B129" s="385"/>
      <c r="C129" s="950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</row>
    <row r="130" spans="2:111" hidden="1">
      <c r="B130" s="385"/>
      <c r="C130" s="950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</row>
    <row r="131" spans="2:111" hidden="1">
      <c r="B131" s="385"/>
      <c r="C131" s="950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</row>
    <row r="132" spans="2:111" hidden="1">
      <c r="B132" s="385"/>
      <c r="C132" s="950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</row>
    <row r="133" spans="2:111" hidden="1">
      <c r="B133" s="385"/>
      <c r="C133" s="950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</row>
    <row r="134" spans="2:111" hidden="1">
      <c r="B134" s="385"/>
      <c r="C134" s="950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</row>
    <row r="135" spans="2:111" hidden="1"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</row>
    <row r="136" spans="2:111" hidden="1"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</row>
    <row r="137" spans="2:111" hidden="1">
      <c r="D137"/>
      <c r="E137"/>
    </row>
    <row r="138" spans="2:111" hidden="1">
      <c r="D138"/>
      <c r="E138"/>
    </row>
    <row r="139" spans="2:111" hidden="1">
      <c r="D139"/>
      <c r="E139"/>
    </row>
    <row r="140" spans="2:111" hidden="1">
      <c r="D140"/>
      <c r="E140"/>
    </row>
    <row r="141" spans="2:111" hidden="1">
      <c r="D141"/>
      <c r="E141"/>
    </row>
  </sheetData>
  <autoFilter ref="B1:B141" xr:uid="{D54B239D-F617-4550-BACF-6965552F8955}">
    <filterColumn colId="0">
      <filters>
        <dateGroupItem year="2025" dateTimeGrouping="year"/>
      </filters>
    </filterColumn>
  </autoFilter>
  <mergeCells count="4">
    <mergeCell ref="BR1:CI1"/>
    <mergeCell ref="CJ1:CN1"/>
    <mergeCell ref="CO1:CU1"/>
    <mergeCell ref="CV1:DC1"/>
  </mergeCells>
  <phoneticPr fontId="11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975C7-6617-461B-B42D-3DCAEC39DBA2}">
  <sheetPr>
    <tabColor theme="7" tint="0.59999389629810485"/>
  </sheetPr>
  <dimension ref="A1"/>
  <sheetViews>
    <sheetView topLeftCell="A4" zoomScale="85" zoomScaleNormal="85" workbookViewId="0">
      <selection activeCell="V28" sqref="V28"/>
    </sheetView>
  </sheetViews>
  <sheetFormatPr defaultRowHeight="14.4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A1:Q246"/>
  <sheetViews>
    <sheetView zoomScale="90" zoomScaleNormal="90" workbookViewId="0">
      <pane xSplit="1" ySplit="4" topLeftCell="B212" activePane="bottomRight" state="frozen"/>
      <selection activeCell="B167" sqref="B167"/>
      <selection pane="topRight" activeCell="B167" sqref="B167"/>
      <selection pane="bottomLeft" activeCell="B167" sqref="B167"/>
      <selection pane="bottomRight" activeCell="O238" sqref="O238"/>
    </sheetView>
  </sheetViews>
  <sheetFormatPr defaultRowHeight="14.4"/>
  <cols>
    <col min="1" max="1" width="20.44140625" customWidth="1"/>
    <col min="2" max="2" width="11" bestFit="1" customWidth="1"/>
    <col min="3" max="3" width="11.44140625" bestFit="1" customWidth="1"/>
    <col min="4" max="6" width="11.44140625" customWidth="1"/>
    <col min="8" max="8" width="9.6640625" bestFit="1" customWidth="1"/>
    <col min="11" max="12" width="9.33203125"/>
    <col min="15" max="15" width="9.6640625" bestFit="1" customWidth="1"/>
    <col min="16" max="16" width="11.5546875" bestFit="1" customWidth="1"/>
    <col min="20" max="20" width="10.5546875" customWidth="1"/>
    <col min="21" max="21" width="10.6640625" bestFit="1" customWidth="1"/>
  </cols>
  <sheetData>
    <row r="1" spans="1:17" ht="15" thickBot="1">
      <c r="A1" s="943" t="s">
        <v>80</v>
      </c>
      <c r="B1" s="18"/>
      <c r="C1" s="49"/>
      <c r="D1" s="49"/>
      <c r="E1" s="49"/>
      <c r="F1" s="49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17" ht="15" thickBot="1">
      <c r="A2" s="18"/>
      <c r="B2" s="1384" t="s">
        <v>235</v>
      </c>
      <c r="C2" s="1384"/>
      <c r="D2" s="1385"/>
      <c r="E2" s="18"/>
      <c r="F2" s="1386" t="s">
        <v>41</v>
      </c>
      <c r="G2" s="1387"/>
      <c r="H2" s="1387"/>
      <c r="I2" s="1388"/>
      <c r="J2" s="18"/>
      <c r="K2" s="1386" t="s">
        <v>442</v>
      </c>
      <c r="L2" s="1387"/>
      <c r="M2" s="1387"/>
      <c r="N2" s="1387"/>
      <c r="O2" s="1387"/>
      <c r="P2" s="1388"/>
    </row>
    <row r="3" spans="1:17" ht="15" thickBot="1">
      <c r="A3" s="49"/>
      <c r="B3" s="167" t="s">
        <v>81</v>
      </c>
      <c r="C3" s="167"/>
      <c r="D3" s="66"/>
      <c r="E3" s="18"/>
      <c r="F3" s="406" t="s">
        <v>82</v>
      </c>
      <c r="G3" s="407"/>
      <c r="H3" s="407"/>
      <c r="I3" s="175"/>
      <c r="J3" s="18"/>
      <c r="K3" s="418"/>
      <c r="L3" s="419"/>
      <c r="M3" s="419"/>
      <c r="N3" s="419"/>
      <c r="O3" s="419"/>
      <c r="P3" s="420" t="s">
        <v>109</v>
      </c>
    </row>
    <row r="4" spans="1:17" ht="15" thickBot="1">
      <c r="A4" s="50" t="s">
        <v>58</v>
      </c>
      <c r="B4" s="168" t="s">
        <v>105</v>
      </c>
      <c r="C4" s="168" t="s">
        <v>103</v>
      </c>
      <c r="D4" s="787" t="s">
        <v>104</v>
      </c>
      <c r="E4" s="18"/>
      <c r="F4" s="169" t="s">
        <v>105</v>
      </c>
      <c r="G4" s="170" t="s">
        <v>103</v>
      </c>
      <c r="H4" s="170" t="s">
        <v>104</v>
      </c>
      <c r="I4" s="174" t="s">
        <v>79</v>
      </c>
      <c r="J4" s="18"/>
      <c r="K4" s="171" t="s">
        <v>103</v>
      </c>
      <c r="L4" s="172" t="s">
        <v>104</v>
      </c>
      <c r="M4" s="421" t="s">
        <v>105</v>
      </c>
      <c r="N4" s="172" t="s">
        <v>106</v>
      </c>
      <c r="O4" s="421" t="s">
        <v>107</v>
      </c>
      <c r="P4" s="172" t="s">
        <v>108</v>
      </c>
    </row>
    <row r="5" spans="1:17" hidden="1">
      <c r="A5" s="77">
        <v>38680</v>
      </c>
      <c r="B5" s="103"/>
      <c r="C5" s="152"/>
      <c r="D5" s="153"/>
      <c r="E5" s="18"/>
      <c r="F5" s="173"/>
      <c r="G5" s="61"/>
      <c r="H5" s="61"/>
      <c r="I5" s="54">
        <v>7</v>
      </c>
      <c r="J5" s="18"/>
      <c r="K5" s="7"/>
      <c r="L5" s="151"/>
      <c r="M5" s="5"/>
      <c r="N5" s="151"/>
      <c r="O5" s="5"/>
      <c r="P5" s="151"/>
    </row>
    <row r="6" spans="1:17" hidden="1">
      <c r="A6" s="78">
        <v>38695</v>
      </c>
      <c r="B6" s="104"/>
      <c r="C6" s="154"/>
      <c r="D6" s="155"/>
      <c r="E6" s="18"/>
      <c r="F6" s="131"/>
      <c r="G6" s="62"/>
      <c r="H6" s="62"/>
      <c r="I6" s="51">
        <v>7</v>
      </c>
      <c r="J6" s="18"/>
      <c r="K6" s="7"/>
      <c r="L6" s="151"/>
      <c r="M6" s="5"/>
      <c r="N6" s="151"/>
      <c r="O6" s="5"/>
      <c r="P6" s="151"/>
    </row>
    <row r="7" spans="1:17" hidden="1">
      <c r="A7" s="78">
        <v>38727</v>
      </c>
      <c r="B7" s="104"/>
      <c r="C7" s="154"/>
      <c r="D7" s="155"/>
      <c r="E7" s="18"/>
      <c r="F7" s="131"/>
      <c r="G7" s="62"/>
      <c r="H7" s="62"/>
      <c r="I7" s="51">
        <v>7</v>
      </c>
      <c r="J7" s="18"/>
      <c r="K7" s="7"/>
      <c r="L7" s="151"/>
      <c r="M7" s="5"/>
      <c r="N7" s="151"/>
      <c r="O7" s="5"/>
      <c r="P7" s="151"/>
    </row>
    <row r="8" spans="1:17" hidden="1">
      <c r="A8" s="78">
        <v>38765</v>
      </c>
      <c r="B8" s="104"/>
      <c r="C8" s="154"/>
      <c r="D8" s="155"/>
      <c r="E8" s="18"/>
      <c r="F8" s="131"/>
      <c r="G8" s="62"/>
      <c r="H8" s="62"/>
      <c r="I8" s="51">
        <v>7</v>
      </c>
      <c r="J8" s="18"/>
      <c r="K8" s="7"/>
      <c r="L8" s="151"/>
      <c r="M8" s="5"/>
      <c r="N8" s="151"/>
      <c r="O8" s="5"/>
      <c r="P8" s="151"/>
    </row>
    <row r="9" spans="1:17" hidden="1">
      <c r="A9" s="78">
        <v>38807</v>
      </c>
      <c r="B9" s="104"/>
      <c r="C9" s="154"/>
      <c r="D9" s="155"/>
      <c r="E9" s="18"/>
      <c r="F9" s="131"/>
      <c r="G9" s="62"/>
      <c r="H9" s="62"/>
      <c r="I9" s="51">
        <v>7</v>
      </c>
      <c r="J9" s="18"/>
      <c r="K9" s="7"/>
      <c r="L9" s="151"/>
      <c r="M9" s="5"/>
      <c r="N9" s="151"/>
      <c r="O9" s="5"/>
      <c r="P9" s="151"/>
    </row>
    <row r="10" spans="1:17" hidden="1">
      <c r="A10" s="78">
        <v>38818</v>
      </c>
      <c r="B10" s="105"/>
      <c r="C10" s="156"/>
      <c r="D10" s="157"/>
      <c r="E10" s="18"/>
      <c r="F10" s="132"/>
      <c r="G10" s="63"/>
      <c r="H10" s="63"/>
      <c r="I10" s="51">
        <v>7</v>
      </c>
      <c r="J10" s="18"/>
      <c r="K10" s="7"/>
      <c r="L10" s="151"/>
      <c r="M10" s="5"/>
      <c r="N10" s="151"/>
      <c r="O10" s="5"/>
      <c r="P10" s="151"/>
    </row>
    <row r="11" spans="1:17" hidden="1">
      <c r="A11" s="79">
        <v>38847</v>
      </c>
      <c r="B11" s="105"/>
      <c r="C11" s="156"/>
      <c r="D11" s="157"/>
      <c r="E11" s="26"/>
      <c r="F11" s="132"/>
      <c r="G11" s="63"/>
      <c r="H11" s="63"/>
      <c r="I11" s="51">
        <v>7</v>
      </c>
      <c r="J11" s="26"/>
      <c r="K11" s="7"/>
      <c r="L11" s="151"/>
      <c r="M11" s="5"/>
      <c r="N11" s="151"/>
      <c r="O11" s="5"/>
      <c r="P11" s="151"/>
    </row>
    <row r="12" spans="1:17" ht="15" hidden="1" thickBot="1">
      <c r="A12" s="79">
        <v>38877</v>
      </c>
      <c r="B12" s="106"/>
      <c r="C12" s="156"/>
      <c r="D12" s="157"/>
      <c r="E12" s="26"/>
      <c r="F12" s="94"/>
      <c r="G12" s="408"/>
      <c r="H12" s="408"/>
      <c r="I12" s="51">
        <v>7</v>
      </c>
      <c r="J12" s="26"/>
      <c r="K12" s="7"/>
      <c r="L12" s="151"/>
      <c r="M12" s="5"/>
      <c r="N12" s="151"/>
      <c r="O12" s="5"/>
      <c r="P12" s="151"/>
    </row>
    <row r="13" spans="1:17" hidden="1">
      <c r="A13" s="80">
        <v>38910</v>
      </c>
      <c r="B13" s="107"/>
      <c r="C13" s="156"/>
      <c r="D13" s="157"/>
      <c r="E13" s="26"/>
      <c r="F13" s="133"/>
      <c r="G13" s="64"/>
      <c r="H13" s="64"/>
      <c r="I13" s="52">
        <v>7</v>
      </c>
      <c r="J13" s="26"/>
      <c r="K13" s="7"/>
      <c r="L13" s="151"/>
      <c r="M13" s="5"/>
      <c r="N13" s="151"/>
      <c r="O13" s="5"/>
      <c r="P13" s="151"/>
    </row>
    <row r="14" spans="1:17" hidden="1">
      <c r="A14" s="79">
        <v>38939</v>
      </c>
      <c r="B14" s="105"/>
      <c r="C14" s="156"/>
      <c r="D14" s="157"/>
      <c r="E14" s="26"/>
      <c r="F14" s="132"/>
      <c r="G14" s="63"/>
      <c r="H14" s="63"/>
      <c r="I14" s="51">
        <v>7</v>
      </c>
      <c r="J14" s="26"/>
      <c r="K14" s="7"/>
      <c r="L14" s="151"/>
      <c r="M14" s="5"/>
      <c r="N14" s="151"/>
      <c r="O14" s="5"/>
      <c r="P14" s="151"/>
    </row>
    <row r="15" spans="1:17" hidden="1">
      <c r="A15" s="79">
        <v>38974</v>
      </c>
      <c r="B15" s="105"/>
      <c r="C15" s="156"/>
      <c r="D15" s="157"/>
      <c r="E15" s="26"/>
      <c r="F15" s="132"/>
      <c r="G15" s="63"/>
      <c r="H15" s="63"/>
      <c r="I15" s="51">
        <v>7</v>
      </c>
      <c r="J15" s="26"/>
      <c r="K15" s="7"/>
      <c r="L15" s="151"/>
      <c r="M15" s="5"/>
      <c r="N15" s="151"/>
      <c r="O15" s="5"/>
      <c r="P15" s="151"/>
    </row>
    <row r="16" spans="1:17" hidden="1">
      <c r="A16" s="79">
        <v>39003</v>
      </c>
      <c r="B16" s="105"/>
      <c r="C16" s="156"/>
      <c r="D16" s="157"/>
      <c r="E16" s="26"/>
      <c r="F16" s="132"/>
      <c r="G16" s="63"/>
      <c r="H16" s="63"/>
      <c r="I16" s="51">
        <v>7</v>
      </c>
      <c r="J16" s="26"/>
      <c r="K16" s="7"/>
      <c r="L16" s="151"/>
      <c r="M16" s="5"/>
      <c r="N16" s="151"/>
      <c r="O16" s="5"/>
      <c r="P16" s="151"/>
    </row>
    <row r="17" spans="1:16" hidden="1">
      <c r="A17" s="79">
        <v>39030</v>
      </c>
      <c r="B17" s="105"/>
      <c r="C17" s="156"/>
      <c r="D17" s="157"/>
      <c r="E17" s="26"/>
      <c r="F17" s="132"/>
      <c r="G17" s="63"/>
      <c r="H17" s="63"/>
      <c r="I17" s="51">
        <v>7</v>
      </c>
      <c r="J17" s="26"/>
      <c r="K17" s="7"/>
      <c r="L17" s="151"/>
      <c r="M17" s="5"/>
      <c r="N17" s="151"/>
      <c r="O17" s="5"/>
      <c r="P17" s="151"/>
    </row>
    <row r="18" spans="1:16" hidden="1">
      <c r="A18" s="79">
        <v>39062</v>
      </c>
      <c r="B18" s="105"/>
      <c r="C18" s="156"/>
      <c r="D18" s="157"/>
      <c r="E18" s="26"/>
      <c r="F18" s="132"/>
      <c r="G18" s="63"/>
      <c r="H18" s="63"/>
      <c r="I18" s="51">
        <v>7</v>
      </c>
      <c r="J18" s="26"/>
      <c r="K18" s="7"/>
      <c r="L18" s="151"/>
      <c r="M18" s="5"/>
      <c r="N18" s="151"/>
      <c r="O18" s="5"/>
      <c r="P18" s="151"/>
    </row>
    <row r="19" spans="1:16" hidden="1">
      <c r="A19" s="79">
        <v>39093</v>
      </c>
      <c r="B19" s="105"/>
      <c r="C19" s="156"/>
      <c r="D19" s="157"/>
      <c r="E19" s="26"/>
      <c r="F19" s="132"/>
      <c r="G19" s="63"/>
      <c r="H19" s="63"/>
      <c r="I19" s="51">
        <v>7</v>
      </c>
      <c r="J19" s="26"/>
      <c r="K19" s="7"/>
      <c r="L19" s="151"/>
      <c r="M19" s="5"/>
      <c r="N19" s="151"/>
      <c r="O19" s="5"/>
      <c r="P19" s="151"/>
    </row>
    <row r="20" spans="1:16" hidden="1">
      <c r="A20" s="79">
        <v>39129</v>
      </c>
      <c r="B20" s="105"/>
      <c r="C20" s="156"/>
      <c r="D20" s="157"/>
      <c r="E20" s="26"/>
      <c r="F20" s="132"/>
      <c r="G20" s="63"/>
      <c r="H20" s="63"/>
      <c r="I20" s="51">
        <v>7</v>
      </c>
      <c r="J20" s="26"/>
      <c r="K20" s="7"/>
      <c r="L20" s="151"/>
      <c r="M20" s="5"/>
      <c r="N20" s="151"/>
      <c r="O20" s="5"/>
      <c r="P20" s="151"/>
    </row>
    <row r="21" spans="1:16" hidden="1">
      <c r="A21" s="79">
        <v>39156</v>
      </c>
      <c r="B21" s="108">
        <v>6740</v>
      </c>
      <c r="C21" s="158"/>
      <c r="D21" s="159"/>
      <c r="E21" s="26"/>
      <c r="F21" s="134">
        <v>6.6</v>
      </c>
      <c r="G21" s="58"/>
      <c r="H21" s="58"/>
      <c r="I21" s="51">
        <v>7</v>
      </c>
      <c r="J21" s="26"/>
      <c r="K21" s="7"/>
      <c r="L21" s="151"/>
      <c r="M21" s="5"/>
      <c r="N21" s="151"/>
      <c r="O21" s="5"/>
      <c r="P21" s="151"/>
    </row>
    <row r="22" spans="1:16" hidden="1">
      <c r="A22" s="79">
        <v>39183</v>
      </c>
      <c r="B22" s="108">
        <v>5110</v>
      </c>
      <c r="C22" s="158"/>
      <c r="D22" s="159"/>
      <c r="E22" s="26"/>
      <c r="F22" s="134">
        <v>7.2</v>
      </c>
      <c r="G22" s="58"/>
      <c r="H22" s="58"/>
      <c r="I22" s="51">
        <v>7</v>
      </c>
      <c r="J22" s="26"/>
      <c r="K22" s="7"/>
      <c r="L22" s="151"/>
      <c r="M22" s="5"/>
      <c r="N22" s="151"/>
      <c r="O22" s="5"/>
      <c r="P22" s="151"/>
    </row>
    <row r="23" spans="1:16" hidden="1">
      <c r="A23" s="79">
        <v>39225</v>
      </c>
      <c r="B23" s="109"/>
      <c r="C23" s="152"/>
      <c r="D23" s="160"/>
      <c r="E23" s="26"/>
      <c r="F23" s="135"/>
      <c r="G23" s="65"/>
      <c r="H23" s="65"/>
      <c r="I23" s="51">
        <v>7</v>
      </c>
      <c r="J23" s="26"/>
      <c r="K23" s="7"/>
      <c r="L23" s="151"/>
      <c r="M23" s="5"/>
      <c r="N23" s="151"/>
      <c r="O23" s="5"/>
      <c r="P23" s="151"/>
    </row>
    <row r="24" spans="1:16" ht="15" hidden="1" thickBot="1">
      <c r="A24" s="80">
        <v>39252</v>
      </c>
      <c r="B24" s="110"/>
      <c r="C24" s="152"/>
      <c r="D24" s="160"/>
      <c r="E24" s="26"/>
      <c r="F24" s="95"/>
      <c r="G24" s="409"/>
      <c r="H24" s="409"/>
      <c r="I24" s="52">
        <v>7</v>
      </c>
      <c r="J24" s="26"/>
      <c r="K24" s="7"/>
      <c r="L24" s="151"/>
      <c r="M24" s="5"/>
      <c r="N24" s="151"/>
      <c r="O24" s="5"/>
      <c r="P24" s="151"/>
    </row>
    <row r="25" spans="1:16" hidden="1">
      <c r="A25" s="79">
        <v>39290</v>
      </c>
      <c r="B25" s="111">
        <v>5070</v>
      </c>
      <c r="C25" s="158"/>
      <c r="D25" s="159"/>
      <c r="E25" s="26"/>
      <c r="F25" s="136">
        <v>6.8</v>
      </c>
      <c r="G25" s="57"/>
      <c r="H25" s="57"/>
      <c r="I25" s="51">
        <v>7</v>
      </c>
      <c r="J25" s="26"/>
      <c r="K25" s="7"/>
      <c r="L25" s="151"/>
      <c r="M25" s="5"/>
      <c r="N25" s="151"/>
      <c r="O25" s="5"/>
      <c r="P25" s="151"/>
    </row>
    <row r="26" spans="1:16" hidden="1">
      <c r="A26" s="79">
        <v>39309</v>
      </c>
      <c r="B26" s="108">
        <v>4390</v>
      </c>
      <c r="C26" s="158"/>
      <c r="D26" s="159"/>
      <c r="E26" s="26"/>
      <c r="F26" s="134">
        <v>6.7</v>
      </c>
      <c r="G26" s="58"/>
      <c r="H26" s="58"/>
      <c r="I26" s="51">
        <v>7</v>
      </c>
      <c r="J26" s="26"/>
      <c r="K26" s="7"/>
      <c r="L26" s="151"/>
      <c r="M26" s="5"/>
      <c r="N26" s="151"/>
      <c r="O26" s="5"/>
      <c r="P26" s="151"/>
    </row>
    <row r="27" spans="1:16" hidden="1">
      <c r="A27" s="79">
        <v>39346</v>
      </c>
      <c r="B27" s="108">
        <v>4950</v>
      </c>
      <c r="C27" s="158"/>
      <c r="D27" s="159"/>
      <c r="E27" s="26"/>
      <c r="F27" s="134">
        <v>7.14</v>
      </c>
      <c r="G27" s="58"/>
      <c r="H27" s="58"/>
      <c r="I27" s="51">
        <v>7</v>
      </c>
      <c r="J27" s="26"/>
      <c r="K27" s="7"/>
      <c r="L27" s="151"/>
      <c r="M27" s="5"/>
      <c r="N27" s="151"/>
      <c r="O27" s="5"/>
      <c r="P27" s="151"/>
    </row>
    <row r="28" spans="1:16" hidden="1">
      <c r="A28" s="79">
        <v>39371</v>
      </c>
      <c r="B28" s="108">
        <v>4510</v>
      </c>
      <c r="C28" s="158"/>
      <c r="D28" s="159"/>
      <c r="E28" s="26"/>
      <c r="F28" s="134">
        <v>7.81</v>
      </c>
      <c r="G28" s="58"/>
      <c r="H28" s="58"/>
      <c r="I28" s="51">
        <v>7</v>
      </c>
      <c r="J28" s="26"/>
      <c r="K28" s="7"/>
      <c r="L28" s="151"/>
      <c r="M28" s="5"/>
      <c r="N28" s="151"/>
      <c r="O28" s="5"/>
      <c r="P28" s="151"/>
    </row>
    <row r="29" spans="1:16" hidden="1">
      <c r="A29" s="79">
        <v>39400</v>
      </c>
      <c r="B29" s="108">
        <v>4690</v>
      </c>
      <c r="C29" s="158"/>
      <c r="D29" s="159"/>
      <c r="E29" s="26"/>
      <c r="F29" s="134">
        <v>7.91</v>
      </c>
      <c r="G29" s="58"/>
      <c r="H29" s="58"/>
      <c r="I29" s="51">
        <v>7</v>
      </c>
      <c r="J29" s="26"/>
      <c r="K29" s="7"/>
      <c r="L29" s="151"/>
      <c r="M29" s="5"/>
      <c r="N29" s="151"/>
      <c r="O29" s="5"/>
      <c r="P29" s="151"/>
    </row>
    <row r="30" spans="1:16" hidden="1">
      <c r="A30" s="79">
        <v>39434</v>
      </c>
      <c r="B30" s="108">
        <v>4740</v>
      </c>
      <c r="C30" s="158"/>
      <c r="D30" s="159"/>
      <c r="E30" s="26"/>
      <c r="F30" s="134">
        <v>7.98</v>
      </c>
      <c r="G30" s="58"/>
      <c r="H30" s="58"/>
      <c r="I30" s="51">
        <v>7</v>
      </c>
      <c r="J30" s="26"/>
      <c r="K30" s="7"/>
      <c r="L30" s="151"/>
      <c r="M30" s="5"/>
      <c r="N30" s="151"/>
      <c r="O30" s="5"/>
      <c r="P30" s="151"/>
    </row>
    <row r="31" spans="1:16" hidden="1">
      <c r="A31" s="79">
        <v>39456</v>
      </c>
      <c r="B31" s="108">
        <v>4790</v>
      </c>
      <c r="C31" s="158"/>
      <c r="D31" s="159"/>
      <c r="E31" s="26"/>
      <c r="F31" s="134">
        <v>7.97</v>
      </c>
      <c r="G31" s="58"/>
      <c r="H31" s="58"/>
      <c r="I31" s="51">
        <v>7</v>
      </c>
      <c r="J31" s="26"/>
      <c r="K31" s="7"/>
      <c r="L31" s="151"/>
      <c r="M31" s="5"/>
      <c r="N31" s="151"/>
      <c r="O31" s="5"/>
      <c r="P31" s="151"/>
    </row>
    <row r="32" spans="1:16" hidden="1">
      <c r="A32" s="79">
        <v>39498</v>
      </c>
      <c r="B32" s="108">
        <v>4770</v>
      </c>
      <c r="C32" s="158"/>
      <c r="D32" s="159"/>
      <c r="E32" s="26"/>
      <c r="F32" s="134">
        <v>8</v>
      </c>
      <c r="G32" s="58"/>
      <c r="H32" s="58"/>
      <c r="I32" s="51">
        <v>7</v>
      </c>
      <c r="J32" s="26"/>
      <c r="K32" s="7"/>
      <c r="L32" s="151"/>
      <c r="M32" s="5"/>
      <c r="N32" s="151"/>
      <c r="O32" s="5"/>
      <c r="P32" s="151"/>
    </row>
    <row r="33" spans="1:16" hidden="1">
      <c r="A33" s="79">
        <v>39532</v>
      </c>
      <c r="B33" s="108">
        <v>5170</v>
      </c>
      <c r="C33" s="158"/>
      <c r="D33" s="159"/>
      <c r="E33" s="26"/>
      <c r="F33" s="134">
        <v>6.7</v>
      </c>
      <c r="G33" s="58"/>
      <c r="H33" s="58"/>
      <c r="I33" s="51">
        <v>7</v>
      </c>
      <c r="J33" s="26"/>
      <c r="K33" s="7"/>
      <c r="L33" s="151"/>
      <c r="M33" s="5"/>
      <c r="N33" s="151"/>
      <c r="O33" s="5"/>
      <c r="P33" s="151"/>
    </row>
    <row r="34" spans="1:16" hidden="1">
      <c r="A34" s="79">
        <v>39568</v>
      </c>
      <c r="B34" s="112"/>
      <c r="C34" s="158"/>
      <c r="D34" s="159"/>
      <c r="E34" s="26"/>
      <c r="F34" s="137"/>
      <c r="G34" s="58"/>
      <c r="H34" s="58"/>
      <c r="I34" s="51">
        <v>7</v>
      </c>
      <c r="J34" s="26"/>
      <c r="K34" s="7"/>
      <c r="L34" s="151"/>
      <c r="M34" s="5"/>
      <c r="N34" s="151"/>
      <c r="O34" s="5"/>
      <c r="P34" s="151"/>
    </row>
    <row r="35" spans="1:16" hidden="1">
      <c r="A35" s="79">
        <v>39583</v>
      </c>
      <c r="B35" s="108">
        <v>5110</v>
      </c>
      <c r="C35" s="158"/>
      <c r="D35" s="159"/>
      <c r="E35" s="26"/>
      <c r="F35" s="134">
        <v>6.8</v>
      </c>
      <c r="G35" s="58"/>
      <c r="H35" s="58"/>
      <c r="I35" s="51">
        <v>7</v>
      </c>
      <c r="J35" s="26"/>
      <c r="K35" s="7"/>
      <c r="L35" s="151"/>
      <c r="M35" s="5"/>
      <c r="N35" s="151"/>
      <c r="O35" s="5"/>
      <c r="P35" s="151"/>
    </row>
    <row r="36" spans="1:16" hidden="1">
      <c r="A36" s="80">
        <v>39618</v>
      </c>
      <c r="B36" s="113"/>
      <c r="C36" s="158"/>
      <c r="D36" s="159"/>
      <c r="E36" s="26"/>
      <c r="F36" s="138"/>
      <c r="G36" s="410"/>
      <c r="H36" s="410"/>
      <c r="I36" s="52">
        <v>7</v>
      </c>
      <c r="J36" s="26"/>
      <c r="K36" s="7"/>
      <c r="L36" s="151"/>
      <c r="M36" s="5"/>
      <c r="N36" s="151"/>
      <c r="O36" s="5"/>
      <c r="P36" s="151"/>
    </row>
    <row r="37" spans="1:16" hidden="1">
      <c r="A37" s="79">
        <v>39653</v>
      </c>
      <c r="B37" s="114"/>
      <c r="C37" s="158"/>
      <c r="D37" s="159"/>
      <c r="E37" s="26"/>
      <c r="F37" s="137"/>
      <c r="G37" s="58"/>
      <c r="H37" s="58"/>
      <c r="I37" s="51">
        <v>7</v>
      </c>
      <c r="J37" s="26"/>
      <c r="K37" s="7"/>
      <c r="L37" s="151"/>
      <c r="M37" s="5"/>
      <c r="N37" s="151"/>
      <c r="O37" s="5"/>
      <c r="P37" s="151"/>
    </row>
    <row r="38" spans="1:16" hidden="1">
      <c r="A38" s="79">
        <v>39680</v>
      </c>
      <c r="B38" s="114"/>
      <c r="C38" s="158"/>
      <c r="D38" s="159"/>
      <c r="E38" s="26"/>
      <c r="F38" s="137"/>
      <c r="G38" s="58"/>
      <c r="H38" s="58"/>
      <c r="I38" s="51">
        <v>7</v>
      </c>
      <c r="J38" s="26"/>
      <c r="K38" s="7"/>
      <c r="L38" s="151"/>
      <c r="M38" s="5"/>
      <c r="N38" s="151"/>
      <c r="O38" s="5"/>
      <c r="P38" s="151"/>
    </row>
    <row r="39" spans="1:16" hidden="1">
      <c r="A39" s="79">
        <v>39702</v>
      </c>
      <c r="B39" s="108">
        <v>4540</v>
      </c>
      <c r="C39" s="158"/>
      <c r="D39" s="159"/>
      <c r="E39" s="26"/>
      <c r="F39" s="134">
        <v>6.7</v>
      </c>
      <c r="G39" s="58"/>
      <c r="H39" s="58"/>
      <c r="I39" s="51">
        <v>7</v>
      </c>
      <c r="J39" s="26"/>
      <c r="K39" s="7"/>
      <c r="L39" s="151"/>
      <c r="M39" s="5"/>
      <c r="N39" s="151"/>
      <c r="O39" s="5"/>
      <c r="P39" s="151"/>
    </row>
    <row r="40" spans="1:16" hidden="1">
      <c r="A40" s="79">
        <v>39741</v>
      </c>
      <c r="B40" s="108">
        <v>4680</v>
      </c>
      <c r="C40" s="158"/>
      <c r="D40" s="159"/>
      <c r="E40" s="26"/>
      <c r="F40" s="134">
        <v>7</v>
      </c>
      <c r="G40" s="58"/>
      <c r="H40" s="58"/>
      <c r="I40" s="51">
        <v>7</v>
      </c>
      <c r="J40" s="26"/>
      <c r="K40" s="7"/>
      <c r="L40" s="151"/>
      <c r="M40" s="5"/>
      <c r="N40" s="151"/>
      <c r="O40" s="5"/>
      <c r="P40" s="151"/>
    </row>
    <row r="41" spans="1:16" hidden="1">
      <c r="A41" s="79">
        <v>39785</v>
      </c>
      <c r="B41" s="112"/>
      <c r="C41" s="158"/>
      <c r="D41" s="159"/>
      <c r="E41" s="26"/>
      <c r="F41" s="137"/>
      <c r="G41" s="58"/>
      <c r="H41" s="58"/>
      <c r="I41" s="51">
        <v>7</v>
      </c>
      <c r="J41" s="26"/>
      <c r="K41" s="7"/>
      <c r="L41" s="151"/>
      <c r="M41" s="5"/>
      <c r="N41" s="151"/>
      <c r="O41" s="5"/>
      <c r="P41" s="151"/>
    </row>
    <row r="42" spans="1:16" hidden="1">
      <c r="A42" s="79">
        <v>39833</v>
      </c>
      <c r="B42" s="108">
        <v>4920</v>
      </c>
      <c r="C42" s="158"/>
      <c r="D42" s="159"/>
      <c r="E42" s="26"/>
      <c r="F42" s="134">
        <v>7.2</v>
      </c>
      <c r="G42" s="58"/>
      <c r="H42" s="58"/>
      <c r="I42" s="51">
        <v>7</v>
      </c>
      <c r="J42" s="26"/>
      <c r="K42" s="7"/>
      <c r="L42" s="151"/>
      <c r="M42" s="5"/>
      <c r="N42" s="151"/>
      <c r="O42" s="5"/>
      <c r="P42" s="151"/>
    </row>
    <row r="43" spans="1:16" hidden="1">
      <c r="A43" s="80">
        <v>39855</v>
      </c>
      <c r="B43" s="115"/>
      <c r="C43" s="158"/>
      <c r="D43" s="159"/>
      <c r="E43" s="26"/>
      <c r="F43" s="138"/>
      <c r="G43" s="410"/>
      <c r="H43" s="410"/>
      <c r="I43" s="52">
        <v>7</v>
      </c>
      <c r="J43" s="26"/>
      <c r="K43" s="7"/>
      <c r="L43" s="151"/>
      <c r="M43" s="5"/>
      <c r="N43" s="151"/>
      <c r="O43" s="5"/>
      <c r="P43" s="151"/>
    </row>
    <row r="44" spans="1:16" hidden="1">
      <c r="A44" s="81">
        <v>39860</v>
      </c>
      <c r="B44" s="116"/>
      <c r="C44" s="158"/>
      <c r="D44" s="159"/>
      <c r="E44" s="26"/>
      <c r="F44" s="139"/>
      <c r="G44" s="56"/>
      <c r="H44" s="56"/>
      <c r="I44" s="53">
        <v>7</v>
      </c>
      <c r="J44" s="26"/>
      <c r="K44" s="7"/>
      <c r="L44" s="151"/>
      <c r="M44" s="5"/>
      <c r="N44" s="151"/>
      <c r="O44" s="5"/>
      <c r="P44" s="151"/>
    </row>
    <row r="45" spans="1:16" hidden="1">
      <c r="A45" s="81">
        <v>39867</v>
      </c>
      <c r="B45" s="117">
        <v>4770</v>
      </c>
      <c r="C45" s="158"/>
      <c r="D45" s="159"/>
      <c r="E45" s="26"/>
      <c r="F45" s="140">
        <v>7.2</v>
      </c>
      <c r="G45" s="56"/>
      <c r="H45" s="56"/>
      <c r="I45" s="53">
        <v>7</v>
      </c>
      <c r="J45" s="26"/>
      <c r="K45" s="7"/>
      <c r="L45" s="151"/>
      <c r="M45" s="5"/>
      <c r="N45" s="151"/>
      <c r="O45" s="5"/>
      <c r="P45" s="151"/>
    </row>
    <row r="46" spans="1:16" hidden="1">
      <c r="A46" s="82">
        <v>39868</v>
      </c>
      <c r="B46" s="118"/>
      <c r="C46" s="158"/>
      <c r="D46" s="159"/>
      <c r="E46" s="26"/>
      <c r="F46" s="141"/>
      <c r="G46" s="57"/>
      <c r="H46" s="57"/>
      <c r="I46" s="54">
        <v>7</v>
      </c>
      <c r="J46" s="26"/>
      <c r="K46" s="7"/>
      <c r="L46" s="151"/>
      <c r="M46" s="5"/>
      <c r="N46" s="151"/>
      <c r="O46" s="5"/>
      <c r="P46" s="151"/>
    </row>
    <row r="47" spans="1:16" hidden="1">
      <c r="A47" s="80">
        <v>39876</v>
      </c>
      <c r="B47" s="115"/>
      <c r="C47" s="158"/>
      <c r="D47" s="159"/>
      <c r="E47" s="26"/>
      <c r="F47" s="138"/>
      <c r="G47" s="410"/>
      <c r="H47" s="410"/>
      <c r="I47" s="52">
        <v>7</v>
      </c>
      <c r="J47" s="26"/>
      <c r="K47" s="7"/>
      <c r="L47" s="151"/>
      <c r="M47" s="5"/>
      <c r="N47" s="151"/>
      <c r="O47" s="5"/>
      <c r="P47" s="151"/>
    </row>
    <row r="48" spans="1:16" hidden="1">
      <c r="A48" s="81">
        <v>39879</v>
      </c>
      <c r="B48" s="116"/>
      <c r="C48" s="158"/>
      <c r="D48" s="159"/>
      <c r="E48" s="26"/>
      <c r="F48" s="139"/>
      <c r="G48" s="56"/>
      <c r="H48" s="56"/>
      <c r="I48" s="53">
        <v>7</v>
      </c>
      <c r="J48" s="26"/>
      <c r="K48" s="7"/>
      <c r="L48" s="151"/>
      <c r="M48" s="5"/>
      <c r="N48" s="151"/>
      <c r="O48" s="5"/>
      <c r="P48" s="151"/>
    </row>
    <row r="49" spans="1:16" hidden="1">
      <c r="A49" s="81">
        <v>39884</v>
      </c>
      <c r="B49" s="116"/>
      <c r="C49" s="158"/>
      <c r="D49" s="159"/>
      <c r="E49" s="26"/>
      <c r="F49" s="139"/>
      <c r="G49" s="56"/>
      <c r="H49" s="56"/>
      <c r="I49" s="53">
        <v>7</v>
      </c>
      <c r="J49" s="26"/>
      <c r="K49" s="7"/>
      <c r="L49" s="151"/>
      <c r="M49" s="5"/>
      <c r="N49" s="151"/>
      <c r="O49" s="5"/>
      <c r="P49" s="151"/>
    </row>
    <row r="50" spans="1:16" hidden="1">
      <c r="A50" s="81">
        <v>39890</v>
      </c>
      <c r="B50" s="117">
        <v>4810</v>
      </c>
      <c r="C50" s="158"/>
      <c r="D50" s="159"/>
      <c r="E50" s="26"/>
      <c r="F50" s="140">
        <v>7.3</v>
      </c>
      <c r="G50" s="56"/>
      <c r="H50" s="56"/>
      <c r="I50" s="53">
        <v>7</v>
      </c>
      <c r="J50" s="26"/>
      <c r="K50" s="7"/>
      <c r="L50" s="151"/>
      <c r="M50" s="5"/>
      <c r="N50" s="151"/>
      <c r="O50" s="5"/>
      <c r="P50" s="151"/>
    </row>
    <row r="51" spans="1:16" hidden="1">
      <c r="A51" s="82">
        <v>39900</v>
      </c>
      <c r="B51" s="118"/>
      <c r="C51" s="158"/>
      <c r="D51" s="159"/>
      <c r="E51" s="26"/>
      <c r="F51" s="141"/>
      <c r="G51" s="57"/>
      <c r="H51" s="57"/>
      <c r="I51" s="54">
        <v>7</v>
      </c>
      <c r="J51" s="26"/>
      <c r="K51" s="7"/>
      <c r="L51" s="151"/>
      <c r="M51" s="5"/>
      <c r="N51" s="151"/>
      <c r="O51" s="5"/>
      <c r="P51" s="151"/>
    </row>
    <row r="52" spans="1:16" hidden="1">
      <c r="A52" s="80">
        <v>39917</v>
      </c>
      <c r="B52" s="115"/>
      <c r="C52" s="158"/>
      <c r="D52" s="159"/>
      <c r="E52" s="26"/>
      <c r="F52" s="138"/>
      <c r="G52" s="410"/>
      <c r="H52" s="410"/>
      <c r="I52" s="52">
        <v>7</v>
      </c>
      <c r="J52" s="26"/>
      <c r="K52" s="7"/>
      <c r="L52" s="151"/>
      <c r="M52" s="5"/>
      <c r="N52" s="151"/>
      <c r="O52" s="5"/>
      <c r="P52" s="151"/>
    </row>
    <row r="53" spans="1:16" hidden="1">
      <c r="A53" s="81">
        <v>39918</v>
      </c>
      <c r="B53" s="116"/>
      <c r="C53" s="158"/>
      <c r="D53" s="159"/>
      <c r="E53" s="26"/>
      <c r="F53" s="139"/>
      <c r="G53" s="56"/>
      <c r="H53" s="56"/>
      <c r="I53" s="53">
        <v>7</v>
      </c>
      <c r="J53" s="26"/>
      <c r="K53" s="7"/>
      <c r="L53" s="151"/>
      <c r="M53" s="5"/>
      <c r="N53" s="151"/>
      <c r="O53" s="5"/>
      <c r="P53" s="151"/>
    </row>
    <row r="54" spans="1:16" hidden="1">
      <c r="A54" s="82">
        <v>39926</v>
      </c>
      <c r="B54" s="111">
        <v>5000</v>
      </c>
      <c r="C54" s="158"/>
      <c r="D54" s="159"/>
      <c r="E54" s="18"/>
      <c r="F54" s="142">
        <v>6.7</v>
      </c>
      <c r="G54" s="57"/>
      <c r="H54" s="57"/>
      <c r="I54" s="54">
        <v>7</v>
      </c>
      <c r="J54" s="18"/>
      <c r="K54" s="7"/>
      <c r="L54" s="151"/>
      <c r="M54" s="5"/>
      <c r="N54" s="151"/>
      <c r="O54" s="5"/>
      <c r="P54" s="151"/>
    </row>
    <row r="55" spans="1:16" hidden="1">
      <c r="A55" s="80">
        <v>39947</v>
      </c>
      <c r="B55" s="119">
        <v>4810</v>
      </c>
      <c r="C55" s="158"/>
      <c r="D55" s="159"/>
      <c r="E55" s="18"/>
      <c r="F55" s="143">
        <v>7.1</v>
      </c>
      <c r="G55" s="410"/>
      <c r="H55" s="410"/>
      <c r="I55" s="52">
        <v>7</v>
      </c>
      <c r="J55" s="18"/>
      <c r="K55" s="7"/>
      <c r="L55" s="151"/>
      <c r="M55" s="5"/>
      <c r="N55" s="151"/>
      <c r="O55" s="5"/>
      <c r="P55" s="151"/>
    </row>
    <row r="56" spans="1:16" hidden="1">
      <c r="A56" s="82">
        <v>39962</v>
      </c>
      <c r="B56" s="118"/>
      <c r="C56" s="158"/>
      <c r="D56" s="159"/>
      <c r="E56" s="18"/>
      <c r="F56" s="141"/>
      <c r="G56" s="57"/>
      <c r="H56" s="57"/>
      <c r="I56" s="54">
        <v>7</v>
      </c>
      <c r="J56" s="18"/>
      <c r="K56" s="7"/>
      <c r="L56" s="151"/>
      <c r="M56" s="5"/>
      <c r="N56" s="151"/>
      <c r="O56" s="5"/>
      <c r="P56" s="151"/>
    </row>
    <row r="57" spans="1:16" ht="15" hidden="1" thickBot="1">
      <c r="A57" s="80">
        <v>39979</v>
      </c>
      <c r="B57" s="120">
        <v>4960</v>
      </c>
      <c r="C57" s="158"/>
      <c r="D57" s="159"/>
      <c r="E57" s="18"/>
      <c r="F57" s="144">
        <v>7.2</v>
      </c>
      <c r="G57" s="410"/>
      <c r="H57" s="410"/>
      <c r="I57" s="51">
        <v>7</v>
      </c>
      <c r="J57" s="18"/>
      <c r="K57" s="7"/>
      <c r="L57" s="151"/>
      <c r="M57" s="5"/>
      <c r="N57" s="151"/>
      <c r="O57" s="5"/>
      <c r="P57" s="151"/>
    </row>
    <row r="58" spans="1:16" hidden="1">
      <c r="A58" s="87">
        <v>40016</v>
      </c>
      <c r="B58" s="116"/>
      <c r="C58" s="158"/>
      <c r="D58" s="159"/>
      <c r="E58" s="18"/>
      <c r="F58" s="139"/>
      <c r="G58" s="56"/>
      <c r="H58" s="56"/>
      <c r="I58" s="52">
        <v>7</v>
      </c>
      <c r="J58" s="18"/>
      <c r="K58" s="7"/>
      <c r="L58" s="151"/>
      <c r="M58" s="5"/>
      <c r="N58" s="151"/>
      <c r="O58" s="5"/>
      <c r="P58" s="151"/>
    </row>
    <row r="59" spans="1:16" hidden="1">
      <c r="A59" s="73">
        <v>40022</v>
      </c>
      <c r="B59" s="111">
        <v>4390</v>
      </c>
      <c r="C59" s="158"/>
      <c r="D59" s="159"/>
      <c r="E59" s="18"/>
      <c r="F59" s="142">
        <v>5.9</v>
      </c>
      <c r="G59" s="57"/>
      <c r="H59" s="57"/>
      <c r="I59" s="54">
        <v>7</v>
      </c>
      <c r="J59" s="18"/>
      <c r="K59" s="7"/>
      <c r="L59" s="151"/>
      <c r="M59" s="5"/>
      <c r="N59" s="151"/>
      <c r="O59" s="5"/>
      <c r="P59" s="151"/>
    </row>
    <row r="60" spans="1:16" hidden="1">
      <c r="A60" s="71">
        <v>40032</v>
      </c>
      <c r="B60" s="115"/>
      <c r="C60" s="158"/>
      <c r="D60" s="159"/>
      <c r="E60" s="18"/>
      <c r="F60" s="138"/>
      <c r="G60" s="410"/>
      <c r="H60" s="410"/>
      <c r="I60" s="52">
        <v>7</v>
      </c>
      <c r="J60" s="18"/>
      <c r="K60" s="7"/>
      <c r="L60" s="151"/>
      <c r="M60" s="5"/>
      <c r="N60" s="151"/>
      <c r="O60" s="5"/>
      <c r="P60" s="151"/>
    </row>
    <row r="61" spans="1:16" hidden="1">
      <c r="A61" s="72">
        <v>40044</v>
      </c>
      <c r="B61" s="117">
        <v>5080</v>
      </c>
      <c r="C61" s="158"/>
      <c r="D61" s="159"/>
      <c r="E61" s="18"/>
      <c r="F61" s="140">
        <v>7</v>
      </c>
      <c r="G61" s="56"/>
      <c r="H61" s="56"/>
      <c r="I61" s="53">
        <v>7</v>
      </c>
      <c r="J61" s="18"/>
      <c r="K61" s="7"/>
      <c r="L61" s="151"/>
      <c r="M61" s="5"/>
      <c r="N61" s="151"/>
      <c r="O61" s="5"/>
      <c r="P61" s="151"/>
    </row>
    <row r="62" spans="1:16" hidden="1">
      <c r="A62" s="73">
        <v>40045</v>
      </c>
      <c r="B62" s="118"/>
      <c r="C62" s="158"/>
      <c r="D62" s="159"/>
      <c r="E62" s="18"/>
      <c r="F62" s="141"/>
      <c r="G62" s="57"/>
      <c r="H62" s="57"/>
      <c r="I62" s="54">
        <v>7</v>
      </c>
      <c r="J62" s="18"/>
      <c r="K62" s="7"/>
      <c r="L62" s="151"/>
      <c r="M62" s="5"/>
      <c r="N62" s="151"/>
      <c r="O62" s="5"/>
      <c r="P62" s="151"/>
    </row>
    <row r="63" spans="1:16" hidden="1">
      <c r="A63" s="71">
        <v>40067</v>
      </c>
      <c r="B63" s="115"/>
      <c r="C63" s="158"/>
      <c r="D63" s="159"/>
      <c r="E63" s="18"/>
      <c r="F63" s="138"/>
      <c r="G63" s="410"/>
      <c r="H63" s="410"/>
      <c r="I63" s="52">
        <v>7</v>
      </c>
      <c r="J63" s="18"/>
      <c r="K63" s="7"/>
      <c r="L63" s="151"/>
      <c r="M63" s="5"/>
      <c r="N63" s="151"/>
      <c r="O63" s="5"/>
      <c r="P63" s="151"/>
    </row>
    <row r="64" spans="1:16" hidden="1">
      <c r="A64" s="72">
        <v>40072</v>
      </c>
      <c r="B64" s="117">
        <v>4820</v>
      </c>
      <c r="C64" s="158"/>
      <c r="D64" s="159"/>
      <c r="E64" s="18"/>
      <c r="F64" s="140">
        <v>7.2</v>
      </c>
      <c r="G64" s="56"/>
      <c r="H64" s="56"/>
      <c r="I64" s="53">
        <v>7</v>
      </c>
      <c r="J64" s="18"/>
      <c r="K64" s="7"/>
      <c r="L64" s="151"/>
      <c r="M64" s="5"/>
      <c r="N64" s="151"/>
      <c r="O64" s="5"/>
      <c r="P64" s="151"/>
    </row>
    <row r="65" spans="1:16" hidden="1">
      <c r="A65" s="73">
        <v>40081</v>
      </c>
      <c r="B65" s="118"/>
      <c r="C65" s="158"/>
      <c r="D65" s="159"/>
      <c r="E65" s="18"/>
      <c r="F65" s="141"/>
      <c r="G65" s="57"/>
      <c r="H65" s="57"/>
      <c r="I65" s="54">
        <v>7</v>
      </c>
      <c r="J65" s="18"/>
      <c r="K65" s="7"/>
      <c r="L65" s="151"/>
      <c r="M65" s="5"/>
      <c r="N65" s="151"/>
      <c r="O65" s="5"/>
      <c r="P65" s="151"/>
    </row>
    <row r="66" spans="1:16" hidden="1">
      <c r="A66" s="70">
        <v>40101</v>
      </c>
      <c r="B66" s="121"/>
      <c r="C66" s="158"/>
      <c r="D66" s="159"/>
      <c r="E66" s="18"/>
      <c r="F66" s="137"/>
      <c r="G66" s="58"/>
      <c r="H66" s="58"/>
      <c r="I66" s="51">
        <v>7</v>
      </c>
      <c r="J66" s="18"/>
      <c r="K66" s="7"/>
      <c r="L66" s="151"/>
      <c r="M66" s="5"/>
      <c r="N66" s="151"/>
      <c r="O66" s="5"/>
      <c r="P66" s="151"/>
    </row>
    <row r="67" spans="1:16" hidden="1">
      <c r="A67" s="71">
        <v>40127</v>
      </c>
      <c r="B67" s="115"/>
      <c r="C67" s="158"/>
      <c r="D67" s="159"/>
      <c r="E67" s="18"/>
      <c r="F67" s="138"/>
      <c r="G67" s="410"/>
      <c r="H67" s="410"/>
      <c r="I67" s="52">
        <v>7</v>
      </c>
      <c r="J67" s="18"/>
      <c r="K67" s="7"/>
      <c r="L67" s="151"/>
      <c r="M67" s="5"/>
      <c r="N67" s="151"/>
      <c r="O67" s="5"/>
      <c r="P67" s="151"/>
    </row>
    <row r="68" spans="1:16" hidden="1">
      <c r="A68" s="72">
        <v>40134</v>
      </c>
      <c r="B68" s="117">
        <v>4930</v>
      </c>
      <c r="C68" s="158"/>
      <c r="D68" s="159"/>
      <c r="E68" s="18"/>
      <c r="F68" s="140">
        <v>7</v>
      </c>
      <c r="G68" s="56"/>
      <c r="H68" s="56"/>
      <c r="I68" s="53">
        <v>7</v>
      </c>
      <c r="J68" s="18"/>
      <c r="K68" s="7"/>
      <c r="L68" s="151"/>
      <c r="M68" s="5"/>
      <c r="N68" s="151"/>
      <c r="O68" s="5"/>
      <c r="P68" s="151"/>
    </row>
    <row r="69" spans="1:16" hidden="1">
      <c r="A69" s="73">
        <v>40141</v>
      </c>
      <c r="B69" s="118"/>
      <c r="C69" s="158"/>
      <c r="D69" s="159"/>
      <c r="E69" s="18"/>
      <c r="F69" s="141"/>
      <c r="G69" s="57"/>
      <c r="H69" s="57"/>
      <c r="I69" s="54">
        <v>7</v>
      </c>
      <c r="J69" s="18"/>
      <c r="K69" s="7"/>
      <c r="L69" s="151"/>
      <c r="M69" s="5"/>
      <c r="N69" s="151"/>
      <c r="O69" s="5"/>
      <c r="P69" s="151"/>
    </row>
    <row r="70" spans="1:16" hidden="1">
      <c r="A70" s="71">
        <v>40150</v>
      </c>
      <c r="B70" s="122"/>
      <c r="C70" s="161"/>
      <c r="D70" s="162"/>
      <c r="E70" s="18"/>
      <c r="F70" s="145"/>
      <c r="G70" s="411"/>
      <c r="H70" s="411"/>
      <c r="I70" s="52">
        <v>7</v>
      </c>
      <c r="J70" s="18"/>
      <c r="K70" s="7"/>
      <c r="L70" s="151"/>
      <c r="M70" s="5"/>
      <c r="N70" s="151"/>
      <c r="O70" s="5"/>
      <c r="P70" s="151"/>
    </row>
    <row r="71" spans="1:16" hidden="1">
      <c r="A71" s="72">
        <v>40155</v>
      </c>
      <c r="B71" s="123"/>
      <c r="C71" s="161"/>
      <c r="D71" s="162"/>
      <c r="E71" s="18"/>
      <c r="F71" s="146"/>
      <c r="G71" s="59"/>
      <c r="H71" s="59"/>
      <c r="I71" s="53">
        <v>7</v>
      </c>
      <c r="J71" s="18"/>
      <c r="K71" s="7"/>
      <c r="L71" s="151"/>
      <c r="M71" s="5"/>
      <c r="N71" s="151"/>
      <c r="O71" s="5"/>
      <c r="P71" s="151"/>
    </row>
    <row r="72" spans="1:16" hidden="1">
      <c r="A72" s="72">
        <v>40156</v>
      </c>
      <c r="B72" s="123"/>
      <c r="C72" s="161"/>
      <c r="D72" s="162"/>
      <c r="E72" s="18"/>
      <c r="F72" s="146"/>
      <c r="G72" s="59"/>
      <c r="H72" s="59"/>
      <c r="I72" s="53">
        <v>7</v>
      </c>
      <c r="J72" s="18"/>
      <c r="K72" s="7"/>
      <c r="L72" s="151"/>
      <c r="M72" s="5"/>
      <c r="N72" s="151"/>
      <c r="O72" s="5"/>
      <c r="P72" s="151"/>
    </row>
    <row r="73" spans="1:16" hidden="1">
      <c r="A73" s="72">
        <v>40162</v>
      </c>
      <c r="B73" s="53">
        <v>4610</v>
      </c>
      <c r="C73" s="158"/>
      <c r="D73" s="159"/>
      <c r="E73" s="18"/>
      <c r="F73" s="140">
        <v>6.3</v>
      </c>
      <c r="G73" s="56"/>
      <c r="H73" s="56"/>
      <c r="I73" s="53">
        <v>7</v>
      </c>
      <c r="J73" s="18"/>
      <c r="K73" s="7"/>
      <c r="L73" s="151"/>
      <c r="M73" s="5"/>
      <c r="N73" s="151"/>
      <c r="O73" s="5"/>
      <c r="P73" s="151"/>
    </row>
    <row r="74" spans="1:16" hidden="1">
      <c r="A74" s="72">
        <v>40163</v>
      </c>
      <c r="B74" s="53">
        <v>4990</v>
      </c>
      <c r="C74" s="158"/>
      <c r="D74" s="159"/>
      <c r="E74" s="18"/>
      <c r="F74" s="140">
        <v>6.9</v>
      </c>
      <c r="G74" s="56"/>
      <c r="H74" s="56"/>
      <c r="I74" s="53">
        <v>7</v>
      </c>
      <c r="J74" s="18"/>
      <c r="K74" s="7"/>
      <c r="L74" s="151"/>
      <c r="M74" s="5"/>
      <c r="N74" s="151"/>
      <c r="O74" s="5"/>
      <c r="P74" s="151"/>
    </row>
    <row r="75" spans="1:16" hidden="1">
      <c r="A75" s="72">
        <v>40165</v>
      </c>
      <c r="B75" s="124"/>
      <c r="C75" s="158"/>
      <c r="D75" s="159"/>
      <c r="E75" s="18"/>
      <c r="F75" s="139"/>
      <c r="G75" s="56"/>
      <c r="H75" s="56"/>
      <c r="I75" s="53">
        <v>7</v>
      </c>
      <c r="J75" s="18"/>
      <c r="K75" s="7"/>
      <c r="L75" s="151"/>
      <c r="M75" s="5"/>
      <c r="N75" s="151"/>
      <c r="O75" s="5"/>
      <c r="P75" s="151"/>
    </row>
    <row r="76" spans="1:16" hidden="1">
      <c r="A76" s="74">
        <v>40168</v>
      </c>
      <c r="B76" s="111">
        <v>4610</v>
      </c>
      <c r="C76" s="158"/>
      <c r="D76" s="159"/>
      <c r="E76" s="18"/>
      <c r="F76" s="142">
        <v>6.3</v>
      </c>
      <c r="G76" s="57"/>
      <c r="H76" s="57"/>
      <c r="I76" s="54">
        <v>7</v>
      </c>
      <c r="J76" s="18"/>
      <c r="K76" s="7"/>
      <c r="L76" s="151"/>
      <c r="M76" s="5"/>
      <c r="N76" s="151"/>
      <c r="O76" s="5"/>
      <c r="P76" s="151"/>
    </row>
    <row r="77" spans="1:16" hidden="1">
      <c r="A77" s="75">
        <v>40184</v>
      </c>
      <c r="B77" s="119">
        <v>4990</v>
      </c>
      <c r="C77" s="158"/>
      <c r="D77" s="159"/>
      <c r="E77" s="18"/>
      <c r="F77" s="143">
        <v>6.9</v>
      </c>
      <c r="G77" s="410"/>
      <c r="H77" s="410"/>
      <c r="I77" s="52">
        <v>7</v>
      </c>
      <c r="J77" s="18"/>
      <c r="K77" s="7"/>
      <c r="L77" s="151"/>
      <c r="M77" s="5"/>
      <c r="N77" s="151"/>
      <c r="O77" s="5"/>
      <c r="P77" s="151"/>
    </row>
    <row r="78" spans="1:16" hidden="1">
      <c r="A78" s="72">
        <v>40193</v>
      </c>
      <c r="B78" s="123"/>
      <c r="C78" s="161"/>
      <c r="D78" s="162"/>
      <c r="E78" s="18"/>
      <c r="F78" s="146"/>
      <c r="G78" s="59"/>
      <c r="H78" s="59"/>
      <c r="I78" s="53">
        <v>7</v>
      </c>
      <c r="J78" s="18"/>
      <c r="K78" s="7"/>
      <c r="L78" s="151"/>
      <c r="M78" s="5"/>
      <c r="N78" s="151"/>
      <c r="O78" s="5"/>
      <c r="P78" s="151"/>
    </row>
    <row r="79" spans="1:16" hidden="1">
      <c r="A79" s="73">
        <v>40203</v>
      </c>
      <c r="B79" s="125"/>
      <c r="C79" s="161"/>
      <c r="D79" s="162"/>
      <c r="E79" s="18"/>
      <c r="F79" s="147"/>
      <c r="G79" s="60"/>
      <c r="H79" s="60"/>
      <c r="I79" s="54">
        <v>7</v>
      </c>
      <c r="J79" s="18"/>
      <c r="K79" s="7"/>
      <c r="L79" s="151"/>
      <c r="M79" s="5"/>
      <c r="N79" s="151"/>
      <c r="O79" s="5"/>
      <c r="P79" s="151"/>
    </row>
    <row r="80" spans="1:16" hidden="1">
      <c r="A80" s="71">
        <v>40213</v>
      </c>
      <c r="B80" s="52">
        <v>5950</v>
      </c>
      <c r="C80" s="158"/>
      <c r="D80" s="159"/>
      <c r="E80" s="18"/>
      <c r="F80" s="143">
        <v>7.1</v>
      </c>
      <c r="G80" s="410"/>
      <c r="H80" s="410"/>
      <c r="I80" s="52">
        <v>7</v>
      </c>
      <c r="J80" s="18"/>
      <c r="K80" s="7"/>
      <c r="L80" s="151"/>
      <c r="M80" s="5"/>
      <c r="N80" s="151"/>
      <c r="O80" s="5"/>
      <c r="P80" s="151"/>
    </row>
    <row r="81" spans="1:16" hidden="1">
      <c r="A81" s="76">
        <v>40220</v>
      </c>
      <c r="B81" s="123"/>
      <c r="C81" s="161"/>
      <c r="D81" s="162"/>
      <c r="E81" s="18"/>
      <c r="F81" s="146"/>
      <c r="G81" s="59"/>
      <c r="H81" s="59"/>
      <c r="I81" s="53">
        <v>7</v>
      </c>
      <c r="J81" s="18"/>
      <c r="K81" s="7"/>
      <c r="L81" s="151"/>
      <c r="M81" s="5"/>
      <c r="N81" s="151"/>
      <c r="O81" s="5"/>
      <c r="P81" s="151"/>
    </row>
    <row r="82" spans="1:16" hidden="1">
      <c r="A82" s="72">
        <v>40221</v>
      </c>
      <c r="B82" s="123"/>
      <c r="C82" s="161"/>
      <c r="D82" s="162"/>
      <c r="E82" s="18"/>
      <c r="F82" s="146"/>
      <c r="G82" s="59"/>
      <c r="H82" s="59"/>
      <c r="I82" s="53">
        <v>7</v>
      </c>
      <c r="J82" s="18"/>
      <c r="K82" s="7"/>
      <c r="L82" s="151"/>
      <c r="M82" s="5"/>
      <c r="N82" s="151"/>
      <c r="O82" s="5"/>
      <c r="P82" s="151"/>
    </row>
    <row r="83" spans="1:16" hidden="1">
      <c r="A83" s="73">
        <v>40235</v>
      </c>
      <c r="B83" s="125"/>
      <c r="C83" s="161"/>
      <c r="D83" s="162"/>
      <c r="E83" s="18"/>
      <c r="F83" s="147"/>
      <c r="G83" s="60"/>
      <c r="H83" s="60"/>
      <c r="I83" s="54">
        <v>7</v>
      </c>
      <c r="J83" s="18"/>
      <c r="K83" s="7"/>
      <c r="L83" s="151"/>
      <c r="M83" s="5"/>
      <c r="N83" s="151"/>
      <c r="O83" s="5"/>
      <c r="P83" s="151"/>
    </row>
    <row r="84" spans="1:16" hidden="1">
      <c r="A84" s="71">
        <v>40282</v>
      </c>
      <c r="B84" s="122"/>
      <c r="C84" s="161"/>
      <c r="D84" s="162"/>
      <c r="E84" s="18"/>
      <c r="F84" s="145"/>
      <c r="G84" s="411"/>
      <c r="H84" s="411"/>
      <c r="I84" s="52">
        <v>7</v>
      </c>
      <c r="J84" s="18"/>
      <c r="K84" s="7"/>
      <c r="L84" s="151"/>
      <c r="M84" s="5"/>
      <c r="N84" s="151"/>
      <c r="O84" s="5"/>
      <c r="P84" s="151"/>
    </row>
    <row r="85" spans="1:16" hidden="1">
      <c r="A85" s="73">
        <v>40291</v>
      </c>
      <c r="B85" s="126">
        <v>5300</v>
      </c>
      <c r="C85" s="161"/>
      <c r="D85" s="162"/>
      <c r="E85" s="18"/>
      <c r="F85" s="148">
        <v>7.5</v>
      </c>
      <c r="G85" s="60"/>
      <c r="H85" s="60"/>
      <c r="I85" s="54">
        <v>7</v>
      </c>
      <c r="J85" s="18"/>
      <c r="K85" s="7"/>
      <c r="L85" s="151"/>
      <c r="M85" s="5"/>
      <c r="N85" s="151"/>
      <c r="O85" s="5"/>
      <c r="P85" s="151"/>
    </row>
    <row r="86" spans="1:16" hidden="1">
      <c r="A86" s="71">
        <v>40305</v>
      </c>
      <c r="B86" s="122"/>
      <c r="C86" s="161"/>
      <c r="D86" s="162"/>
      <c r="E86" s="18"/>
      <c r="F86" s="149"/>
      <c r="G86" s="411"/>
      <c r="H86" s="411"/>
      <c r="I86" s="52">
        <v>7</v>
      </c>
      <c r="J86" s="18"/>
      <c r="K86" s="7"/>
      <c r="L86" s="151"/>
      <c r="M86" s="5"/>
      <c r="N86" s="151"/>
      <c r="O86" s="5"/>
      <c r="P86" s="151"/>
    </row>
    <row r="87" spans="1:16" hidden="1">
      <c r="A87" s="73">
        <v>40310</v>
      </c>
      <c r="B87" s="126">
        <v>4980</v>
      </c>
      <c r="C87" s="161"/>
      <c r="D87" s="162"/>
      <c r="E87" s="18"/>
      <c r="F87" s="148">
        <v>6.9</v>
      </c>
      <c r="G87" s="60"/>
      <c r="H87" s="60"/>
      <c r="I87" s="54">
        <v>7</v>
      </c>
      <c r="J87" s="18"/>
      <c r="K87" s="7"/>
      <c r="L87" s="151"/>
      <c r="M87" s="5"/>
      <c r="N87" s="151"/>
      <c r="O87" s="5"/>
      <c r="P87" s="151"/>
    </row>
    <row r="88" spans="1:16" ht="15" hidden="1" thickBot="1">
      <c r="A88" s="88">
        <v>40337</v>
      </c>
      <c r="B88" s="127">
        <v>4670</v>
      </c>
      <c r="C88" s="161"/>
      <c r="D88" s="162"/>
      <c r="E88" s="18"/>
      <c r="F88" s="149">
        <v>7.8</v>
      </c>
      <c r="G88" s="411"/>
      <c r="H88" s="411"/>
      <c r="I88" s="52">
        <v>7</v>
      </c>
      <c r="J88" s="18"/>
      <c r="K88" s="7"/>
      <c r="L88" s="151"/>
      <c r="M88" s="5"/>
      <c r="N88" s="151"/>
      <c r="O88" s="5"/>
      <c r="P88" s="151"/>
    </row>
    <row r="89" spans="1:16" hidden="1">
      <c r="A89" s="86">
        <v>40367</v>
      </c>
      <c r="B89" s="128">
        <v>3590</v>
      </c>
      <c r="C89" s="163"/>
      <c r="D89" s="164"/>
      <c r="E89" s="18"/>
      <c r="F89" s="128">
        <v>7.03</v>
      </c>
      <c r="G89" s="176"/>
      <c r="H89" s="412"/>
      <c r="I89" s="67">
        <v>7</v>
      </c>
      <c r="J89" s="18"/>
      <c r="K89" s="7"/>
      <c r="L89" s="151"/>
      <c r="M89" s="5"/>
      <c r="N89" s="151"/>
      <c r="O89" s="5"/>
      <c r="P89" s="151"/>
    </row>
    <row r="90" spans="1:16" hidden="1">
      <c r="A90" s="83">
        <v>40400</v>
      </c>
      <c r="B90" s="129">
        <v>5275</v>
      </c>
      <c r="C90" s="7"/>
      <c r="D90" s="151"/>
      <c r="F90" s="129">
        <v>7.1</v>
      </c>
      <c r="G90" s="3"/>
      <c r="I90" s="53">
        <v>7</v>
      </c>
      <c r="K90" s="7"/>
      <c r="L90" s="151"/>
      <c r="M90" s="5"/>
      <c r="N90" s="151"/>
      <c r="O90" s="5"/>
      <c r="P90" s="151"/>
    </row>
    <row r="91" spans="1:16" hidden="1">
      <c r="A91" s="83">
        <v>40441</v>
      </c>
      <c r="B91" s="129">
        <v>5420</v>
      </c>
      <c r="C91" s="7"/>
      <c r="D91" s="151"/>
      <c r="F91" s="129">
        <v>7.1</v>
      </c>
      <c r="G91" s="3"/>
      <c r="I91" s="53">
        <v>7</v>
      </c>
      <c r="K91" s="7"/>
      <c r="L91" s="151"/>
      <c r="M91" s="5"/>
      <c r="N91" s="151"/>
      <c r="O91" s="5"/>
      <c r="P91" s="151"/>
    </row>
    <row r="92" spans="1:16" hidden="1">
      <c r="A92" s="83">
        <v>40463</v>
      </c>
      <c r="B92" s="129"/>
      <c r="C92" s="7"/>
      <c r="D92" s="151"/>
      <c r="F92" s="129"/>
      <c r="G92" s="3"/>
      <c r="I92" s="53">
        <v>7</v>
      </c>
      <c r="K92" s="7"/>
      <c r="L92" s="151"/>
      <c r="M92" s="5"/>
      <c r="N92" s="151"/>
      <c r="O92" s="5"/>
      <c r="P92" s="151"/>
    </row>
    <row r="93" spans="1:16" hidden="1">
      <c r="A93" s="83">
        <v>40491</v>
      </c>
      <c r="B93" s="129"/>
      <c r="C93" s="7"/>
      <c r="D93" s="151"/>
      <c r="F93" s="129"/>
      <c r="G93" s="3"/>
      <c r="I93" s="53">
        <v>7</v>
      </c>
      <c r="K93" s="7"/>
      <c r="L93" s="151"/>
      <c r="M93" s="5"/>
      <c r="N93" s="151"/>
      <c r="O93" s="5"/>
      <c r="P93" s="151"/>
    </row>
    <row r="94" spans="1:16" hidden="1">
      <c r="A94" s="83">
        <v>40519</v>
      </c>
      <c r="B94" s="129">
        <v>5270</v>
      </c>
      <c r="C94" s="7"/>
      <c r="D94" s="151"/>
      <c r="F94" s="129">
        <v>7.53</v>
      </c>
      <c r="G94" s="3"/>
      <c r="I94" s="53">
        <v>7</v>
      </c>
      <c r="K94" s="7"/>
      <c r="L94" s="151"/>
      <c r="M94" s="5"/>
      <c r="N94" s="151"/>
      <c r="O94" s="5"/>
      <c r="P94" s="151"/>
    </row>
    <row r="95" spans="1:16" hidden="1">
      <c r="A95" s="84">
        <v>40549</v>
      </c>
      <c r="B95" s="129">
        <v>4800</v>
      </c>
      <c r="C95" s="7"/>
      <c r="D95" s="151"/>
      <c r="F95" s="129">
        <v>7.81</v>
      </c>
      <c r="G95" s="3"/>
      <c r="I95" s="53">
        <v>7</v>
      </c>
      <c r="K95" s="7"/>
      <c r="L95" s="151"/>
      <c r="M95" s="5"/>
      <c r="N95" s="151"/>
      <c r="O95" s="5"/>
      <c r="P95" s="151"/>
    </row>
    <row r="96" spans="1:16" hidden="1">
      <c r="A96" s="84">
        <v>40583</v>
      </c>
      <c r="B96" s="129">
        <v>5150</v>
      </c>
      <c r="C96" s="7"/>
      <c r="D96" s="151"/>
      <c r="F96" s="129">
        <v>6.79</v>
      </c>
      <c r="G96" s="3"/>
      <c r="I96" s="53">
        <v>7</v>
      </c>
      <c r="K96" s="7"/>
      <c r="L96" s="151"/>
      <c r="M96" s="5"/>
      <c r="N96" s="151"/>
      <c r="O96" s="5"/>
      <c r="P96" s="151"/>
    </row>
    <row r="97" spans="1:16" hidden="1">
      <c r="A97" s="84">
        <v>40613</v>
      </c>
      <c r="B97" s="129">
        <v>5390</v>
      </c>
      <c r="C97" s="7"/>
      <c r="D97" s="151"/>
      <c r="F97" s="129">
        <v>7.35</v>
      </c>
      <c r="G97" s="3"/>
      <c r="I97" s="53">
        <v>7</v>
      </c>
      <c r="K97" s="7"/>
      <c r="L97" s="151"/>
      <c r="M97" s="5"/>
      <c r="N97" s="151"/>
      <c r="O97" s="5"/>
      <c r="P97" s="151"/>
    </row>
    <row r="98" spans="1:16" hidden="1">
      <c r="A98" s="84">
        <v>40644</v>
      </c>
      <c r="B98" s="129">
        <v>5250</v>
      </c>
      <c r="C98" s="7"/>
      <c r="D98" s="151"/>
      <c r="F98" s="129">
        <v>7.48</v>
      </c>
      <c r="G98" s="3"/>
      <c r="I98" s="53">
        <v>7</v>
      </c>
      <c r="K98" s="7"/>
      <c r="L98" s="151"/>
      <c r="M98" s="5"/>
      <c r="N98" s="151"/>
      <c r="O98" s="5"/>
      <c r="P98" s="151"/>
    </row>
    <row r="99" spans="1:16" hidden="1">
      <c r="A99" s="84">
        <v>40673</v>
      </c>
      <c r="B99" s="129">
        <v>5930</v>
      </c>
      <c r="C99" s="7"/>
      <c r="D99" s="151"/>
      <c r="F99" s="129">
        <v>7</v>
      </c>
      <c r="G99" s="3"/>
      <c r="I99" s="53">
        <v>7</v>
      </c>
      <c r="K99" s="7"/>
      <c r="L99" s="151"/>
      <c r="M99" s="5"/>
      <c r="N99" s="151"/>
      <c r="O99" s="5"/>
      <c r="P99" s="151"/>
    </row>
    <row r="100" spans="1:16" ht="15" hidden="1" thickBot="1">
      <c r="A100" s="85">
        <v>40715</v>
      </c>
      <c r="B100" s="130"/>
      <c r="C100" s="7"/>
      <c r="D100" s="151"/>
      <c r="F100" s="130"/>
      <c r="G100" s="4"/>
      <c r="H100" s="286"/>
      <c r="I100" s="68">
        <v>7</v>
      </c>
      <c r="K100" s="7"/>
      <c r="L100" s="151"/>
      <c r="M100" s="5"/>
      <c r="N100" s="151"/>
      <c r="O100" s="5"/>
      <c r="P100" s="151"/>
    </row>
    <row r="101" spans="1:16" hidden="1">
      <c r="A101" s="77">
        <v>40732</v>
      </c>
      <c r="B101" s="128"/>
      <c r="C101" s="163"/>
      <c r="D101" s="164"/>
      <c r="E101" s="18"/>
      <c r="F101" s="128"/>
      <c r="G101" s="176"/>
      <c r="H101" s="412"/>
      <c r="I101" s="67">
        <v>7</v>
      </c>
      <c r="J101" s="18"/>
      <c r="K101" s="7"/>
      <c r="L101" s="151"/>
      <c r="M101" s="5"/>
      <c r="N101" s="151"/>
      <c r="O101" s="5"/>
      <c r="P101" s="151"/>
    </row>
    <row r="102" spans="1:16" hidden="1">
      <c r="A102" s="79">
        <v>40765</v>
      </c>
      <c r="B102" s="129"/>
      <c r="C102" s="7"/>
      <c r="D102" s="151"/>
      <c r="F102" s="129"/>
      <c r="G102" s="3"/>
      <c r="I102" s="53">
        <v>7</v>
      </c>
      <c r="K102" s="7"/>
      <c r="L102" s="151"/>
      <c r="M102" s="5"/>
      <c r="N102" s="151"/>
      <c r="O102" s="5"/>
      <c r="P102" s="151"/>
    </row>
    <row r="103" spans="1:16" hidden="1">
      <c r="A103" s="79">
        <v>40806</v>
      </c>
      <c r="B103" s="129">
        <v>4720</v>
      </c>
      <c r="C103" s="7"/>
      <c r="D103" s="151"/>
      <c r="F103" s="129">
        <v>7.61</v>
      </c>
      <c r="G103" s="3"/>
      <c r="I103" s="53">
        <v>7</v>
      </c>
      <c r="K103" s="7"/>
      <c r="L103" s="151"/>
      <c r="M103" s="5"/>
      <c r="N103" s="151"/>
      <c r="O103" s="5"/>
      <c r="P103" s="151"/>
    </row>
    <row r="104" spans="1:16" hidden="1">
      <c r="A104" s="79">
        <v>40841</v>
      </c>
      <c r="B104" s="129">
        <v>5340</v>
      </c>
      <c r="C104" s="7"/>
      <c r="D104" s="151"/>
      <c r="F104" s="129">
        <v>7.66</v>
      </c>
      <c r="G104" s="3"/>
      <c r="I104" s="53">
        <v>7</v>
      </c>
      <c r="K104" s="7"/>
      <c r="L104" s="151"/>
      <c r="M104" s="5"/>
      <c r="N104" s="151"/>
      <c r="O104" s="5"/>
      <c r="P104" s="151"/>
    </row>
    <row r="105" spans="1:16" hidden="1">
      <c r="A105" s="79">
        <v>40862</v>
      </c>
      <c r="B105" s="129">
        <v>5390</v>
      </c>
      <c r="C105" s="165"/>
      <c r="D105" s="166"/>
      <c r="F105" s="129">
        <v>7.67</v>
      </c>
      <c r="G105" s="177"/>
      <c r="H105" s="325"/>
      <c r="I105" s="53">
        <v>7</v>
      </c>
      <c r="K105" s="7"/>
      <c r="L105" s="151"/>
      <c r="M105" s="5"/>
      <c r="N105" s="151"/>
      <c r="O105" s="5"/>
      <c r="P105" s="151"/>
    </row>
    <row r="106" spans="1:16" hidden="1">
      <c r="A106" s="79">
        <v>40878</v>
      </c>
      <c r="B106" s="129"/>
      <c r="C106" s="165"/>
      <c r="D106" s="166"/>
      <c r="F106" s="129"/>
      <c r="G106" s="177"/>
      <c r="H106" s="325"/>
      <c r="I106" s="53">
        <v>7</v>
      </c>
      <c r="K106" s="7"/>
      <c r="L106" s="151"/>
      <c r="M106" s="5"/>
      <c r="N106" s="151"/>
      <c r="O106" s="5"/>
      <c r="P106" s="151"/>
    </row>
    <row r="107" spans="1:16" hidden="1">
      <c r="A107" s="79">
        <v>40929</v>
      </c>
      <c r="B107" s="129"/>
      <c r="C107" s="165"/>
      <c r="D107" s="166"/>
      <c r="F107" s="129"/>
      <c r="G107" s="177"/>
      <c r="H107" s="325"/>
      <c r="I107" s="53">
        <v>7</v>
      </c>
      <c r="K107" s="7"/>
      <c r="L107" s="151"/>
      <c r="M107" s="5"/>
      <c r="N107" s="151"/>
      <c r="O107" s="5"/>
      <c r="P107" s="151"/>
    </row>
    <row r="108" spans="1:16" hidden="1">
      <c r="A108" s="79">
        <v>40960</v>
      </c>
      <c r="B108" s="129">
        <v>5530</v>
      </c>
      <c r="C108" s="165"/>
      <c r="D108" s="166"/>
      <c r="F108" s="129">
        <v>7.59</v>
      </c>
      <c r="G108" s="177"/>
      <c r="H108" s="325"/>
      <c r="I108" s="53">
        <v>7</v>
      </c>
      <c r="K108" s="7"/>
      <c r="L108" s="151"/>
      <c r="M108" s="5"/>
      <c r="N108" s="151"/>
      <c r="O108" s="5"/>
      <c r="P108" s="151"/>
    </row>
    <row r="109" spans="1:16" hidden="1">
      <c r="A109" s="79">
        <v>40969</v>
      </c>
      <c r="B109" s="129"/>
      <c r="C109" s="165"/>
      <c r="D109" s="166"/>
      <c r="F109" s="129"/>
      <c r="G109" s="177"/>
      <c r="H109" s="325"/>
      <c r="I109" s="53">
        <v>7</v>
      </c>
      <c r="K109" s="7"/>
      <c r="L109" s="151"/>
      <c r="M109" s="5"/>
      <c r="N109" s="151"/>
      <c r="O109" s="5"/>
      <c r="P109" s="151"/>
    </row>
    <row r="110" spans="1:16" hidden="1">
      <c r="A110" s="79">
        <v>41019</v>
      </c>
      <c r="B110" s="129"/>
      <c r="C110" s="165"/>
      <c r="D110" s="166"/>
      <c r="F110" s="129"/>
      <c r="G110" s="177"/>
      <c r="H110" s="325"/>
      <c r="I110" s="53">
        <v>7</v>
      </c>
      <c r="K110" s="7"/>
      <c r="L110" s="151"/>
      <c r="M110" s="5"/>
      <c r="N110" s="151"/>
      <c r="O110" s="5"/>
      <c r="P110" s="151"/>
    </row>
    <row r="111" spans="1:16" hidden="1">
      <c r="A111" s="79">
        <v>41052</v>
      </c>
      <c r="B111" s="129"/>
      <c r="C111" s="165"/>
      <c r="D111" s="166"/>
      <c r="F111" s="129"/>
      <c r="G111" s="177"/>
      <c r="H111" s="325"/>
      <c r="I111" s="53">
        <v>7</v>
      </c>
      <c r="K111" s="7"/>
      <c r="L111" s="151"/>
      <c r="M111" s="5"/>
      <c r="N111" s="151"/>
      <c r="O111" s="5"/>
      <c r="P111" s="151"/>
    </row>
    <row r="112" spans="1:16" ht="15" hidden="1" thickBot="1">
      <c r="A112" s="99">
        <v>41061</v>
      </c>
      <c r="B112" s="130"/>
      <c r="C112" s="165"/>
      <c r="D112" s="166"/>
      <c r="F112" s="150"/>
      <c r="G112" s="178"/>
      <c r="H112" s="325"/>
      <c r="I112" s="53">
        <v>7</v>
      </c>
      <c r="K112" s="7"/>
      <c r="L112" s="151"/>
      <c r="M112" s="5"/>
      <c r="N112" s="151"/>
      <c r="O112" s="5"/>
      <c r="P112" s="151"/>
    </row>
    <row r="113" spans="1:16" hidden="1">
      <c r="A113" s="77">
        <v>41114</v>
      </c>
      <c r="B113" s="128"/>
      <c r="C113" s="163"/>
      <c r="D113" s="164"/>
      <c r="E113" s="18"/>
      <c r="F113" s="128"/>
      <c r="G113" s="96"/>
      <c r="H113" s="96"/>
      <c r="I113" s="92">
        <v>7</v>
      </c>
      <c r="J113" s="18"/>
      <c r="K113" s="7"/>
      <c r="L113" s="151"/>
      <c r="M113" s="5"/>
      <c r="N113" s="151"/>
      <c r="O113" s="5"/>
      <c r="P113" s="151"/>
    </row>
    <row r="114" spans="1:16" hidden="1">
      <c r="A114" s="79">
        <v>41143</v>
      </c>
      <c r="B114" s="129">
        <v>5880</v>
      </c>
      <c r="C114" s="7"/>
      <c r="D114" s="151"/>
      <c r="F114" s="129">
        <v>7.55</v>
      </c>
      <c r="G114" s="6"/>
      <c r="H114" s="6"/>
      <c r="I114" s="29">
        <v>7</v>
      </c>
      <c r="K114" s="7"/>
      <c r="L114" s="151"/>
      <c r="M114" s="5"/>
      <c r="N114" s="151"/>
      <c r="O114" s="5"/>
      <c r="P114" s="151"/>
    </row>
    <row r="115" spans="1:16" hidden="1">
      <c r="A115" s="79">
        <v>41178</v>
      </c>
      <c r="B115" s="129"/>
      <c r="C115" s="7"/>
      <c r="D115" s="151"/>
      <c r="F115" s="129"/>
      <c r="G115" s="6"/>
      <c r="H115" s="6"/>
      <c r="I115" s="29">
        <v>7</v>
      </c>
      <c r="K115" s="7"/>
      <c r="L115" s="151"/>
      <c r="M115" s="5"/>
      <c r="N115" s="151"/>
      <c r="O115" s="5"/>
      <c r="P115" s="151"/>
    </row>
    <row r="116" spans="1:16" hidden="1">
      <c r="A116" s="79">
        <v>41207</v>
      </c>
      <c r="B116" s="129"/>
      <c r="C116" s="7"/>
      <c r="D116" s="151"/>
      <c r="F116" s="129"/>
      <c r="G116" s="6"/>
      <c r="H116" s="6"/>
      <c r="I116" s="29">
        <v>7</v>
      </c>
      <c r="K116" s="7"/>
      <c r="L116" s="151"/>
      <c r="M116" s="5"/>
      <c r="N116" s="151"/>
      <c r="O116" s="5"/>
      <c r="P116" s="151"/>
    </row>
    <row r="117" spans="1:16" hidden="1">
      <c r="A117" s="97">
        <v>41241</v>
      </c>
      <c r="B117" s="129"/>
      <c r="C117" s="7"/>
      <c r="D117" s="151"/>
      <c r="F117" s="129"/>
      <c r="G117" s="6"/>
      <c r="H117" s="6"/>
      <c r="I117" s="29">
        <v>7</v>
      </c>
      <c r="K117" s="7"/>
      <c r="L117" s="151"/>
      <c r="M117" s="5"/>
      <c r="N117" s="151"/>
      <c r="O117" s="5"/>
      <c r="P117" s="151"/>
    </row>
    <row r="118" spans="1:16" hidden="1">
      <c r="A118" s="97">
        <v>41257</v>
      </c>
      <c r="B118" s="129">
        <v>5680</v>
      </c>
      <c r="C118" s="7"/>
      <c r="D118" s="151"/>
      <c r="F118" s="129">
        <v>7.28</v>
      </c>
      <c r="G118" s="6"/>
      <c r="H118" s="6"/>
      <c r="I118" s="29">
        <v>7</v>
      </c>
      <c r="K118" s="7"/>
      <c r="L118" s="151"/>
      <c r="M118" s="5"/>
      <c r="N118" s="151"/>
      <c r="O118" s="5"/>
      <c r="P118" s="151"/>
    </row>
    <row r="119" spans="1:16" hidden="1">
      <c r="A119" s="97">
        <v>41288</v>
      </c>
      <c r="B119" s="129"/>
      <c r="C119" s="7"/>
      <c r="D119" s="151"/>
      <c r="F119" s="129"/>
      <c r="G119" s="6"/>
      <c r="H119" s="6"/>
      <c r="I119" s="29">
        <v>7</v>
      </c>
      <c r="K119" s="7"/>
      <c r="L119" s="151"/>
      <c r="M119" s="5"/>
      <c r="N119" s="151"/>
      <c r="O119" s="5"/>
      <c r="P119" s="151"/>
    </row>
    <row r="120" spans="1:16" hidden="1">
      <c r="A120" s="97">
        <v>41331</v>
      </c>
      <c r="B120" s="129"/>
      <c r="C120" s="7"/>
      <c r="D120" s="151"/>
      <c r="F120" s="129"/>
      <c r="G120" s="6"/>
      <c r="H120" s="6"/>
      <c r="I120" s="29">
        <v>7</v>
      </c>
      <c r="K120" s="7"/>
      <c r="L120" s="151"/>
      <c r="M120" s="5"/>
      <c r="N120" s="151"/>
      <c r="O120" s="5"/>
      <c r="P120" s="151"/>
    </row>
    <row r="121" spans="1:16" hidden="1">
      <c r="A121" s="97">
        <v>41354</v>
      </c>
      <c r="B121" s="129">
        <v>5740</v>
      </c>
      <c r="C121" s="7"/>
      <c r="D121" s="151"/>
      <c r="F121" s="129">
        <v>7.6</v>
      </c>
      <c r="G121" s="6"/>
      <c r="H121" s="6"/>
      <c r="I121" s="29">
        <v>7</v>
      </c>
      <c r="K121" s="7"/>
      <c r="L121" s="151"/>
      <c r="M121" s="5"/>
      <c r="N121" s="151"/>
      <c r="O121" s="5"/>
      <c r="P121" s="151"/>
    </row>
    <row r="122" spans="1:16" hidden="1">
      <c r="A122" s="97">
        <v>41380</v>
      </c>
      <c r="B122" s="129">
        <v>5720</v>
      </c>
      <c r="C122" s="7"/>
      <c r="D122" s="151"/>
      <c r="F122" s="129">
        <v>7.32</v>
      </c>
      <c r="G122" s="6"/>
      <c r="H122" s="6"/>
      <c r="I122" s="29">
        <v>7</v>
      </c>
      <c r="K122" s="7"/>
      <c r="L122" s="151"/>
      <c r="M122" s="5"/>
      <c r="N122" s="151"/>
      <c r="O122" s="5"/>
      <c r="P122" s="151"/>
    </row>
    <row r="123" spans="1:16" hidden="1">
      <c r="A123" s="97">
        <v>41404</v>
      </c>
      <c r="B123" s="129">
        <v>5590</v>
      </c>
      <c r="C123" s="7"/>
      <c r="D123" s="151"/>
      <c r="F123" s="129">
        <v>7.46</v>
      </c>
      <c r="G123" s="6"/>
      <c r="H123" s="6"/>
      <c r="I123" s="29">
        <v>7</v>
      </c>
      <c r="K123" s="7"/>
      <c r="L123" s="151"/>
      <c r="M123" s="5"/>
      <c r="N123" s="151"/>
      <c r="O123" s="5"/>
      <c r="P123" s="151"/>
    </row>
    <row r="124" spans="1:16" hidden="1">
      <c r="A124" s="179">
        <v>41451</v>
      </c>
      <c r="B124" s="150">
        <v>5650</v>
      </c>
      <c r="C124" s="7"/>
      <c r="D124" s="151"/>
      <c r="F124" s="150">
        <v>7.53</v>
      </c>
      <c r="G124" s="6"/>
      <c r="H124" s="6"/>
      <c r="I124" s="29">
        <v>7</v>
      </c>
      <c r="K124" s="7"/>
      <c r="L124" s="151"/>
      <c r="M124" s="5"/>
      <c r="N124" s="151"/>
      <c r="O124" s="5"/>
      <c r="P124" s="151"/>
    </row>
    <row r="125" spans="1:16" hidden="1">
      <c r="A125" s="180">
        <v>41484</v>
      </c>
      <c r="B125" s="183"/>
      <c r="C125" s="183">
        <v>5480</v>
      </c>
      <c r="D125" s="185"/>
      <c r="F125" s="183"/>
      <c r="G125" s="183">
        <v>7.61</v>
      </c>
      <c r="H125" s="181"/>
      <c r="I125" s="92">
        <v>7</v>
      </c>
      <c r="K125" s="186"/>
      <c r="L125" s="184">
        <v>118.9</v>
      </c>
      <c r="M125" s="183">
        <v>130.57</v>
      </c>
      <c r="N125" s="184">
        <v>57.4</v>
      </c>
      <c r="O125" s="183">
        <v>51.2</v>
      </c>
      <c r="P125" s="185">
        <v>30.9</v>
      </c>
    </row>
    <row r="126" spans="1:16" hidden="1">
      <c r="A126" s="179">
        <v>41513</v>
      </c>
      <c r="B126" s="129"/>
      <c r="C126" s="187"/>
      <c r="D126" s="101"/>
      <c r="F126" s="129"/>
      <c r="G126" s="187"/>
      <c r="H126" s="405"/>
      <c r="I126" s="29">
        <v>7</v>
      </c>
      <c r="K126" s="187"/>
      <c r="L126" s="422">
        <v>118.9</v>
      </c>
      <c r="M126" s="129">
        <v>115.1</v>
      </c>
      <c r="N126" s="422">
        <v>57.17</v>
      </c>
      <c r="O126" s="129">
        <v>51.36</v>
      </c>
      <c r="P126" s="101">
        <v>32.1</v>
      </c>
    </row>
    <row r="127" spans="1:16" hidden="1">
      <c r="A127" s="97">
        <v>41541</v>
      </c>
      <c r="B127" s="129"/>
      <c r="C127" s="129"/>
      <c r="D127" s="129"/>
      <c r="F127" s="129"/>
      <c r="G127" s="129"/>
      <c r="H127" s="129"/>
      <c r="I127" s="29">
        <v>7</v>
      </c>
      <c r="K127" s="129"/>
      <c r="L127" s="129"/>
      <c r="M127" s="129"/>
      <c r="N127" s="422"/>
      <c r="O127" s="129"/>
      <c r="P127" s="101"/>
    </row>
    <row r="128" spans="1:16" hidden="1">
      <c r="A128" s="179">
        <v>41570</v>
      </c>
      <c r="B128" s="100"/>
      <c r="C128" s="129"/>
      <c r="D128" s="101"/>
      <c r="F128" s="129"/>
      <c r="G128" s="129"/>
      <c r="H128" s="129"/>
      <c r="I128" s="29">
        <v>7</v>
      </c>
      <c r="K128" s="129"/>
      <c r="L128" s="129"/>
      <c r="M128" s="129">
        <v>111.93</v>
      </c>
      <c r="N128" s="129">
        <v>56.4</v>
      </c>
      <c r="O128" s="129">
        <v>51.3</v>
      </c>
      <c r="P128" s="101">
        <v>31.4</v>
      </c>
    </row>
    <row r="129" spans="1:17" hidden="1">
      <c r="A129" s="179">
        <v>41599</v>
      </c>
      <c r="B129" s="129"/>
      <c r="C129" s="129"/>
      <c r="D129" s="101"/>
      <c r="F129" s="129"/>
      <c r="G129" s="129"/>
      <c r="H129" s="101"/>
      <c r="I129" s="29">
        <v>7</v>
      </c>
      <c r="K129" s="129"/>
      <c r="L129" s="422"/>
      <c r="M129" s="129"/>
      <c r="N129" s="422"/>
      <c r="O129" s="129"/>
      <c r="P129" s="101"/>
    </row>
    <row r="130" spans="1:17" hidden="1">
      <c r="A130" s="179">
        <v>41624</v>
      </c>
      <c r="B130" s="129"/>
      <c r="C130" s="129"/>
      <c r="D130" s="101"/>
      <c r="F130" s="129"/>
      <c r="G130" s="129"/>
      <c r="H130" s="101"/>
      <c r="I130" s="29">
        <v>7</v>
      </c>
      <c r="K130" s="129"/>
      <c r="L130" s="422">
        <v>118.92</v>
      </c>
      <c r="M130" s="129"/>
      <c r="N130" s="422">
        <v>55.85</v>
      </c>
      <c r="O130" s="129">
        <v>51.17</v>
      </c>
      <c r="P130" s="101">
        <v>32.619999999999997</v>
      </c>
    </row>
    <row r="131" spans="1:17" hidden="1">
      <c r="A131" s="97">
        <v>41668</v>
      </c>
      <c r="B131" s="129"/>
      <c r="C131" s="129"/>
      <c r="D131" s="101">
        <v>5590</v>
      </c>
      <c r="F131" s="129"/>
      <c r="G131" s="129"/>
      <c r="H131" s="405">
        <v>6.98</v>
      </c>
      <c r="I131" s="29">
        <v>7</v>
      </c>
      <c r="K131" s="129"/>
      <c r="L131" s="422"/>
      <c r="M131" s="129"/>
      <c r="N131" s="422"/>
      <c r="O131" s="129"/>
      <c r="P131" s="101"/>
    </row>
    <row r="132" spans="1:17" hidden="1">
      <c r="A132" s="179">
        <v>41696</v>
      </c>
      <c r="B132" s="129"/>
      <c r="C132" s="129"/>
      <c r="D132" s="101">
        <v>5260</v>
      </c>
      <c r="F132" s="129"/>
      <c r="G132" s="129"/>
      <c r="H132" s="405">
        <v>6.78</v>
      </c>
      <c r="I132" s="29">
        <v>7</v>
      </c>
      <c r="K132" s="129"/>
      <c r="L132" s="422">
        <v>117.76</v>
      </c>
      <c r="M132" s="129"/>
      <c r="N132" s="422">
        <v>56.52</v>
      </c>
      <c r="O132" s="129">
        <v>50.46</v>
      </c>
      <c r="P132" s="101">
        <v>32.26</v>
      </c>
    </row>
    <row r="133" spans="1:17" hidden="1">
      <c r="A133" s="179">
        <v>41715</v>
      </c>
      <c r="B133" s="129"/>
      <c r="C133" s="129"/>
      <c r="D133" s="101">
        <v>5320</v>
      </c>
      <c r="F133" s="129"/>
      <c r="G133" s="129"/>
      <c r="H133" s="405">
        <v>7.4</v>
      </c>
      <c r="I133" s="29">
        <v>7</v>
      </c>
      <c r="K133" s="129"/>
      <c r="L133" s="422">
        <v>118.9</v>
      </c>
      <c r="M133" s="129"/>
      <c r="N133" s="422">
        <v>55.54</v>
      </c>
      <c r="O133" s="129">
        <v>50.43</v>
      </c>
      <c r="P133" s="101">
        <v>32.869999999999997</v>
      </c>
    </row>
    <row r="134" spans="1:17" hidden="1">
      <c r="A134" s="179">
        <v>41744</v>
      </c>
      <c r="B134" s="129"/>
      <c r="C134" s="129"/>
      <c r="D134" s="101">
        <v>5170</v>
      </c>
      <c r="F134" s="129"/>
      <c r="G134" s="129"/>
      <c r="H134" s="405">
        <v>7.4</v>
      </c>
      <c r="I134" s="29">
        <v>7</v>
      </c>
      <c r="K134" s="129"/>
      <c r="L134" s="422">
        <v>118.95</v>
      </c>
      <c r="M134" s="129"/>
      <c r="N134" s="422"/>
      <c r="O134" s="129"/>
      <c r="P134" s="101"/>
    </row>
    <row r="135" spans="1:17" hidden="1">
      <c r="A135" s="97">
        <v>41774</v>
      </c>
      <c r="B135" s="129"/>
      <c r="C135" s="129"/>
      <c r="D135" s="101">
        <v>5430</v>
      </c>
      <c r="F135" s="150"/>
      <c r="G135" s="150"/>
      <c r="H135" s="413">
        <v>7</v>
      </c>
      <c r="I135" s="29">
        <v>7</v>
      </c>
      <c r="K135" s="129"/>
      <c r="L135" s="129"/>
      <c r="M135" s="129"/>
      <c r="N135" s="129"/>
      <c r="O135" s="129"/>
      <c r="P135" s="129"/>
    </row>
    <row r="136" spans="1:17" ht="15" hidden="1" thickBot="1">
      <c r="A136" s="98">
        <v>41817</v>
      </c>
      <c r="B136" s="130"/>
      <c r="C136" s="130"/>
      <c r="D136" s="102"/>
      <c r="F136" s="130"/>
      <c r="G136" s="130"/>
      <c r="H136" s="182"/>
      <c r="I136" s="29">
        <v>7</v>
      </c>
      <c r="K136" s="1"/>
      <c r="L136" s="102"/>
      <c r="M136" s="102"/>
      <c r="N136" s="286"/>
      <c r="O136" s="4"/>
      <c r="P136" s="2"/>
    </row>
    <row r="137" spans="1:17" hidden="1">
      <c r="A137" s="97">
        <v>41837</v>
      </c>
      <c r="B137" s="228"/>
      <c r="C137" s="228"/>
      <c r="D137" s="185">
        <v>5420</v>
      </c>
      <c r="E137" s="192"/>
      <c r="F137" s="414"/>
      <c r="G137" s="228"/>
      <c r="H137" s="184">
        <v>7.3</v>
      </c>
      <c r="I137" s="67">
        <v>7</v>
      </c>
      <c r="J137" s="192"/>
      <c r="K137" s="414"/>
      <c r="L137" s="228">
        <v>118.92</v>
      </c>
      <c r="M137" s="228"/>
      <c r="N137" s="228">
        <v>56.82</v>
      </c>
      <c r="O137" s="228">
        <v>50.54</v>
      </c>
      <c r="P137" s="185">
        <v>33</v>
      </c>
    </row>
    <row r="138" spans="1:17" hidden="1">
      <c r="A138" s="97">
        <v>41873</v>
      </c>
      <c r="B138" s="193"/>
      <c r="C138" s="193"/>
      <c r="D138" s="194">
        <v>5250</v>
      </c>
      <c r="F138" s="415"/>
      <c r="G138" s="404"/>
      <c r="H138" s="399">
        <v>7.24</v>
      </c>
      <c r="I138" s="53">
        <v>7</v>
      </c>
      <c r="K138" s="415"/>
      <c r="L138" s="404">
        <v>118.93</v>
      </c>
      <c r="M138" s="404"/>
      <c r="N138" s="404"/>
      <c r="O138" s="404"/>
      <c r="P138" s="423"/>
    </row>
    <row r="139" spans="1:17" hidden="1">
      <c r="A139" s="97">
        <v>41908</v>
      </c>
      <c r="B139" s="193"/>
      <c r="C139" s="193"/>
      <c r="D139" s="194">
        <v>5240</v>
      </c>
      <c r="F139" s="415"/>
      <c r="G139" s="404"/>
      <c r="H139" s="399">
        <v>7.29</v>
      </c>
      <c r="I139" s="53">
        <v>7</v>
      </c>
      <c r="K139" s="415"/>
      <c r="L139" s="404">
        <v>118.91</v>
      </c>
      <c r="M139" s="404"/>
      <c r="N139" s="404"/>
      <c r="O139" s="404"/>
      <c r="P139" s="423"/>
    </row>
    <row r="140" spans="1:17" hidden="1">
      <c r="A140" s="97">
        <v>41935</v>
      </c>
      <c r="B140" s="193"/>
      <c r="C140" s="193"/>
      <c r="D140" s="194">
        <v>5310</v>
      </c>
      <c r="F140" s="415"/>
      <c r="G140" s="404"/>
      <c r="H140" s="399">
        <v>7.23</v>
      </c>
      <c r="I140" s="53">
        <v>7</v>
      </c>
      <c r="K140" s="415"/>
      <c r="L140" s="404">
        <v>118.91</v>
      </c>
      <c r="M140" s="404"/>
      <c r="N140" s="404">
        <v>57.67</v>
      </c>
      <c r="O140" s="404">
        <v>51.12</v>
      </c>
      <c r="P140" s="423">
        <v>33.26</v>
      </c>
    </row>
    <row r="141" spans="1:17" hidden="1">
      <c r="A141" s="97">
        <v>41967</v>
      </c>
      <c r="B141" s="193"/>
      <c r="C141" s="193"/>
      <c r="D141" s="794"/>
      <c r="F141" s="415"/>
      <c r="G141" s="404"/>
      <c r="H141" s="788"/>
      <c r="I141" s="53">
        <v>7</v>
      </c>
      <c r="K141" s="415"/>
      <c r="L141" s="404">
        <v>118.91500000000001</v>
      </c>
      <c r="M141" s="404"/>
      <c r="N141" s="404">
        <v>57.61</v>
      </c>
      <c r="O141" s="404">
        <v>51.11</v>
      </c>
      <c r="P141" s="423"/>
    </row>
    <row r="142" spans="1:17" ht="15" hidden="1" thickBot="1">
      <c r="A142" s="98">
        <v>41990</v>
      </c>
      <c r="B142" s="196"/>
      <c r="C142" s="196">
        <v>6120</v>
      </c>
      <c r="D142" s="795"/>
      <c r="F142" s="195"/>
      <c r="G142" s="196">
        <v>7.23</v>
      </c>
      <c r="H142" s="789"/>
      <c r="I142" s="68">
        <v>7</v>
      </c>
      <c r="K142" s="195"/>
      <c r="L142" s="196">
        <v>118.91</v>
      </c>
      <c r="M142" s="196"/>
      <c r="N142" s="196">
        <v>57.12</v>
      </c>
      <c r="O142" s="196">
        <v>50.56</v>
      </c>
      <c r="P142" s="197">
        <v>33.409999999999997</v>
      </c>
    </row>
    <row r="143" spans="1:17" hidden="1">
      <c r="A143" s="307">
        <v>42031</v>
      </c>
      <c r="B143" s="9"/>
      <c r="C143" s="9">
        <v>6160</v>
      </c>
      <c r="D143" s="796"/>
      <c r="F143" s="308"/>
      <c r="G143" s="9">
        <v>7.18</v>
      </c>
      <c r="H143" s="790"/>
      <c r="I143" s="53">
        <v>7</v>
      </c>
      <c r="K143" s="308"/>
      <c r="L143" s="9">
        <v>118.5</v>
      </c>
      <c r="M143" s="9"/>
      <c r="N143" s="9">
        <v>55.69</v>
      </c>
      <c r="O143" s="9">
        <v>49.6</v>
      </c>
      <c r="P143" s="10">
        <v>33.54</v>
      </c>
      <c r="Q143" s="276">
        <v>42005</v>
      </c>
    </row>
    <row r="144" spans="1:17" hidden="1">
      <c r="A144" s="97">
        <v>42052</v>
      </c>
      <c r="B144" s="193"/>
      <c r="C144" s="193">
        <v>6320</v>
      </c>
      <c r="D144" s="794"/>
      <c r="F144" s="415"/>
      <c r="G144" s="404">
        <v>7.52</v>
      </c>
      <c r="H144" s="788"/>
      <c r="I144" s="53">
        <v>7</v>
      </c>
      <c r="K144" s="415"/>
      <c r="L144" s="404">
        <v>118.91</v>
      </c>
      <c r="M144" s="404"/>
      <c r="N144" s="404">
        <v>56.23</v>
      </c>
      <c r="O144" s="404">
        <v>50.16</v>
      </c>
      <c r="P144" s="423">
        <v>33.6</v>
      </c>
      <c r="Q144" s="276">
        <v>42036</v>
      </c>
    </row>
    <row r="145" spans="1:17" hidden="1">
      <c r="A145" s="97">
        <v>42087</v>
      </c>
      <c r="B145" s="193"/>
      <c r="C145" s="193">
        <v>6130</v>
      </c>
      <c r="D145" s="794"/>
      <c r="F145" s="415"/>
      <c r="G145" s="404">
        <v>7.24</v>
      </c>
      <c r="H145" s="788"/>
      <c r="I145" s="53">
        <v>7</v>
      </c>
      <c r="K145" s="415"/>
      <c r="L145" s="404">
        <v>118.95</v>
      </c>
      <c r="M145" s="404"/>
      <c r="N145" s="404">
        <v>57.16</v>
      </c>
      <c r="O145" s="404">
        <v>50.71</v>
      </c>
      <c r="P145" s="423">
        <v>33.68</v>
      </c>
      <c r="Q145" s="276">
        <v>42064</v>
      </c>
    </row>
    <row r="146" spans="1:17" hidden="1">
      <c r="A146" s="97">
        <v>42122</v>
      </c>
      <c r="B146" s="193"/>
      <c r="C146" s="193"/>
      <c r="D146" s="794"/>
      <c r="F146" s="415"/>
      <c r="G146" s="404"/>
      <c r="H146" s="788"/>
      <c r="I146" s="53">
        <v>7</v>
      </c>
      <c r="K146" s="415"/>
      <c r="L146" s="404">
        <v>118.94</v>
      </c>
      <c r="M146" s="404"/>
      <c r="N146" s="404">
        <v>54.34</v>
      </c>
      <c r="O146" s="404">
        <v>48.51</v>
      </c>
      <c r="P146" s="423">
        <v>33.81</v>
      </c>
      <c r="Q146" s="276">
        <v>42095</v>
      </c>
    </row>
    <row r="147" spans="1:17" hidden="1">
      <c r="A147" s="97">
        <v>42138</v>
      </c>
      <c r="B147" s="193"/>
      <c r="C147" s="193"/>
      <c r="D147" s="794"/>
      <c r="F147" s="415"/>
      <c r="G147" s="404"/>
      <c r="H147" s="788"/>
      <c r="I147" s="53">
        <v>7</v>
      </c>
      <c r="K147" s="415"/>
      <c r="L147" s="392" t="s">
        <v>185</v>
      </c>
      <c r="M147" s="404"/>
      <c r="N147" s="404">
        <v>55.17</v>
      </c>
      <c r="O147" s="404">
        <v>49.14</v>
      </c>
      <c r="P147" s="423">
        <v>33.770000000000003</v>
      </c>
      <c r="Q147" s="276">
        <v>42125</v>
      </c>
    </row>
    <row r="148" spans="1:17" hidden="1">
      <c r="A148" s="97">
        <v>42177</v>
      </c>
      <c r="B148" s="193"/>
      <c r="C148" s="193"/>
      <c r="D148" s="794"/>
      <c r="F148" s="415"/>
      <c r="G148" s="404"/>
      <c r="H148" s="788"/>
      <c r="I148" s="53">
        <v>7</v>
      </c>
      <c r="K148" s="415"/>
      <c r="L148" s="404">
        <v>118.94</v>
      </c>
      <c r="M148" s="404"/>
      <c r="N148" s="404">
        <v>54.18</v>
      </c>
      <c r="O148" s="404">
        <v>48.45</v>
      </c>
      <c r="P148" s="423">
        <v>33.799999999999997</v>
      </c>
      <c r="Q148" s="276">
        <v>42156</v>
      </c>
    </row>
    <row r="149" spans="1:17" hidden="1">
      <c r="A149" s="97">
        <v>42200</v>
      </c>
      <c r="B149" s="193"/>
      <c r="C149" s="193">
        <v>6390</v>
      </c>
      <c r="D149" s="794"/>
      <c r="F149" s="415"/>
      <c r="G149" s="404">
        <v>6.94</v>
      </c>
      <c r="H149" s="788"/>
      <c r="I149" s="53">
        <v>7</v>
      </c>
      <c r="K149" s="415"/>
      <c r="L149" s="404">
        <v>118.41</v>
      </c>
      <c r="M149" s="404"/>
      <c r="N149" s="404">
        <v>55.2</v>
      </c>
      <c r="O149" s="404">
        <v>49.19</v>
      </c>
      <c r="P149" s="423">
        <v>33.770000000000003</v>
      </c>
      <c r="Q149" s="276">
        <v>42186</v>
      </c>
    </row>
    <row r="150" spans="1:17" hidden="1">
      <c r="A150" s="97">
        <v>42229</v>
      </c>
      <c r="B150" s="193"/>
      <c r="C150" s="193">
        <v>6470</v>
      </c>
      <c r="D150" s="794"/>
      <c r="F150" s="415"/>
      <c r="G150" s="404">
        <v>7.03</v>
      </c>
      <c r="H150" s="788"/>
      <c r="I150" s="53">
        <v>7</v>
      </c>
      <c r="K150" s="415"/>
      <c r="L150" s="404">
        <v>118.87</v>
      </c>
      <c r="M150" s="404"/>
      <c r="N150" s="404">
        <v>55.74</v>
      </c>
      <c r="O150" s="404">
        <v>49.51</v>
      </c>
      <c r="P150" s="423">
        <v>33.78</v>
      </c>
      <c r="Q150" s="276">
        <v>42217</v>
      </c>
    </row>
    <row r="151" spans="1:17" hidden="1">
      <c r="A151" s="97">
        <v>42257</v>
      </c>
      <c r="B151" s="193"/>
      <c r="C151" s="193">
        <v>6340</v>
      </c>
      <c r="D151" s="794"/>
      <c r="F151" s="415"/>
      <c r="G151" s="404">
        <v>7.45</v>
      </c>
      <c r="H151" s="788"/>
      <c r="I151" s="53">
        <v>7</v>
      </c>
      <c r="K151" s="415"/>
      <c r="L151" s="404">
        <v>117.91</v>
      </c>
      <c r="M151" s="404"/>
      <c r="N151" s="404">
        <v>54.8</v>
      </c>
      <c r="O151" s="404">
        <v>48.75</v>
      </c>
      <c r="P151" s="423">
        <v>33.799999999999997</v>
      </c>
      <c r="Q151" s="276">
        <v>42248</v>
      </c>
    </row>
    <row r="152" spans="1:17" hidden="1">
      <c r="A152" s="97">
        <v>42285</v>
      </c>
      <c r="B152" s="193"/>
      <c r="C152" s="193">
        <v>6460</v>
      </c>
      <c r="D152" s="794"/>
      <c r="F152" s="415"/>
      <c r="G152" s="404">
        <v>7.76</v>
      </c>
      <c r="H152" s="788"/>
      <c r="I152" s="53">
        <v>7</v>
      </c>
      <c r="K152" s="415"/>
      <c r="L152" s="404">
        <v>118.86</v>
      </c>
      <c r="M152" s="404"/>
      <c r="N152" s="404">
        <v>55.69</v>
      </c>
      <c r="O152" s="404">
        <v>49.33</v>
      </c>
      <c r="P152" s="423">
        <v>33.81</v>
      </c>
      <c r="Q152" s="276">
        <v>42278</v>
      </c>
    </row>
    <row r="153" spans="1:17" hidden="1">
      <c r="A153" s="97">
        <v>42321</v>
      </c>
      <c r="B153" s="193"/>
      <c r="C153" s="193"/>
      <c r="D153" s="794"/>
      <c r="F153" s="416"/>
      <c r="G153" s="417"/>
      <c r="H153" s="791"/>
      <c r="I153" s="53">
        <v>7</v>
      </c>
      <c r="K153" s="415"/>
      <c r="L153" s="404">
        <v>118.88</v>
      </c>
      <c r="M153" s="404"/>
      <c r="N153" s="404">
        <v>56.11</v>
      </c>
      <c r="O153" s="404">
        <v>49.43</v>
      </c>
      <c r="P153" s="423">
        <v>33.82</v>
      </c>
      <c r="Q153" s="276">
        <v>42309</v>
      </c>
    </row>
    <row r="154" spans="1:17" ht="15" hidden="1" thickBot="1">
      <c r="A154" s="98">
        <v>42361</v>
      </c>
      <c r="B154" s="196"/>
      <c r="C154" s="196">
        <v>6350</v>
      </c>
      <c r="D154" s="795"/>
      <c r="F154" s="195"/>
      <c r="G154" s="196">
        <v>7.29</v>
      </c>
      <c r="H154" s="789"/>
      <c r="I154" s="310">
        <v>7</v>
      </c>
      <c r="K154" s="195"/>
      <c r="L154" s="196">
        <v>118.87</v>
      </c>
      <c r="M154" s="196"/>
      <c r="N154" s="196">
        <v>54.62</v>
      </c>
      <c r="O154" s="196">
        <v>49.46</v>
      </c>
      <c r="P154" s="197">
        <v>33.86</v>
      </c>
      <c r="Q154" s="276">
        <v>42339</v>
      </c>
    </row>
    <row r="155" spans="1:17" hidden="1">
      <c r="A155" s="307">
        <v>42031</v>
      </c>
      <c r="B155" s="9"/>
      <c r="C155" s="9">
        <v>6600</v>
      </c>
      <c r="D155" s="796"/>
      <c r="F155" s="308"/>
      <c r="G155" s="9">
        <v>7.43</v>
      </c>
      <c r="H155" s="790"/>
      <c r="I155" s="53">
        <v>7</v>
      </c>
      <c r="K155" s="308"/>
      <c r="L155" s="9">
        <v>118.87</v>
      </c>
      <c r="M155" s="9"/>
      <c r="N155" s="9">
        <v>53.92</v>
      </c>
      <c r="O155" s="9">
        <v>48</v>
      </c>
      <c r="P155" s="10">
        <v>33.9</v>
      </c>
      <c r="Q155" s="276">
        <v>42370</v>
      </c>
    </row>
    <row r="156" spans="1:17" hidden="1">
      <c r="A156" s="97">
        <v>42418</v>
      </c>
      <c r="B156" s="193"/>
      <c r="C156" s="193">
        <v>6380</v>
      </c>
      <c r="D156" s="794"/>
      <c r="F156" s="415"/>
      <c r="G156" s="404">
        <v>7.81</v>
      </c>
      <c r="H156" s="788"/>
      <c r="I156" s="53">
        <v>7</v>
      </c>
      <c r="K156" s="415"/>
      <c r="L156" s="404">
        <v>118.86</v>
      </c>
      <c r="M156" s="404"/>
      <c r="N156" s="404">
        <v>55.94</v>
      </c>
      <c r="O156" s="404">
        <v>49.1</v>
      </c>
      <c r="P156" s="423">
        <v>33.92</v>
      </c>
      <c r="Q156" s="276">
        <v>42401</v>
      </c>
    </row>
    <row r="157" spans="1:17" hidden="1">
      <c r="A157" s="97">
        <v>42087</v>
      </c>
      <c r="B157" s="193"/>
      <c r="C157" s="193"/>
      <c r="D157" s="794"/>
      <c r="F157" s="415"/>
      <c r="G157" s="404"/>
      <c r="H157" s="788"/>
      <c r="I157" s="53">
        <v>7</v>
      </c>
      <c r="K157" s="415"/>
      <c r="L157" s="404">
        <v>118.85</v>
      </c>
      <c r="M157" s="404"/>
      <c r="N157" s="404">
        <v>56.08</v>
      </c>
      <c r="O157" s="404">
        <v>49.39</v>
      </c>
      <c r="P157" s="423">
        <v>33.96</v>
      </c>
      <c r="Q157" s="276">
        <v>42430</v>
      </c>
    </row>
    <row r="158" spans="1:17" hidden="1">
      <c r="A158" s="97">
        <v>42122</v>
      </c>
      <c r="B158" s="193"/>
      <c r="C158" s="193">
        <v>6350</v>
      </c>
      <c r="D158" s="794"/>
      <c r="F158" s="415"/>
      <c r="G158" s="404">
        <v>8.0399999999999991</v>
      </c>
      <c r="H158" s="788"/>
      <c r="I158" s="53">
        <v>7</v>
      </c>
      <c r="K158" s="415"/>
      <c r="L158" s="404">
        <v>118.88</v>
      </c>
      <c r="M158" s="404"/>
      <c r="N158" s="404">
        <v>57.22</v>
      </c>
      <c r="O158" s="404">
        <v>49.76</v>
      </c>
      <c r="P158" s="423">
        <v>34</v>
      </c>
      <c r="Q158" s="276">
        <v>42461</v>
      </c>
    </row>
    <row r="159" spans="1:17" hidden="1">
      <c r="A159" s="97">
        <v>42138</v>
      </c>
      <c r="B159" s="193">
        <v>7020</v>
      </c>
      <c r="C159" s="193"/>
      <c r="D159" s="794"/>
      <c r="F159" s="415">
        <v>7.32</v>
      </c>
      <c r="G159" s="404"/>
      <c r="H159" s="788"/>
      <c r="I159" s="53">
        <v>7</v>
      </c>
      <c r="K159" s="415"/>
      <c r="L159" s="398">
        <v>118.88</v>
      </c>
      <c r="M159" s="404"/>
      <c r="N159" s="404">
        <v>57.08</v>
      </c>
      <c r="O159" s="404">
        <v>49.71</v>
      </c>
      <c r="P159" s="423">
        <v>34.020000000000003</v>
      </c>
      <c r="Q159" s="276">
        <v>42503</v>
      </c>
    </row>
    <row r="160" spans="1:17" hidden="1">
      <c r="A160" s="97">
        <v>42177</v>
      </c>
      <c r="B160" s="193"/>
      <c r="C160" s="193"/>
      <c r="D160" s="794"/>
      <c r="F160" s="415"/>
      <c r="G160" s="404"/>
      <c r="H160" s="788"/>
      <c r="I160" s="53">
        <v>7</v>
      </c>
      <c r="K160" s="415"/>
      <c r="L160" s="404">
        <v>118.87</v>
      </c>
      <c r="M160" s="404"/>
      <c r="N160" s="404">
        <v>54.59</v>
      </c>
      <c r="O160" s="404">
        <v>48.12</v>
      </c>
      <c r="P160" s="423">
        <v>34.07</v>
      </c>
      <c r="Q160" s="276">
        <v>42522</v>
      </c>
    </row>
    <row r="161" spans="1:17" hidden="1">
      <c r="A161" s="97">
        <v>42200</v>
      </c>
      <c r="B161" s="193"/>
      <c r="C161" s="193"/>
      <c r="D161" s="794"/>
      <c r="F161" s="415"/>
      <c r="G161" s="404"/>
      <c r="H161" s="788"/>
      <c r="I161" s="53">
        <v>7</v>
      </c>
      <c r="K161" s="415"/>
      <c r="L161" s="404">
        <v>118.86</v>
      </c>
      <c r="M161" s="404"/>
      <c r="N161" s="404">
        <v>53.86</v>
      </c>
      <c r="O161" s="404">
        <v>47.89</v>
      </c>
      <c r="P161" s="423">
        <v>34.1</v>
      </c>
      <c r="Q161" s="276">
        <v>42552</v>
      </c>
    </row>
    <row r="162" spans="1:17" hidden="1">
      <c r="A162" s="97">
        <v>42601</v>
      </c>
      <c r="B162" s="193"/>
      <c r="C162" s="193">
        <v>6060</v>
      </c>
      <c r="D162" s="794"/>
      <c r="F162" s="415"/>
      <c r="G162" s="404">
        <v>7.3</v>
      </c>
      <c r="H162" s="788"/>
      <c r="I162" s="53">
        <v>7</v>
      </c>
      <c r="K162" s="415"/>
      <c r="L162" s="404">
        <v>118.91</v>
      </c>
      <c r="M162" s="404"/>
      <c r="N162" s="404">
        <v>54.9</v>
      </c>
      <c r="O162" s="404">
        <v>48.39</v>
      </c>
      <c r="P162" s="423">
        <v>33.130000000000003</v>
      </c>
      <c r="Q162" s="276">
        <v>42583</v>
      </c>
    </row>
    <row r="163" spans="1:17" hidden="1">
      <c r="A163" s="97">
        <v>42635</v>
      </c>
      <c r="B163" s="193"/>
      <c r="C163" s="193"/>
      <c r="D163" s="794"/>
      <c r="F163" s="415"/>
      <c r="G163" s="404"/>
      <c r="H163" s="788"/>
      <c r="I163" s="53">
        <v>7</v>
      </c>
      <c r="K163" s="415"/>
      <c r="L163" s="404">
        <v>118.87</v>
      </c>
      <c r="M163" s="404"/>
      <c r="N163" s="404">
        <v>54.48</v>
      </c>
      <c r="O163" s="404">
        <v>48.01</v>
      </c>
      <c r="P163" s="423">
        <v>34.18</v>
      </c>
      <c r="Q163" s="276">
        <v>42614</v>
      </c>
    </row>
    <row r="164" spans="1:17" hidden="1">
      <c r="A164" s="97">
        <v>42663</v>
      </c>
      <c r="B164" s="193"/>
      <c r="C164" s="193"/>
      <c r="D164" s="794"/>
      <c r="F164" s="415"/>
      <c r="G164" s="404"/>
      <c r="H164" s="788"/>
      <c r="I164" s="53">
        <v>7</v>
      </c>
      <c r="K164" s="415"/>
      <c r="L164" s="404">
        <v>115.97</v>
      </c>
      <c r="M164" s="404"/>
      <c r="N164" s="404">
        <v>55.45</v>
      </c>
      <c r="O164" s="404">
        <v>48.39</v>
      </c>
      <c r="P164" s="423">
        <v>34.200000000000003</v>
      </c>
      <c r="Q164" s="276">
        <v>42644</v>
      </c>
    </row>
    <row r="165" spans="1:17" hidden="1">
      <c r="A165" s="97">
        <v>42321</v>
      </c>
      <c r="B165" s="193"/>
      <c r="C165" s="193"/>
      <c r="D165" s="794"/>
      <c r="F165" s="416"/>
      <c r="G165" s="417"/>
      <c r="H165" s="791"/>
      <c r="I165" s="53">
        <v>7</v>
      </c>
      <c r="K165" s="415"/>
      <c r="L165" s="404">
        <v>116.44</v>
      </c>
      <c r="M165" s="404"/>
      <c r="N165" s="404">
        <v>55.07</v>
      </c>
      <c r="O165" s="404">
        <v>48.25</v>
      </c>
      <c r="P165" s="423">
        <v>34.22</v>
      </c>
      <c r="Q165" s="276">
        <v>42675</v>
      </c>
    </row>
    <row r="166" spans="1:17" ht="15" hidden="1" thickBot="1">
      <c r="A166" s="98">
        <v>42725</v>
      </c>
      <c r="B166" s="196"/>
      <c r="C166" s="196">
        <v>6480</v>
      </c>
      <c r="D166" s="795"/>
      <c r="F166" s="195"/>
      <c r="G166" s="196">
        <v>7.38</v>
      </c>
      <c r="H166" s="789"/>
      <c r="I166" s="310">
        <v>7</v>
      </c>
      <c r="K166" s="195"/>
      <c r="L166" s="196">
        <v>118.7</v>
      </c>
      <c r="M166" s="196"/>
      <c r="N166" s="196">
        <v>55.23</v>
      </c>
      <c r="O166" s="196">
        <v>48.25</v>
      </c>
      <c r="P166" s="197">
        <v>34.26</v>
      </c>
      <c r="Q166" s="276">
        <v>42705</v>
      </c>
    </row>
    <row r="167" spans="1:17" hidden="1">
      <c r="A167" s="307">
        <v>42753</v>
      </c>
      <c r="B167" s="9"/>
      <c r="C167" s="9"/>
      <c r="D167" s="796"/>
      <c r="F167" s="308"/>
      <c r="G167" s="9"/>
      <c r="H167" s="790"/>
      <c r="I167" s="53">
        <v>7</v>
      </c>
      <c r="K167" s="308"/>
      <c r="L167" s="9">
        <v>118.92</v>
      </c>
      <c r="M167" s="9"/>
      <c r="N167" s="9">
        <v>55.77</v>
      </c>
      <c r="O167" s="9">
        <v>48.46</v>
      </c>
      <c r="P167" s="10">
        <v>34.28</v>
      </c>
      <c r="Q167" s="276">
        <v>42736</v>
      </c>
    </row>
    <row r="168" spans="1:17" hidden="1">
      <c r="A168" s="97">
        <v>42781</v>
      </c>
      <c r="B168" s="193"/>
      <c r="C168" s="193">
        <v>6780</v>
      </c>
      <c r="D168" s="794"/>
      <c r="F168" s="415"/>
      <c r="G168" s="404">
        <v>7.55</v>
      </c>
      <c r="H168" s="788"/>
      <c r="I168" s="53">
        <v>7</v>
      </c>
      <c r="K168" s="415"/>
      <c r="L168" s="404">
        <v>118.85</v>
      </c>
      <c r="M168" s="404"/>
      <c r="N168" s="404">
        <v>56.22</v>
      </c>
      <c r="O168" s="404">
        <v>48.54</v>
      </c>
      <c r="P168" s="423">
        <v>34.33</v>
      </c>
      <c r="Q168" s="276">
        <v>42767</v>
      </c>
    </row>
    <row r="169" spans="1:17" hidden="1">
      <c r="A169" s="97">
        <v>42807</v>
      </c>
      <c r="B169" s="193">
        <v>6310</v>
      </c>
      <c r="C169" s="193"/>
      <c r="D169" s="794"/>
      <c r="F169" s="415">
        <v>7.79</v>
      </c>
      <c r="G169" s="404"/>
      <c r="H169" s="788"/>
      <c r="I169" s="53">
        <v>7</v>
      </c>
      <c r="K169" s="415"/>
      <c r="L169" s="404">
        <v>118.87</v>
      </c>
      <c r="M169" s="404"/>
      <c r="N169" s="404">
        <v>56.14</v>
      </c>
      <c r="O169" s="404">
        <v>48.35</v>
      </c>
      <c r="P169" s="423">
        <v>34.369999999999997</v>
      </c>
      <c r="Q169" s="276">
        <v>42795</v>
      </c>
    </row>
    <row r="170" spans="1:17" hidden="1">
      <c r="A170" s="97">
        <v>42837</v>
      </c>
      <c r="B170" s="193">
        <v>7000</v>
      </c>
      <c r="C170" s="193"/>
      <c r="D170" s="794"/>
      <c r="F170" s="415">
        <v>7.49</v>
      </c>
      <c r="G170" s="404"/>
      <c r="H170" s="788"/>
      <c r="I170" s="53">
        <v>7</v>
      </c>
      <c r="K170" s="415"/>
      <c r="L170" s="404">
        <v>118.84</v>
      </c>
      <c r="M170" s="404"/>
      <c r="N170" s="404">
        <v>54.34</v>
      </c>
      <c r="O170" s="404">
        <v>46.93</v>
      </c>
      <c r="P170" s="423">
        <v>34.4</v>
      </c>
      <c r="Q170" s="276">
        <v>42826</v>
      </c>
    </row>
    <row r="171" spans="1:17" hidden="1">
      <c r="A171" s="97">
        <v>42865</v>
      </c>
      <c r="B171" s="193">
        <v>6540</v>
      </c>
      <c r="C171" s="193"/>
      <c r="D171" s="794"/>
      <c r="F171" s="415">
        <v>7.82</v>
      </c>
      <c r="G171" s="404"/>
      <c r="H171" s="788"/>
      <c r="I171" s="53">
        <v>7</v>
      </c>
      <c r="K171" s="415"/>
      <c r="L171" s="398">
        <v>118.87</v>
      </c>
      <c r="M171" s="404"/>
      <c r="N171" s="404">
        <v>56.31</v>
      </c>
      <c r="O171" s="404">
        <v>48.56</v>
      </c>
      <c r="P171" s="423">
        <v>34.44</v>
      </c>
      <c r="Q171" s="276">
        <v>42856</v>
      </c>
    </row>
    <row r="172" spans="1:17" hidden="1">
      <c r="A172" s="97">
        <v>42906</v>
      </c>
      <c r="B172" s="193">
        <v>6320</v>
      </c>
      <c r="C172" s="193"/>
      <c r="D172" s="794"/>
      <c r="F172" s="415">
        <v>7.71</v>
      </c>
      <c r="G172" s="404"/>
      <c r="H172" s="788"/>
      <c r="I172" s="53">
        <v>7</v>
      </c>
      <c r="K172" s="415"/>
      <c r="L172" s="404">
        <v>118.89</v>
      </c>
      <c r="M172" s="404"/>
      <c r="N172" s="404">
        <v>55.33</v>
      </c>
      <c r="O172" s="404">
        <v>48.21</v>
      </c>
      <c r="P172" s="423">
        <v>34.479999999999997</v>
      </c>
      <c r="Q172" s="276">
        <v>42887</v>
      </c>
    </row>
    <row r="173" spans="1:17" hidden="1">
      <c r="A173" s="97">
        <v>42933</v>
      </c>
      <c r="B173" s="193">
        <v>6600</v>
      </c>
      <c r="C173" s="193"/>
      <c r="D173" s="794"/>
      <c r="F173" s="415">
        <v>7.65</v>
      </c>
      <c r="G173" s="404"/>
      <c r="H173" s="788"/>
      <c r="I173" s="53">
        <v>7</v>
      </c>
      <c r="K173" s="415"/>
      <c r="L173" s="404">
        <v>118.85</v>
      </c>
      <c r="M173" s="404"/>
      <c r="N173" s="404">
        <v>55.71</v>
      </c>
      <c r="O173" s="404">
        <v>48.29</v>
      </c>
      <c r="P173" s="423">
        <v>34.5</v>
      </c>
      <c r="Q173" s="276">
        <v>42917</v>
      </c>
    </row>
    <row r="174" spans="1:17" hidden="1">
      <c r="A174" s="97">
        <v>42969</v>
      </c>
      <c r="B174" s="193">
        <v>6590</v>
      </c>
      <c r="C174" s="193"/>
      <c r="D174" s="794"/>
      <c r="F174" s="415">
        <v>7.12</v>
      </c>
      <c r="G174" s="404"/>
      <c r="H174" s="788"/>
      <c r="I174" s="53">
        <v>7</v>
      </c>
      <c r="K174" s="415"/>
      <c r="L174" s="404">
        <v>118.87</v>
      </c>
      <c r="M174" s="404"/>
      <c r="N174" s="404">
        <v>56.31</v>
      </c>
      <c r="O174" s="404">
        <v>48.4</v>
      </c>
      <c r="P174" s="423">
        <v>34.549999999999997</v>
      </c>
      <c r="Q174" s="276">
        <v>42948</v>
      </c>
    </row>
    <row r="175" spans="1:17" hidden="1">
      <c r="A175" s="97">
        <v>42998</v>
      </c>
      <c r="B175" s="193">
        <v>6240</v>
      </c>
      <c r="C175" s="193"/>
      <c r="D175" s="794"/>
      <c r="F175" s="415">
        <v>7.5</v>
      </c>
      <c r="G175" s="404"/>
      <c r="H175" s="788"/>
      <c r="I175" s="53">
        <v>7</v>
      </c>
      <c r="K175" s="415"/>
      <c r="L175" s="404">
        <v>118.87</v>
      </c>
      <c r="M175" s="404"/>
      <c r="N175" s="404">
        <v>56.39</v>
      </c>
      <c r="O175" s="404">
        <v>48.4</v>
      </c>
      <c r="P175" s="423">
        <v>34.6</v>
      </c>
      <c r="Q175" s="276">
        <v>42979</v>
      </c>
    </row>
    <row r="176" spans="1:17" hidden="1">
      <c r="A176" s="97">
        <v>43027</v>
      </c>
      <c r="B176" s="193">
        <v>6070</v>
      </c>
      <c r="C176" s="193"/>
      <c r="D176" s="794"/>
      <c r="F176" s="415">
        <v>7.8</v>
      </c>
      <c r="G176" s="404"/>
      <c r="H176" s="788"/>
      <c r="I176" s="53">
        <v>7</v>
      </c>
      <c r="K176" s="415"/>
      <c r="L176" s="404">
        <v>118.87</v>
      </c>
      <c r="M176" s="404"/>
      <c r="N176" s="404">
        <v>56.53</v>
      </c>
      <c r="O176" s="404">
        <v>48.43</v>
      </c>
      <c r="P176" s="423">
        <v>35.65</v>
      </c>
      <c r="Q176" s="276">
        <v>43009</v>
      </c>
    </row>
    <row r="177" spans="1:17" hidden="1">
      <c r="A177" s="97">
        <v>43066</v>
      </c>
      <c r="B177" s="193">
        <v>6180</v>
      </c>
      <c r="C177" s="193"/>
      <c r="D177" s="794"/>
      <c r="F177" s="416">
        <v>6.8</v>
      </c>
      <c r="G177" s="417"/>
      <c r="H177" s="791"/>
      <c r="I177" s="53">
        <v>7</v>
      </c>
      <c r="K177" s="415"/>
      <c r="L177" s="404">
        <v>118.88</v>
      </c>
      <c r="M177" s="404"/>
      <c r="N177" s="404">
        <v>56.18</v>
      </c>
      <c r="O177" s="404">
        <v>48.31</v>
      </c>
      <c r="P177" s="423">
        <v>34.700000000000003</v>
      </c>
      <c r="Q177" s="276">
        <v>43040</v>
      </c>
    </row>
    <row r="178" spans="1:17" hidden="1">
      <c r="A178" s="430">
        <v>43084</v>
      </c>
      <c r="B178" s="317">
        <v>6380</v>
      </c>
      <c r="C178" s="317"/>
      <c r="D178" s="797"/>
      <c r="F178" s="432">
        <v>7.1</v>
      </c>
      <c r="G178" s="317"/>
      <c r="H178" s="792"/>
      <c r="I178" s="53">
        <v>7</v>
      </c>
      <c r="K178" s="432"/>
      <c r="L178" s="317">
        <v>118.86</v>
      </c>
      <c r="M178" s="317"/>
      <c r="N178" s="317">
        <v>56.21</v>
      </c>
      <c r="O178" s="317">
        <v>48.33</v>
      </c>
      <c r="P178" s="431">
        <v>34.700000000000003</v>
      </c>
      <c r="Q178" s="276">
        <v>43070</v>
      </c>
    </row>
    <row r="179" spans="1:17" hidden="1">
      <c r="A179" s="97">
        <v>43110</v>
      </c>
      <c r="B179" s="404">
        <v>6380</v>
      </c>
      <c r="C179" s="404"/>
      <c r="D179" s="793"/>
      <c r="F179" s="415">
        <v>6.7</v>
      </c>
      <c r="G179" s="404"/>
      <c r="H179" s="793"/>
      <c r="I179" s="53">
        <v>7</v>
      </c>
      <c r="K179" s="415"/>
      <c r="L179" s="404">
        <v>118.86</v>
      </c>
      <c r="M179" s="404"/>
      <c r="N179" s="404">
        <v>56.37</v>
      </c>
      <c r="O179" s="404">
        <v>48.37</v>
      </c>
      <c r="P179" s="423">
        <v>34.74</v>
      </c>
      <c r="Q179" s="276">
        <v>43101</v>
      </c>
    </row>
    <row r="180" spans="1:17" hidden="1">
      <c r="A180" s="97">
        <v>43146</v>
      </c>
      <c r="B180" s="193">
        <v>6310</v>
      </c>
      <c r="C180" s="193"/>
      <c r="D180" s="794"/>
      <c r="F180" s="415">
        <v>6.7</v>
      </c>
      <c r="G180" s="404"/>
      <c r="H180" s="788"/>
      <c r="I180" s="53">
        <v>7</v>
      </c>
      <c r="K180" s="415"/>
      <c r="L180" s="404">
        <v>118.87</v>
      </c>
      <c r="M180" s="404"/>
      <c r="N180" s="404">
        <v>55.4</v>
      </c>
      <c r="O180" s="404">
        <v>47.29</v>
      </c>
      <c r="P180" s="423">
        <v>34.799999999999997</v>
      </c>
      <c r="Q180" s="276">
        <v>43132</v>
      </c>
    </row>
    <row r="181" spans="1:17" hidden="1">
      <c r="A181" s="97">
        <v>43172</v>
      </c>
      <c r="B181" s="193">
        <v>6540</v>
      </c>
      <c r="C181" s="193"/>
      <c r="D181" s="794"/>
      <c r="F181" s="415">
        <v>7.46</v>
      </c>
      <c r="G181" s="404"/>
      <c r="H181" s="788"/>
      <c r="I181" s="53">
        <v>7</v>
      </c>
      <c r="K181" s="415"/>
      <c r="L181" s="404">
        <v>118.84</v>
      </c>
      <c r="M181" s="404"/>
      <c r="N181" s="404">
        <v>56.27</v>
      </c>
      <c r="O181" s="404">
        <v>48.36</v>
      </c>
      <c r="P181" s="423">
        <v>34.840000000000003</v>
      </c>
      <c r="Q181" s="276">
        <v>43160</v>
      </c>
    </row>
    <row r="182" spans="1:17" hidden="1">
      <c r="A182" s="97">
        <v>43201</v>
      </c>
      <c r="B182" s="404">
        <v>6110</v>
      </c>
      <c r="C182" s="404"/>
      <c r="D182" s="793"/>
      <c r="F182" s="415">
        <v>7.5</v>
      </c>
      <c r="G182" s="404"/>
      <c r="H182" s="788"/>
      <c r="I182" s="53">
        <v>7</v>
      </c>
      <c r="K182" s="415"/>
      <c r="L182" s="404">
        <v>118.88</v>
      </c>
      <c r="M182" s="404"/>
      <c r="N182" s="443">
        <v>55</v>
      </c>
      <c r="O182" s="404">
        <v>47.76</v>
      </c>
      <c r="P182" s="423">
        <v>34.880000000000003</v>
      </c>
      <c r="Q182" s="276">
        <v>43191</v>
      </c>
    </row>
    <row r="183" spans="1:17" hidden="1">
      <c r="A183" s="97">
        <v>43229</v>
      </c>
      <c r="B183" s="193"/>
      <c r="C183" s="193"/>
      <c r="D183" s="794"/>
      <c r="F183" s="415"/>
      <c r="G183" s="404"/>
      <c r="H183" s="788"/>
      <c r="I183" s="53">
        <v>7</v>
      </c>
      <c r="K183" s="415"/>
      <c r="L183" s="398">
        <v>127.4</v>
      </c>
      <c r="M183" s="404"/>
      <c r="N183" s="404">
        <v>55.8</v>
      </c>
      <c r="O183" s="404">
        <v>48</v>
      </c>
      <c r="P183" s="423">
        <v>34.93</v>
      </c>
      <c r="Q183" s="276">
        <v>43221</v>
      </c>
    </row>
    <row r="184" spans="1:17" hidden="1">
      <c r="A184" s="97">
        <v>43272</v>
      </c>
      <c r="B184" s="193"/>
      <c r="C184" s="404"/>
      <c r="D184" s="793"/>
      <c r="F184" s="415"/>
      <c r="G184" s="404"/>
      <c r="H184" s="788"/>
      <c r="I184" s="53">
        <v>7</v>
      </c>
      <c r="K184" s="415"/>
      <c r="L184" s="404">
        <v>129.46</v>
      </c>
      <c r="M184" s="404"/>
      <c r="N184" s="404">
        <v>56.16</v>
      </c>
      <c r="O184" s="404">
        <v>48</v>
      </c>
      <c r="P184" s="423">
        <v>35.020000000000003</v>
      </c>
      <c r="Q184" s="276">
        <v>43252</v>
      </c>
    </row>
    <row r="185" spans="1:17" hidden="1">
      <c r="A185" s="97">
        <v>43293</v>
      </c>
      <c r="B185" s="193"/>
      <c r="C185" s="193"/>
      <c r="D185" s="794"/>
      <c r="F185" s="415"/>
      <c r="G185" s="404"/>
      <c r="H185" s="788"/>
      <c r="I185" s="53">
        <v>7</v>
      </c>
      <c r="K185" s="415"/>
      <c r="L185" s="404">
        <v>129.35</v>
      </c>
      <c r="M185" s="404"/>
      <c r="N185" s="404">
        <v>56.43</v>
      </c>
      <c r="O185" s="404">
        <v>48</v>
      </c>
      <c r="P185" s="423">
        <v>35.049999999999997</v>
      </c>
      <c r="Q185" s="276">
        <v>43282</v>
      </c>
    </row>
    <row r="186" spans="1:17" hidden="1">
      <c r="A186" s="97">
        <v>43321</v>
      </c>
      <c r="B186" s="193"/>
      <c r="C186" s="193"/>
      <c r="D186" s="794"/>
      <c r="F186" s="415"/>
      <c r="G186" s="404"/>
      <c r="H186" s="788"/>
      <c r="I186" s="53">
        <v>7</v>
      </c>
      <c r="K186" s="415"/>
      <c r="L186" s="404">
        <v>129.38999999999999</v>
      </c>
      <c r="M186" s="404"/>
      <c r="N186" s="404">
        <v>56.56</v>
      </c>
      <c r="O186" s="404">
        <v>47.85</v>
      </c>
      <c r="P186" s="423">
        <v>35.090000000000003</v>
      </c>
      <c r="Q186" s="276">
        <v>43313</v>
      </c>
    </row>
    <row r="187" spans="1:17" hidden="1">
      <c r="A187" s="97">
        <v>43349</v>
      </c>
      <c r="B187" s="193">
        <v>5500</v>
      </c>
      <c r="C187" s="193"/>
      <c r="D187" s="794"/>
      <c r="F187" s="415">
        <v>6.9</v>
      </c>
      <c r="G187" s="404"/>
      <c r="H187" s="788"/>
      <c r="I187" s="53">
        <v>7</v>
      </c>
      <c r="K187" s="415"/>
      <c r="L187" s="404">
        <v>129.32</v>
      </c>
      <c r="M187" s="404"/>
      <c r="N187" s="404">
        <v>56.52</v>
      </c>
      <c r="O187" s="404">
        <v>47.67</v>
      </c>
      <c r="P187" s="423">
        <v>35.130000000000003</v>
      </c>
      <c r="Q187" s="276">
        <v>43344</v>
      </c>
    </row>
    <row r="188" spans="1:17" hidden="1">
      <c r="A188" s="97">
        <v>43383</v>
      </c>
      <c r="B188" s="193">
        <v>5620</v>
      </c>
      <c r="C188" s="193"/>
      <c r="D188" s="794"/>
      <c r="F188" s="415">
        <v>6.9</v>
      </c>
      <c r="G188" s="404"/>
      <c r="H188" s="788"/>
      <c r="I188" s="53">
        <v>7</v>
      </c>
      <c r="K188" s="415"/>
      <c r="L188" s="404">
        <v>129.27000000000001</v>
      </c>
      <c r="M188" s="404"/>
      <c r="N188" s="404">
        <v>56.2</v>
      </c>
      <c r="O188" s="404">
        <v>47.65</v>
      </c>
      <c r="P188" s="423">
        <v>35.19</v>
      </c>
      <c r="Q188" s="276">
        <v>43374</v>
      </c>
    </row>
    <row r="189" spans="1:17" hidden="1">
      <c r="A189" s="97">
        <v>43411</v>
      </c>
      <c r="B189" s="404">
        <v>5630</v>
      </c>
      <c r="C189" s="404"/>
      <c r="D189" s="793"/>
      <c r="F189" s="416">
        <v>6.9</v>
      </c>
      <c r="G189" s="417"/>
      <c r="H189" s="791"/>
      <c r="I189" s="53">
        <v>7</v>
      </c>
      <c r="K189" s="415"/>
      <c r="L189" s="404">
        <v>129.34</v>
      </c>
      <c r="M189" s="404"/>
      <c r="N189" s="404">
        <v>56.1</v>
      </c>
      <c r="O189" s="404">
        <v>47.61</v>
      </c>
      <c r="P189" s="423">
        <v>35.24</v>
      </c>
      <c r="Q189" s="276">
        <v>43405</v>
      </c>
    </row>
    <row r="190" spans="1:17" hidden="1">
      <c r="A190" s="97">
        <v>43440</v>
      </c>
      <c r="B190" s="404">
        <v>5630</v>
      </c>
      <c r="C190" s="404"/>
      <c r="D190" s="793"/>
      <c r="F190" s="416">
        <v>7.2</v>
      </c>
      <c r="G190" s="417"/>
      <c r="H190" s="791"/>
      <c r="I190" s="53">
        <v>7</v>
      </c>
      <c r="K190" s="415"/>
      <c r="L190" s="404">
        <v>129.36000000000001</v>
      </c>
      <c r="M190" s="404"/>
      <c r="N190" s="404">
        <v>55.79</v>
      </c>
      <c r="O190" s="404">
        <v>47.53</v>
      </c>
      <c r="P190" s="423">
        <v>35.28</v>
      </c>
      <c r="Q190" s="276">
        <v>43435</v>
      </c>
    </row>
    <row r="191" spans="1:17" hidden="1">
      <c r="A191" s="97">
        <v>43474</v>
      </c>
      <c r="B191" s="404">
        <v>5630</v>
      </c>
      <c r="C191" s="404"/>
      <c r="D191" s="793"/>
      <c r="F191" s="416">
        <v>7.3</v>
      </c>
      <c r="G191" s="417"/>
      <c r="H191" s="791"/>
      <c r="I191" s="53">
        <v>7</v>
      </c>
      <c r="K191" s="415"/>
      <c r="L191" s="404">
        <v>129.38</v>
      </c>
      <c r="M191" s="404"/>
      <c r="N191" s="404">
        <v>55.81</v>
      </c>
      <c r="O191" s="404">
        <v>47.52</v>
      </c>
      <c r="P191" s="423">
        <v>35.25</v>
      </c>
      <c r="Q191" s="276">
        <v>43466</v>
      </c>
    </row>
    <row r="192" spans="1:17" hidden="1">
      <c r="A192" s="97">
        <v>43509</v>
      </c>
      <c r="B192" s="193"/>
      <c r="C192" s="404"/>
      <c r="D192" s="793"/>
      <c r="F192" s="415"/>
      <c r="G192" s="417"/>
      <c r="H192" s="791"/>
      <c r="I192" s="53">
        <v>7</v>
      </c>
      <c r="K192" s="415"/>
      <c r="L192" s="404">
        <v>129.06</v>
      </c>
      <c r="M192" s="404"/>
      <c r="N192" s="404">
        <v>55.14</v>
      </c>
      <c r="O192" s="404">
        <v>47.28</v>
      </c>
      <c r="P192" s="423">
        <v>35.409999999999997</v>
      </c>
      <c r="Q192" s="276">
        <v>43497</v>
      </c>
    </row>
    <row r="193" spans="1:17" hidden="1">
      <c r="A193" s="97">
        <v>43531</v>
      </c>
      <c r="B193" s="193"/>
      <c r="C193" s="404"/>
      <c r="D193" s="793"/>
      <c r="F193" s="415"/>
      <c r="G193" s="417"/>
      <c r="H193" s="791"/>
      <c r="I193" s="53">
        <v>7</v>
      </c>
      <c r="K193" s="415"/>
      <c r="L193" s="404">
        <v>127.58</v>
      </c>
      <c r="M193" s="404"/>
      <c r="N193" s="404">
        <v>55.42</v>
      </c>
      <c r="O193" s="443">
        <v>47.4</v>
      </c>
      <c r="P193" s="423">
        <v>35.450000000000003</v>
      </c>
      <c r="Q193" s="276">
        <v>43525</v>
      </c>
    </row>
    <row r="194" spans="1:17" hidden="1">
      <c r="A194" s="97">
        <v>43559</v>
      </c>
      <c r="B194" s="193">
        <v>6900</v>
      </c>
      <c r="C194" s="404"/>
      <c r="D194" s="793"/>
      <c r="F194" s="415">
        <v>7.18</v>
      </c>
      <c r="G194" s="417"/>
      <c r="H194" s="791"/>
      <c r="I194" s="53">
        <v>7</v>
      </c>
      <c r="K194" s="415"/>
      <c r="L194" s="404">
        <v>127.47</v>
      </c>
      <c r="M194" s="404"/>
      <c r="N194" s="404">
        <v>53.14</v>
      </c>
      <c r="O194" s="404">
        <v>46.9</v>
      </c>
      <c r="P194" s="423">
        <v>35.51</v>
      </c>
      <c r="Q194" s="276">
        <v>43556</v>
      </c>
    </row>
    <row r="195" spans="1:17" hidden="1">
      <c r="A195" s="97">
        <v>43593</v>
      </c>
      <c r="B195" s="404">
        <v>6400</v>
      </c>
      <c r="C195" s="404"/>
      <c r="D195" s="793"/>
      <c r="F195" s="416">
        <v>7</v>
      </c>
      <c r="G195" s="417"/>
      <c r="H195" s="791"/>
      <c r="I195" s="53">
        <v>7</v>
      </c>
      <c r="K195" s="415"/>
      <c r="L195" s="404">
        <v>128.69999999999999</v>
      </c>
      <c r="M195" s="404"/>
      <c r="N195" s="404">
        <v>55.08</v>
      </c>
      <c r="O195" s="404">
        <v>47.36</v>
      </c>
      <c r="P195" s="423">
        <v>35.53</v>
      </c>
      <c r="Q195" s="276">
        <v>43586</v>
      </c>
    </row>
    <row r="196" spans="1:17" hidden="1">
      <c r="A196" s="97">
        <v>43622</v>
      </c>
      <c r="B196" s="404"/>
      <c r="C196" s="404"/>
      <c r="D196" s="793"/>
      <c r="F196" s="415"/>
      <c r="G196" s="417"/>
      <c r="H196" s="791"/>
      <c r="I196" s="53">
        <v>7</v>
      </c>
      <c r="K196" s="415"/>
      <c r="L196" s="404">
        <v>128.82</v>
      </c>
      <c r="M196" s="404"/>
      <c r="N196" s="404">
        <v>55.84</v>
      </c>
      <c r="O196" s="404">
        <v>47.53</v>
      </c>
      <c r="P196" s="423">
        <v>35.58</v>
      </c>
      <c r="Q196" s="276">
        <v>43617</v>
      </c>
    </row>
    <row r="197" spans="1:17" hidden="1">
      <c r="A197" s="97">
        <v>43649</v>
      </c>
      <c r="B197" s="404"/>
      <c r="C197" s="404"/>
      <c r="D197" s="793"/>
      <c r="F197" s="415"/>
      <c r="G197" s="417"/>
      <c r="H197" s="791"/>
      <c r="I197" s="53">
        <v>7</v>
      </c>
      <c r="K197" s="415"/>
      <c r="L197" s="404">
        <v>128.66999999999999</v>
      </c>
      <c r="M197" s="404"/>
      <c r="N197" s="404">
        <v>56.19</v>
      </c>
      <c r="O197" s="404">
        <v>47.55</v>
      </c>
      <c r="P197" s="423">
        <v>35.61</v>
      </c>
      <c r="Q197" s="276">
        <v>43647</v>
      </c>
    </row>
    <row r="198" spans="1:17" hidden="1">
      <c r="A198" s="97">
        <v>43683</v>
      </c>
      <c r="B198" s="404"/>
      <c r="C198" s="404"/>
      <c r="D198" s="793"/>
      <c r="F198" s="415"/>
      <c r="G198" s="417"/>
      <c r="H198" s="791"/>
      <c r="I198" s="53">
        <v>7</v>
      </c>
      <c r="K198" s="415"/>
      <c r="L198" s="404">
        <v>128.08000000000001</v>
      </c>
      <c r="M198" s="404"/>
      <c r="N198" s="404">
        <v>58.15</v>
      </c>
      <c r="O198" s="404">
        <v>47.28</v>
      </c>
      <c r="P198" s="423">
        <v>35.65</v>
      </c>
      <c r="Q198" s="276">
        <v>43678</v>
      </c>
    </row>
    <row r="199" spans="1:17" hidden="1">
      <c r="A199" s="97">
        <v>43713</v>
      </c>
      <c r="B199" s="404"/>
      <c r="C199" s="404"/>
      <c r="D199" s="793"/>
      <c r="F199" s="415"/>
      <c r="G199" s="417"/>
      <c r="H199" s="791"/>
      <c r="I199" s="53">
        <v>7</v>
      </c>
      <c r="K199" s="415"/>
      <c r="L199" s="404">
        <v>128.74</v>
      </c>
      <c r="M199" s="404"/>
      <c r="N199" s="404">
        <v>57.61</v>
      </c>
      <c r="O199" s="404">
        <v>48.04</v>
      </c>
      <c r="P199" s="423">
        <v>35.700000000000003</v>
      </c>
      <c r="Q199" s="276">
        <v>43709</v>
      </c>
    </row>
    <row r="200" spans="1:17" hidden="1">
      <c r="A200" s="97">
        <v>43741</v>
      </c>
      <c r="B200" s="404"/>
      <c r="C200" s="404"/>
      <c r="D200" s="793"/>
      <c r="F200" s="415"/>
      <c r="G200" s="417"/>
      <c r="H200" s="791"/>
      <c r="I200" s="53">
        <v>7</v>
      </c>
      <c r="K200" s="415"/>
      <c r="L200" s="404">
        <v>128.69999999999999</v>
      </c>
      <c r="M200" s="404"/>
      <c r="N200" s="404">
        <v>56.32</v>
      </c>
      <c r="O200" s="404">
        <v>47.5</v>
      </c>
      <c r="P200" s="423">
        <v>35.68</v>
      </c>
      <c r="Q200" s="276">
        <v>43739</v>
      </c>
    </row>
    <row r="201" spans="1:17" hidden="1">
      <c r="A201" s="97">
        <v>43776</v>
      </c>
      <c r="B201" s="404"/>
      <c r="C201" s="404"/>
      <c r="D201" s="793"/>
      <c r="F201" s="415"/>
      <c r="G201" s="417"/>
      <c r="H201" s="791"/>
      <c r="I201" s="53">
        <v>7</v>
      </c>
      <c r="K201" s="415"/>
      <c r="L201" s="404">
        <v>129.44</v>
      </c>
      <c r="M201" s="404"/>
      <c r="N201" s="404">
        <v>56.48</v>
      </c>
      <c r="O201" s="404">
        <v>47.64</v>
      </c>
      <c r="P201" s="423">
        <v>35.770000000000003</v>
      </c>
      <c r="Q201" s="276">
        <v>43770</v>
      </c>
    </row>
    <row r="202" spans="1:17" hidden="1">
      <c r="A202" s="97">
        <v>43803</v>
      </c>
      <c r="B202" s="404">
        <v>6360</v>
      </c>
      <c r="C202" s="404"/>
      <c r="D202" s="793"/>
      <c r="F202" s="416">
        <v>6.8</v>
      </c>
      <c r="G202" s="417"/>
      <c r="H202" s="791"/>
      <c r="I202" s="53">
        <v>7</v>
      </c>
      <c r="K202" s="415"/>
      <c r="L202" s="404">
        <v>129.13</v>
      </c>
      <c r="M202" s="404"/>
      <c r="N202" s="404">
        <v>57.17</v>
      </c>
      <c r="O202" s="404">
        <v>47.8</v>
      </c>
      <c r="P202" s="423">
        <v>35.81</v>
      </c>
      <c r="Q202" s="276">
        <v>43800</v>
      </c>
    </row>
    <row r="203" spans="1:17">
      <c r="A203" s="97">
        <v>43839</v>
      </c>
      <c r="B203" s="404">
        <v>6290</v>
      </c>
      <c r="C203" s="404"/>
      <c r="D203" s="793"/>
      <c r="F203" s="416">
        <v>6.9</v>
      </c>
      <c r="G203" s="417"/>
      <c r="H203" s="791"/>
      <c r="I203" s="51">
        <v>7</v>
      </c>
      <c r="K203" s="415"/>
      <c r="L203" s="404">
        <v>128.32</v>
      </c>
      <c r="M203" s="404"/>
      <c r="N203" s="404">
        <v>57.21</v>
      </c>
      <c r="O203" s="404">
        <v>47.72</v>
      </c>
      <c r="P203" s="423">
        <v>35.86</v>
      </c>
      <c r="Q203" s="276">
        <v>43831</v>
      </c>
    </row>
    <row r="204" spans="1:17">
      <c r="A204" s="97">
        <v>43865</v>
      </c>
      <c r="B204" s="404">
        <v>6170</v>
      </c>
      <c r="C204" s="404"/>
      <c r="D204" s="793"/>
      <c r="F204" s="416">
        <v>7</v>
      </c>
      <c r="G204" s="417"/>
      <c r="H204" s="791"/>
      <c r="I204" s="51">
        <v>7</v>
      </c>
      <c r="K204" s="415"/>
      <c r="L204" s="404">
        <v>127.93</v>
      </c>
      <c r="M204" s="404"/>
      <c r="N204" s="404">
        <v>57.28</v>
      </c>
      <c r="O204" s="404">
        <v>47.77</v>
      </c>
      <c r="P204" s="423">
        <v>35.909999999999997</v>
      </c>
      <c r="Q204" s="276">
        <v>43862</v>
      </c>
    </row>
    <row r="205" spans="1:17">
      <c r="A205" s="97">
        <v>43906</v>
      </c>
      <c r="B205" s="404">
        <v>6960</v>
      </c>
      <c r="C205" s="404"/>
      <c r="D205" s="793"/>
      <c r="F205" s="416">
        <v>7.03</v>
      </c>
      <c r="G205" s="417"/>
      <c r="H205" s="791"/>
      <c r="I205" s="51">
        <v>7</v>
      </c>
      <c r="K205" s="415"/>
      <c r="L205" s="404">
        <v>127.36</v>
      </c>
      <c r="M205" s="404"/>
      <c r="N205" s="404">
        <v>55.9</v>
      </c>
      <c r="O205" s="404">
        <v>47.4</v>
      </c>
      <c r="P205" s="423">
        <v>35.97</v>
      </c>
      <c r="Q205" s="276">
        <v>43891</v>
      </c>
    </row>
    <row r="206" spans="1:17">
      <c r="A206" s="97">
        <v>43923</v>
      </c>
      <c r="B206" s="404">
        <v>6150</v>
      </c>
      <c r="C206" s="404"/>
      <c r="D206" s="793"/>
      <c r="F206" s="416">
        <v>7</v>
      </c>
      <c r="G206" s="417"/>
      <c r="H206" s="791"/>
      <c r="I206" s="51">
        <v>7</v>
      </c>
      <c r="K206" s="415"/>
      <c r="L206" s="404">
        <v>127.24</v>
      </c>
      <c r="M206" s="404"/>
      <c r="N206" s="404">
        <v>56.46</v>
      </c>
      <c r="O206" s="404">
        <v>47.55</v>
      </c>
      <c r="P206" s="423">
        <v>35.99</v>
      </c>
      <c r="Q206" s="276">
        <v>43922</v>
      </c>
    </row>
    <row r="207" spans="1:17">
      <c r="A207" s="97">
        <v>43964</v>
      </c>
      <c r="B207" s="404">
        <v>6080</v>
      </c>
      <c r="C207" s="404"/>
      <c r="D207" s="793"/>
      <c r="F207" s="416">
        <v>7</v>
      </c>
      <c r="G207" s="417"/>
      <c r="H207" s="791"/>
      <c r="I207" s="51">
        <v>7</v>
      </c>
      <c r="K207" s="415"/>
      <c r="L207" s="404">
        <v>126.93</v>
      </c>
      <c r="M207" s="404"/>
      <c r="N207" s="404">
        <v>55.98</v>
      </c>
      <c r="O207" s="404">
        <v>47.48</v>
      </c>
      <c r="P207" s="423">
        <v>36.04</v>
      </c>
      <c r="Q207" s="276">
        <v>43952</v>
      </c>
    </row>
    <row r="208" spans="1:17">
      <c r="A208" s="97">
        <v>43984</v>
      </c>
      <c r="B208" s="404">
        <v>6020</v>
      </c>
      <c r="C208" s="404"/>
      <c r="D208" s="793"/>
      <c r="F208" s="416">
        <v>7.1</v>
      </c>
      <c r="G208" s="417"/>
      <c r="H208" s="791"/>
      <c r="I208" s="51">
        <v>7</v>
      </c>
      <c r="K208" s="415"/>
      <c r="L208" s="404">
        <v>126.85</v>
      </c>
      <c r="M208" s="404"/>
      <c r="N208" s="404">
        <v>55.28</v>
      </c>
      <c r="O208" s="404">
        <v>47.12</v>
      </c>
      <c r="P208" s="423">
        <v>36.07</v>
      </c>
      <c r="Q208" s="276">
        <v>43983</v>
      </c>
    </row>
    <row r="209" spans="1:17">
      <c r="A209" s="97">
        <v>44019</v>
      </c>
      <c r="B209" s="404">
        <v>6350</v>
      </c>
      <c r="C209" s="404"/>
      <c r="D209" s="793"/>
      <c r="F209" s="416">
        <v>7.3</v>
      </c>
      <c r="G209" s="417"/>
      <c r="H209" s="791"/>
      <c r="I209" s="51">
        <v>7</v>
      </c>
      <c r="K209" s="415"/>
      <c r="L209" s="404">
        <v>126.81</v>
      </c>
      <c r="M209" s="404"/>
      <c r="N209" s="404">
        <v>55.27</v>
      </c>
      <c r="O209" s="404">
        <v>47.1</v>
      </c>
      <c r="P209" s="423">
        <v>36.06</v>
      </c>
      <c r="Q209" s="276">
        <v>44013</v>
      </c>
    </row>
    <row r="210" spans="1:17">
      <c r="A210" s="97">
        <v>44047</v>
      </c>
      <c r="B210" s="404"/>
      <c r="C210" s="404">
        <v>5590</v>
      </c>
      <c r="D210" s="793"/>
      <c r="F210" s="416"/>
      <c r="G210" s="417">
        <v>7.5</v>
      </c>
      <c r="H210" s="791"/>
      <c r="I210" s="51">
        <v>7</v>
      </c>
      <c r="K210" s="415"/>
      <c r="L210" s="404">
        <v>126.49</v>
      </c>
      <c r="M210" s="404"/>
      <c r="N210" s="404">
        <v>55.18</v>
      </c>
      <c r="O210" s="404">
        <v>47.01</v>
      </c>
      <c r="P210" s="423">
        <v>36.14</v>
      </c>
      <c r="Q210" s="276">
        <v>44044</v>
      </c>
    </row>
    <row r="211" spans="1:17">
      <c r="A211" s="97">
        <v>44082</v>
      </c>
      <c r="B211" s="193">
        <v>5860</v>
      </c>
      <c r="C211" s="193"/>
      <c r="D211" s="794"/>
      <c r="F211" s="416">
        <v>6.9</v>
      </c>
      <c r="G211" s="417"/>
      <c r="H211" s="791"/>
      <c r="I211" s="51">
        <v>7</v>
      </c>
      <c r="K211" s="415"/>
      <c r="L211" s="404">
        <v>126.05</v>
      </c>
      <c r="M211" s="404"/>
      <c r="N211" s="404">
        <v>55.06</v>
      </c>
      <c r="O211" s="404">
        <v>46.85</v>
      </c>
      <c r="P211" s="423">
        <v>36.14</v>
      </c>
      <c r="Q211" s="276">
        <v>44075</v>
      </c>
    </row>
    <row r="212" spans="1:17">
      <c r="A212" s="97">
        <v>44110</v>
      </c>
      <c r="B212" s="404"/>
      <c r="C212" s="404">
        <v>6170</v>
      </c>
      <c r="D212" s="793"/>
      <c r="F212" s="416"/>
      <c r="G212" s="417">
        <v>7.1</v>
      </c>
      <c r="H212" s="791"/>
      <c r="I212" s="51">
        <v>7</v>
      </c>
      <c r="K212" s="415"/>
      <c r="L212" s="404">
        <v>126.01</v>
      </c>
      <c r="M212" s="404"/>
      <c r="N212" s="404">
        <v>55.61</v>
      </c>
      <c r="O212" s="404">
        <v>47.05</v>
      </c>
      <c r="P212" s="423">
        <v>36.1</v>
      </c>
      <c r="Q212" s="276">
        <v>44105</v>
      </c>
    </row>
    <row r="213" spans="1:17">
      <c r="A213" s="97">
        <v>44145</v>
      </c>
      <c r="B213" s="404">
        <v>5790</v>
      </c>
      <c r="C213" s="404"/>
      <c r="D213" s="793"/>
      <c r="F213" s="416">
        <v>7.1</v>
      </c>
      <c r="G213" s="417"/>
      <c r="H213" s="791"/>
      <c r="I213" s="51">
        <v>7</v>
      </c>
      <c r="K213" s="415"/>
      <c r="L213" s="404">
        <v>126</v>
      </c>
      <c r="M213" s="404"/>
      <c r="N213" s="404">
        <v>55.54</v>
      </c>
      <c r="O213" s="404">
        <v>46.11</v>
      </c>
      <c r="P213" s="423">
        <v>36.19</v>
      </c>
      <c r="Q213" s="276">
        <v>44136</v>
      </c>
    </row>
    <row r="214" spans="1:17">
      <c r="A214" s="97">
        <v>44167</v>
      </c>
      <c r="B214" s="404">
        <v>5740</v>
      </c>
      <c r="C214" s="404"/>
      <c r="D214" s="793"/>
      <c r="F214" s="416">
        <v>6.8</v>
      </c>
      <c r="G214" s="417"/>
      <c r="H214" s="791"/>
      <c r="I214" s="51">
        <v>7</v>
      </c>
      <c r="K214" s="415"/>
      <c r="L214" s="404">
        <v>126.08</v>
      </c>
      <c r="M214" s="404"/>
      <c r="N214" s="404">
        <v>55.57</v>
      </c>
      <c r="O214" s="404">
        <v>46.15</v>
      </c>
      <c r="P214" s="423">
        <v>36.18</v>
      </c>
      <c r="Q214" s="276">
        <v>44166</v>
      </c>
    </row>
    <row r="215" spans="1:17">
      <c r="A215" s="97">
        <v>44209</v>
      </c>
      <c r="B215" s="404">
        <v>5970</v>
      </c>
      <c r="C215" s="404"/>
      <c r="D215" s="793"/>
      <c r="F215" s="416">
        <v>6.9</v>
      </c>
      <c r="G215" s="417"/>
      <c r="H215" s="791"/>
      <c r="I215" s="51">
        <v>7</v>
      </c>
      <c r="K215" s="415"/>
      <c r="L215" s="404">
        <v>126.12</v>
      </c>
      <c r="M215" s="404"/>
      <c r="N215" s="404">
        <v>53.58</v>
      </c>
      <c r="O215" s="404">
        <v>46.21</v>
      </c>
      <c r="P215" s="423">
        <v>36.19</v>
      </c>
      <c r="Q215" s="276">
        <v>44197</v>
      </c>
    </row>
    <row r="216" spans="1:17">
      <c r="A216" s="97">
        <v>44235</v>
      </c>
      <c r="B216" s="404">
        <v>6390</v>
      </c>
      <c r="C216" s="404"/>
      <c r="D216" s="793"/>
      <c r="F216" s="416">
        <v>8.18</v>
      </c>
      <c r="G216" s="417"/>
      <c r="H216" s="791"/>
      <c r="I216" s="51">
        <v>7</v>
      </c>
      <c r="K216" s="415"/>
      <c r="L216" s="404">
        <v>126.11</v>
      </c>
      <c r="M216" s="404"/>
      <c r="N216" s="404">
        <v>53.64</v>
      </c>
      <c r="O216" s="404">
        <v>46.31</v>
      </c>
      <c r="P216" s="423">
        <v>36.17</v>
      </c>
      <c r="Q216" s="276">
        <v>44228</v>
      </c>
    </row>
    <row r="217" spans="1:17">
      <c r="A217" s="97">
        <v>44263</v>
      </c>
      <c r="B217" s="404">
        <v>6480</v>
      </c>
      <c r="C217" s="404"/>
      <c r="D217" s="793"/>
      <c r="F217" s="416">
        <v>6.93</v>
      </c>
      <c r="G217" s="417"/>
      <c r="H217" s="791"/>
      <c r="I217" s="51">
        <v>7</v>
      </c>
      <c r="K217" s="415"/>
      <c r="L217" s="404">
        <v>126.8</v>
      </c>
      <c r="M217" s="404"/>
      <c r="N217" s="404">
        <v>54.3</v>
      </c>
      <c r="O217" s="404">
        <v>46.51</v>
      </c>
      <c r="P217" s="423">
        <v>36.19</v>
      </c>
      <c r="Q217" s="276">
        <v>44256</v>
      </c>
    </row>
    <row r="218" spans="1:17">
      <c r="A218" s="97">
        <v>44299</v>
      </c>
      <c r="B218" s="404">
        <v>6370</v>
      </c>
      <c r="C218" s="404"/>
      <c r="D218" s="793"/>
      <c r="F218" s="416">
        <v>6.94</v>
      </c>
      <c r="G218" s="417"/>
      <c r="H218" s="791"/>
      <c r="I218" s="51">
        <v>7</v>
      </c>
      <c r="K218" s="415"/>
      <c r="L218" s="404">
        <v>126.1</v>
      </c>
      <c r="M218" s="404"/>
      <c r="N218" s="404">
        <v>54.38</v>
      </c>
      <c r="O218" s="404">
        <v>46.58</v>
      </c>
      <c r="P218" s="423">
        <v>36.119999999999997</v>
      </c>
      <c r="Q218" s="276">
        <v>44287</v>
      </c>
    </row>
    <row r="219" spans="1:17">
      <c r="A219" s="97">
        <v>44328</v>
      </c>
      <c r="B219" s="404">
        <v>6320</v>
      </c>
      <c r="C219" s="404"/>
      <c r="D219" s="793"/>
      <c r="F219" s="416">
        <v>6.97</v>
      </c>
      <c r="G219" s="417"/>
      <c r="H219" s="791"/>
      <c r="I219" s="51">
        <v>7</v>
      </c>
      <c r="K219" s="415"/>
      <c r="L219" s="404">
        <v>126.1</v>
      </c>
      <c r="M219" s="404"/>
      <c r="N219" s="404">
        <v>54.44</v>
      </c>
      <c r="O219" s="404">
        <v>46.64</v>
      </c>
      <c r="P219" s="423">
        <v>35.090000000000003</v>
      </c>
      <c r="Q219" s="276">
        <v>44317</v>
      </c>
    </row>
    <row r="220" spans="1:17">
      <c r="A220" s="97">
        <v>44368</v>
      </c>
      <c r="B220" s="404">
        <v>5660</v>
      </c>
      <c r="C220" s="404"/>
      <c r="D220" s="793"/>
      <c r="F220" s="416">
        <v>6.81</v>
      </c>
      <c r="G220" s="417"/>
      <c r="H220" s="791"/>
      <c r="I220" s="51">
        <v>7</v>
      </c>
      <c r="K220" s="415"/>
      <c r="L220" s="404">
        <v>126.04</v>
      </c>
      <c r="M220" s="404"/>
      <c r="N220" s="404">
        <v>54.09</v>
      </c>
      <c r="O220" s="404">
        <v>46.24</v>
      </c>
      <c r="P220" s="423">
        <v>36.08</v>
      </c>
      <c r="Q220" s="276">
        <v>44348</v>
      </c>
    </row>
    <row r="221" spans="1:17">
      <c r="A221" s="97">
        <v>44396</v>
      </c>
      <c r="B221" s="404">
        <v>6240</v>
      </c>
      <c r="C221" s="404"/>
      <c r="D221" s="793"/>
      <c r="F221" s="416">
        <v>6.93</v>
      </c>
      <c r="G221" s="417"/>
      <c r="H221" s="791"/>
      <c r="I221" s="51">
        <v>7</v>
      </c>
      <c r="K221" s="415"/>
      <c r="L221" s="404">
        <v>125.92</v>
      </c>
      <c r="M221" s="404"/>
      <c r="N221" s="404">
        <v>54.04</v>
      </c>
      <c r="O221" s="404">
        <v>46.03</v>
      </c>
      <c r="P221" s="423">
        <v>36.08</v>
      </c>
      <c r="Q221" s="276">
        <v>44378</v>
      </c>
    </row>
    <row r="222" spans="1:17">
      <c r="A222" s="97">
        <v>44431</v>
      </c>
      <c r="B222" s="404">
        <v>6330</v>
      </c>
      <c r="C222" s="404"/>
      <c r="D222" s="793"/>
      <c r="F222" s="416">
        <v>6.9</v>
      </c>
      <c r="G222" s="417"/>
      <c r="H222" s="791"/>
      <c r="I222" s="51">
        <v>7</v>
      </c>
      <c r="K222" s="415"/>
      <c r="L222" s="404">
        <v>125.96</v>
      </c>
      <c r="M222" s="404"/>
      <c r="N222" s="404">
        <v>54.94</v>
      </c>
      <c r="O222" s="404">
        <v>46.33</v>
      </c>
      <c r="P222" s="423">
        <v>36.08</v>
      </c>
      <c r="Q222" s="276">
        <v>44409</v>
      </c>
    </row>
    <row r="223" spans="1:17">
      <c r="A223" s="97">
        <v>44452</v>
      </c>
      <c r="B223" s="404">
        <v>6360</v>
      </c>
      <c r="C223" s="404"/>
      <c r="D223" s="793"/>
      <c r="F223" s="416">
        <v>6.95</v>
      </c>
      <c r="G223" s="417"/>
      <c r="H223" s="791"/>
      <c r="I223" s="51">
        <v>7</v>
      </c>
      <c r="K223" s="415"/>
      <c r="L223" s="404">
        <v>126.11</v>
      </c>
      <c r="M223" s="404"/>
      <c r="N223" s="404">
        <v>55</v>
      </c>
      <c r="O223" s="404">
        <v>46.27</v>
      </c>
      <c r="P223" s="423">
        <v>36.08</v>
      </c>
      <c r="Q223" s="276">
        <v>44440</v>
      </c>
    </row>
    <row r="224" spans="1:17">
      <c r="A224" s="97">
        <v>44487</v>
      </c>
      <c r="B224" s="404">
        <v>6380</v>
      </c>
      <c r="C224" s="404"/>
      <c r="D224" s="793"/>
      <c r="F224" s="416">
        <v>6.93</v>
      </c>
      <c r="G224" s="417"/>
      <c r="H224" s="791"/>
      <c r="I224" s="51">
        <v>7</v>
      </c>
      <c r="K224" s="415"/>
      <c r="L224" s="404">
        <v>126.41</v>
      </c>
      <c r="M224" s="404"/>
      <c r="N224" s="404">
        <v>53.58</v>
      </c>
      <c r="O224" s="404">
        <v>45.56</v>
      </c>
      <c r="P224" s="423">
        <v>36.1</v>
      </c>
      <c r="Q224" s="276">
        <v>44470</v>
      </c>
    </row>
    <row r="225" spans="1:17">
      <c r="A225" s="97">
        <v>44529</v>
      </c>
      <c r="B225" s="404">
        <v>6640</v>
      </c>
      <c r="C225" s="404"/>
      <c r="D225" s="793"/>
      <c r="F225" s="416">
        <v>6.85</v>
      </c>
      <c r="G225" s="417"/>
      <c r="H225" s="791"/>
      <c r="I225" s="51">
        <v>7</v>
      </c>
      <c r="K225" s="415"/>
      <c r="L225" s="404">
        <v>126.38</v>
      </c>
      <c r="M225" s="404"/>
      <c r="N225" s="404">
        <v>48.92</v>
      </c>
      <c r="O225" s="404">
        <v>44.32</v>
      </c>
      <c r="P225" s="423">
        <v>36.1</v>
      </c>
      <c r="Q225" s="276">
        <v>44501</v>
      </c>
    </row>
    <row r="226" spans="1:17">
      <c r="A226" s="97">
        <v>44550</v>
      </c>
      <c r="B226" s="404">
        <v>6530</v>
      </c>
      <c r="C226" s="404"/>
      <c r="D226" s="793"/>
      <c r="F226" s="415">
        <v>7</v>
      </c>
      <c r="G226" s="404"/>
      <c r="H226" s="788"/>
      <c r="I226" s="51">
        <v>7</v>
      </c>
      <c r="K226" s="415"/>
      <c r="L226" s="404">
        <v>125.35</v>
      </c>
      <c r="M226" s="404"/>
      <c r="N226" s="404">
        <v>50.66</v>
      </c>
      <c r="O226" s="404">
        <v>45.5</v>
      </c>
      <c r="P226" s="423">
        <v>35.58</v>
      </c>
      <c r="Q226" s="276">
        <v>44531</v>
      </c>
    </row>
    <row r="227" spans="1:17">
      <c r="A227" s="97">
        <v>44585</v>
      </c>
      <c r="B227" s="404">
        <v>6450</v>
      </c>
      <c r="C227" s="404"/>
      <c r="D227" s="793"/>
      <c r="F227" s="415">
        <v>6.9</v>
      </c>
      <c r="G227" s="404"/>
      <c r="H227" s="788"/>
      <c r="I227" s="51">
        <v>7</v>
      </c>
      <c r="K227" s="415"/>
      <c r="L227" s="404">
        <v>129.65</v>
      </c>
      <c r="M227" s="404"/>
      <c r="N227" s="404">
        <v>51.1</v>
      </c>
      <c r="O227" s="404">
        <v>45.5</v>
      </c>
      <c r="P227" s="423">
        <v>35.29</v>
      </c>
      <c r="Q227" s="276">
        <f>IF(A227="","",A227)</f>
        <v>44585</v>
      </c>
    </row>
    <row r="228" spans="1:17">
      <c r="A228" s="97">
        <v>44606</v>
      </c>
      <c r="B228" s="404">
        <v>6390</v>
      </c>
      <c r="C228" s="404"/>
      <c r="D228" s="793"/>
      <c r="F228" s="415">
        <v>7</v>
      </c>
      <c r="G228" s="404"/>
      <c r="H228" s="788"/>
      <c r="I228" s="51">
        <v>7</v>
      </c>
      <c r="K228" s="415"/>
      <c r="L228" s="404">
        <v>125.86</v>
      </c>
      <c r="M228" s="404"/>
      <c r="N228" s="404">
        <v>52.13</v>
      </c>
      <c r="O228" s="404">
        <v>45.51</v>
      </c>
      <c r="P228" s="423">
        <v>35.229999999999997</v>
      </c>
      <c r="Q228" s="276">
        <f t="shared" ref="Q228:Q244" si="0">IF(A228="","",A228)</f>
        <v>44606</v>
      </c>
    </row>
    <row r="229" spans="1:17">
      <c r="A229" s="97">
        <v>44634</v>
      </c>
      <c r="B229" s="404">
        <v>6600</v>
      </c>
      <c r="C229" s="404"/>
      <c r="D229" s="793"/>
      <c r="F229" s="415">
        <v>6.95</v>
      </c>
      <c r="G229" s="404"/>
      <c r="H229" s="788"/>
      <c r="I229" s="51">
        <v>7</v>
      </c>
      <c r="K229" s="415"/>
      <c r="L229" s="404">
        <v>126.06</v>
      </c>
      <c r="M229" s="404"/>
      <c r="N229" s="404">
        <v>50.26</v>
      </c>
      <c r="O229" s="404">
        <v>45.36</v>
      </c>
      <c r="P229" s="423">
        <v>35.130000000000003</v>
      </c>
      <c r="Q229" s="276">
        <f t="shared" si="0"/>
        <v>44634</v>
      </c>
    </row>
    <row r="230" spans="1:17">
      <c r="A230" s="97">
        <v>44677</v>
      </c>
      <c r="B230" s="404">
        <v>6190</v>
      </c>
      <c r="C230" s="404"/>
      <c r="D230" s="793"/>
      <c r="F230" s="415">
        <v>6.88</v>
      </c>
      <c r="G230" s="404"/>
      <c r="H230" s="788"/>
      <c r="I230" s="51">
        <v>7</v>
      </c>
      <c r="K230" s="415"/>
      <c r="L230" s="404">
        <v>125.66</v>
      </c>
      <c r="M230" s="404"/>
      <c r="N230" s="404">
        <v>52.04</v>
      </c>
      <c r="O230" s="404">
        <v>45.83</v>
      </c>
      <c r="P230" s="423">
        <v>34.81</v>
      </c>
      <c r="Q230" s="276">
        <f t="shared" si="0"/>
        <v>44677</v>
      </c>
    </row>
    <row r="231" spans="1:17">
      <c r="A231" s="97">
        <v>44697</v>
      </c>
      <c r="B231" s="404">
        <v>6410</v>
      </c>
      <c r="C231" s="404"/>
      <c r="D231" s="793"/>
      <c r="F231" s="415">
        <v>7.43</v>
      </c>
      <c r="G231" s="404"/>
      <c r="H231" s="788"/>
      <c r="I231" s="51">
        <v>7</v>
      </c>
      <c r="K231" s="415"/>
      <c r="L231" s="404">
        <v>125.67</v>
      </c>
      <c r="M231" s="404"/>
      <c r="N231" s="404">
        <v>52.32</v>
      </c>
      <c r="O231" s="404">
        <v>45.82</v>
      </c>
      <c r="P231" s="423">
        <v>34.78</v>
      </c>
      <c r="Q231" s="276">
        <f t="shared" si="0"/>
        <v>44697</v>
      </c>
    </row>
    <row r="232" spans="1:17">
      <c r="A232" s="97">
        <v>44726</v>
      </c>
      <c r="B232" s="404">
        <v>6500</v>
      </c>
      <c r="C232" s="404"/>
      <c r="D232" s="793"/>
      <c r="F232" s="415">
        <v>6.89</v>
      </c>
      <c r="G232" s="404"/>
      <c r="H232" s="788"/>
      <c r="I232" s="51">
        <v>7</v>
      </c>
      <c r="K232" s="415"/>
      <c r="L232" s="404">
        <v>125.65</v>
      </c>
      <c r="M232" s="404"/>
      <c r="N232" s="404">
        <v>52.2</v>
      </c>
      <c r="O232" s="404">
        <v>45.71</v>
      </c>
      <c r="P232" s="423">
        <v>34.69</v>
      </c>
      <c r="Q232" s="276">
        <f t="shared" si="0"/>
        <v>44726</v>
      </c>
    </row>
    <row r="233" spans="1:17">
      <c r="A233" s="97">
        <v>44754</v>
      </c>
      <c r="B233" s="404">
        <v>6380</v>
      </c>
      <c r="C233" s="404"/>
      <c r="D233" s="793"/>
      <c r="F233" s="415">
        <v>7.04</v>
      </c>
      <c r="G233" s="404"/>
      <c r="H233" s="788"/>
      <c r="I233" s="51">
        <v>7</v>
      </c>
      <c r="K233" s="415"/>
      <c r="L233" s="404">
        <v>125.61</v>
      </c>
      <c r="M233" s="404"/>
      <c r="N233" s="404">
        <v>50.52</v>
      </c>
      <c r="O233" s="404">
        <v>45.2</v>
      </c>
      <c r="P233" s="423">
        <v>34.61</v>
      </c>
      <c r="Q233" s="276">
        <f t="shared" si="0"/>
        <v>44754</v>
      </c>
    </row>
    <row r="234" spans="1:17">
      <c r="A234" s="97">
        <v>44790</v>
      </c>
      <c r="B234" s="404">
        <v>6450</v>
      </c>
      <c r="C234" s="404"/>
      <c r="D234" s="793"/>
      <c r="F234" s="415">
        <v>7.05</v>
      </c>
      <c r="G234" s="404"/>
      <c r="H234" s="788"/>
      <c r="I234" s="51">
        <v>7</v>
      </c>
      <c r="K234" s="415"/>
      <c r="L234" s="404">
        <v>125.58</v>
      </c>
      <c r="M234" s="404"/>
      <c r="N234" s="404"/>
      <c r="O234" s="404"/>
      <c r="P234" s="423">
        <v>34.270000000000003</v>
      </c>
      <c r="Q234" s="276">
        <f t="shared" si="0"/>
        <v>44790</v>
      </c>
    </row>
    <row r="235" spans="1:17">
      <c r="A235" s="97">
        <v>44823</v>
      </c>
      <c r="B235" s="404">
        <v>6300</v>
      </c>
      <c r="C235" s="404"/>
      <c r="D235" s="793"/>
      <c r="F235" s="415">
        <v>6.98</v>
      </c>
      <c r="G235" s="404"/>
      <c r="H235" s="788"/>
      <c r="I235" s="51">
        <v>7</v>
      </c>
      <c r="K235" s="415"/>
      <c r="L235" s="404">
        <v>125.4</v>
      </c>
      <c r="M235" s="404"/>
      <c r="N235" s="404">
        <v>50.84</v>
      </c>
      <c r="O235" s="404">
        <v>44.95</v>
      </c>
      <c r="P235" s="423">
        <v>34.049999999999997</v>
      </c>
      <c r="Q235" s="276">
        <f t="shared" si="0"/>
        <v>44823</v>
      </c>
    </row>
    <row r="236" spans="1:17">
      <c r="A236" s="97">
        <v>44851</v>
      </c>
      <c r="B236" s="404">
        <v>6310</v>
      </c>
      <c r="C236" s="404"/>
      <c r="D236" s="793"/>
      <c r="F236" s="415">
        <v>6.94</v>
      </c>
      <c r="G236" s="404"/>
      <c r="H236" s="788"/>
      <c r="I236" s="51">
        <v>7</v>
      </c>
      <c r="K236" s="415"/>
      <c r="L236" s="404">
        <v>125.36</v>
      </c>
      <c r="M236" s="404"/>
      <c r="N236" s="404"/>
      <c r="O236" s="404"/>
      <c r="P236" s="423">
        <v>33.869999999999997</v>
      </c>
      <c r="Q236" s="276">
        <f t="shared" si="0"/>
        <v>44851</v>
      </c>
    </row>
    <row r="237" spans="1:17">
      <c r="A237" s="97">
        <v>44887</v>
      </c>
      <c r="B237" s="404">
        <v>6160</v>
      </c>
      <c r="C237" s="404"/>
      <c r="D237" s="793"/>
      <c r="F237" s="415">
        <v>6.85</v>
      </c>
      <c r="G237" s="404"/>
      <c r="H237" s="788"/>
      <c r="I237" s="51">
        <v>7</v>
      </c>
      <c r="K237" s="415"/>
      <c r="L237" s="404">
        <v>125.16</v>
      </c>
      <c r="M237" s="404"/>
      <c r="N237" s="404"/>
      <c r="O237" s="404"/>
      <c r="P237" s="423">
        <v>33.4</v>
      </c>
      <c r="Q237" s="276">
        <f t="shared" si="0"/>
        <v>44887</v>
      </c>
    </row>
    <row r="238" spans="1:17">
      <c r="A238" s="97">
        <v>44915</v>
      </c>
      <c r="B238" s="404">
        <v>5920</v>
      </c>
      <c r="C238" s="404"/>
      <c r="D238" s="793"/>
      <c r="F238" s="415">
        <v>6.82</v>
      </c>
      <c r="G238" s="404"/>
      <c r="H238" s="788"/>
      <c r="I238" s="51">
        <v>7</v>
      </c>
      <c r="K238" s="415"/>
      <c r="L238" s="404">
        <v>125.16</v>
      </c>
      <c r="M238" s="404"/>
      <c r="N238" s="404">
        <v>52.14</v>
      </c>
      <c r="O238" s="404">
        <v>45.65</v>
      </c>
      <c r="P238" s="423">
        <v>33.25</v>
      </c>
      <c r="Q238" s="276">
        <f t="shared" si="0"/>
        <v>44915</v>
      </c>
    </row>
    <row r="239" spans="1:17">
      <c r="A239" s="97">
        <v>44949</v>
      </c>
      <c r="B239" s="398"/>
      <c r="C239" s="398"/>
      <c r="D239" s="1111"/>
      <c r="E239" s="1112"/>
      <c r="F239" s="1113"/>
      <c r="G239" s="404"/>
      <c r="H239" s="788"/>
      <c r="I239" s="51">
        <v>7</v>
      </c>
      <c r="K239" s="415"/>
      <c r="L239" s="404">
        <v>125.19</v>
      </c>
      <c r="M239" s="404"/>
      <c r="N239" s="404">
        <v>52.52</v>
      </c>
      <c r="O239" s="404">
        <v>45.92</v>
      </c>
      <c r="P239" s="423">
        <v>33.19</v>
      </c>
      <c r="Q239" s="276">
        <f t="shared" si="0"/>
        <v>44949</v>
      </c>
    </row>
    <row r="240" spans="1:17">
      <c r="A240" s="97">
        <v>44977</v>
      </c>
      <c r="B240" s="404">
        <v>6160</v>
      </c>
      <c r="C240" s="404"/>
      <c r="D240" s="793"/>
      <c r="F240" s="415">
        <v>7.04</v>
      </c>
      <c r="G240" s="404"/>
      <c r="H240" s="788"/>
      <c r="I240" s="51">
        <v>7</v>
      </c>
      <c r="K240" s="415"/>
      <c r="L240" s="404">
        <v>125.28</v>
      </c>
      <c r="M240" s="404"/>
      <c r="N240" s="404">
        <v>52.64</v>
      </c>
      <c r="O240" s="404">
        <v>45.93</v>
      </c>
      <c r="P240" s="423">
        <v>32.19</v>
      </c>
      <c r="Q240" s="276">
        <f t="shared" si="0"/>
        <v>44977</v>
      </c>
    </row>
    <row r="241" spans="1:17">
      <c r="A241" s="97"/>
      <c r="B241" s="404"/>
      <c r="C241" s="404"/>
      <c r="D241" s="793"/>
      <c r="F241" s="415"/>
      <c r="G241" s="404"/>
      <c r="H241" s="788"/>
      <c r="I241" s="51"/>
      <c r="K241" s="415"/>
      <c r="L241" s="404"/>
      <c r="M241" s="404"/>
      <c r="N241" s="404"/>
      <c r="O241" s="404"/>
      <c r="P241" s="423"/>
      <c r="Q241" s="276"/>
    </row>
    <row r="242" spans="1:17">
      <c r="A242" s="97"/>
      <c r="B242" s="404"/>
      <c r="C242" s="404"/>
      <c r="D242" s="793"/>
      <c r="F242" s="415"/>
      <c r="G242" s="404"/>
      <c r="H242" s="788"/>
      <c r="I242" s="51"/>
      <c r="K242" s="415"/>
      <c r="L242" s="404"/>
      <c r="M242" s="404"/>
      <c r="N242" s="404"/>
      <c r="O242" s="404"/>
      <c r="P242" s="423"/>
      <c r="Q242" s="276"/>
    </row>
    <row r="243" spans="1:17">
      <c r="A243" s="97"/>
      <c r="B243" s="404"/>
      <c r="C243" s="404"/>
      <c r="D243" s="793"/>
      <c r="F243" s="415"/>
      <c r="G243" s="404"/>
      <c r="H243" s="788"/>
      <c r="I243" s="51"/>
      <c r="K243" s="415"/>
      <c r="L243" s="404"/>
      <c r="M243" s="404"/>
      <c r="N243" s="404"/>
      <c r="O243" s="404"/>
      <c r="P243" s="423"/>
      <c r="Q243" s="276"/>
    </row>
    <row r="244" spans="1:17">
      <c r="A244" s="97"/>
      <c r="B244" s="404"/>
      <c r="C244" s="404"/>
      <c r="D244" s="793"/>
      <c r="F244" s="415"/>
      <c r="G244" s="404"/>
      <c r="H244" s="788"/>
      <c r="I244" s="51"/>
      <c r="K244" s="415"/>
      <c r="L244" s="404"/>
      <c r="M244" s="404"/>
      <c r="N244" s="404"/>
      <c r="O244" s="404"/>
      <c r="P244" s="423"/>
      <c r="Q244" s="276" t="str">
        <f t="shared" si="0"/>
        <v/>
      </c>
    </row>
    <row r="245" spans="1:17">
      <c r="A245" s="930"/>
      <c r="B245" s="931"/>
      <c r="C245" s="931"/>
      <c r="D245" s="932"/>
      <c r="E245" s="933"/>
      <c r="F245" s="934"/>
      <c r="G245" s="931"/>
      <c r="H245" s="935"/>
      <c r="I245" s="936"/>
      <c r="J245" s="933"/>
      <c r="K245" s="934"/>
      <c r="L245" s="931"/>
      <c r="M245" s="931"/>
      <c r="N245" s="931"/>
      <c r="O245" s="931"/>
      <c r="P245" s="932"/>
      <c r="Q245" s="937"/>
    </row>
    <row r="246" spans="1:17">
      <c r="A246" s="938" t="s">
        <v>439</v>
      </c>
    </row>
  </sheetData>
  <mergeCells count="3">
    <mergeCell ref="B2:D2"/>
    <mergeCell ref="F2:I2"/>
    <mergeCell ref="K2:P2"/>
  </mergeCells>
  <phoneticPr fontId="111" type="noConversion"/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59999389629810485"/>
  </sheetPr>
  <dimension ref="A1:I182"/>
  <sheetViews>
    <sheetView workbookViewId="0">
      <pane ySplit="5" topLeftCell="A163" activePane="bottomLeft" state="frozen"/>
      <selection activeCell="Q217" sqref="Q217"/>
      <selection pane="bottomLeft" activeCell="H165" sqref="H165"/>
    </sheetView>
  </sheetViews>
  <sheetFormatPr defaultRowHeight="14.4"/>
  <cols>
    <col min="1" max="1" width="15.5546875" customWidth="1"/>
    <col min="2" max="2" width="10.6640625" customWidth="1"/>
    <col min="3" max="3" width="3.6640625" customWidth="1"/>
    <col min="4" max="4" width="12.6640625" customWidth="1"/>
    <col min="5" max="5" width="13.6640625" customWidth="1"/>
    <col min="6" max="6" width="4" customWidth="1"/>
    <col min="7" max="7" width="11.6640625" customWidth="1"/>
    <col min="8" max="8" width="9.44140625" customWidth="1"/>
    <col min="9" max="256" width="8.6640625"/>
    <col min="257" max="257" width="15.5546875" customWidth="1"/>
    <col min="258" max="258" width="8.6640625"/>
    <col min="259" max="259" width="3.6640625" customWidth="1"/>
    <col min="260" max="260" width="12.6640625" customWidth="1"/>
    <col min="261" max="261" width="8.6640625"/>
    <col min="262" max="262" width="4" customWidth="1"/>
    <col min="263" max="263" width="11.6640625" customWidth="1"/>
    <col min="264" max="264" width="9.44140625" customWidth="1"/>
    <col min="265" max="512" width="8.6640625"/>
    <col min="513" max="513" width="15.5546875" customWidth="1"/>
    <col min="514" max="514" width="8.6640625"/>
    <col min="515" max="515" width="3.6640625" customWidth="1"/>
    <col min="516" max="516" width="12.6640625" customWidth="1"/>
    <col min="517" max="517" width="8.6640625"/>
    <col min="518" max="518" width="4" customWidth="1"/>
    <col min="519" max="519" width="11.6640625" customWidth="1"/>
    <col min="520" max="520" width="9.44140625" customWidth="1"/>
    <col min="521" max="768" width="8.6640625"/>
    <col min="769" max="769" width="15.5546875" customWidth="1"/>
    <col min="770" max="770" width="8.6640625"/>
    <col min="771" max="771" width="3.6640625" customWidth="1"/>
    <col min="772" max="772" width="12.6640625" customWidth="1"/>
    <col min="773" max="773" width="8.6640625"/>
    <col min="774" max="774" width="4" customWidth="1"/>
    <col min="775" max="775" width="11.6640625" customWidth="1"/>
    <col min="776" max="776" width="9.44140625" customWidth="1"/>
    <col min="777" max="1024" width="8.6640625"/>
    <col min="1025" max="1025" width="15.5546875" customWidth="1"/>
    <col min="1026" max="1026" width="8.6640625"/>
    <col min="1027" max="1027" width="3.6640625" customWidth="1"/>
    <col min="1028" max="1028" width="12.6640625" customWidth="1"/>
    <col min="1029" max="1029" width="8.6640625"/>
    <col min="1030" max="1030" width="4" customWidth="1"/>
    <col min="1031" max="1031" width="11.6640625" customWidth="1"/>
    <col min="1032" max="1032" width="9.44140625" customWidth="1"/>
    <col min="1033" max="1280" width="8.6640625"/>
    <col min="1281" max="1281" width="15.5546875" customWidth="1"/>
    <col min="1282" max="1282" width="8.6640625"/>
    <col min="1283" max="1283" width="3.6640625" customWidth="1"/>
    <col min="1284" max="1284" width="12.6640625" customWidth="1"/>
    <col min="1285" max="1285" width="8.6640625"/>
    <col min="1286" max="1286" width="4" customWidth="1"/>
    <col min="1287" max="1287" width="11.6640625" customWidth="1"/>
    <col min="1288" max="1288" width="9.44140625" customWidth="1"/>
    <col min="1289" max="1536" width="8.6640625"/>
    <col min="1537" max="1537" width="15.5546875" customWidth="1"/>
    <col min="1538" max="1538" width="8.6640625"/>
    <col min="1539" max="1539" width="3.6640625" customWidth="1"/>
    <col min="1540" max="1540" width="12.6640625" customWidth="1"/>
    <col min="1541" max="1541" width="8.6640625"/>
    <col min="1542" max="1542" width="4" customWidth="1"/>
    <col min="1543" max="1543" width="11.6640625" customWidth="1"/>
    <col min="1544" max="1544" width="9.44140625" customWidth="1"/>
    <col min="1545" max="1792" width="8.6640625"/>
    <col min="1793" max="1793" width="15.5546875" customWidth="1"/>
    <col min="1794" max="1794" width="8.6640625"/>
    <col min="1795" max="1795" width="3.6640625" customWidth="1"/>
    <col min="1796" max="1796" width="12.6640625" customWidth="1"/>
    <col min="1797" max="1797" width="8.6640625"/>
    <col min="1798" max="1798" width="4" customWidth="1"/>
    <col min="1799" max="1799" width="11.6640625" customWidth="1"/>
    <col min="1800" max="1800" width="9.44140625" customWidth="1"/>
    <col min="1801" max="2048" width="8.6640625"/>
    <col min="2049" max="2049" width="15.5546875" customWidth="1"/>
    <col min="2050" max="2050" width="8.6640625"/>
    <col min="2051" max="2051" width="3.6640625" customWidth="1"/>
    <col min="2052" max="2052" width="12.6640625" customWidth="1"/>
    <col min="2053" max="2053" width="8.6640625"/>
    <col min="2054" max="2054" width="4" customWidth="1"/>
    <col min="2055" max="2055" width="11.6640625" customWidth="1"/>
    <col min="2056" max="2056" width="9.44140625" customWidth="1"/>
    <col min="2057" max="2304" width="8.6640625"/>
    <col min="2305" max="2305" width="15.5546875" customWidth="1"/>
    <col min="2306" max="2306" width="8.6640625"/>
    <col min="2307" max="2307" width="3.6640625" customWidth="1"/>
    <col min="2308" max="2308" width="12.6640625" customWidth="1"/>
    <col min="2309" max="2309" width="8.6640625"/>
    <col min="2310" max="2310" width="4" customWidth="1"/>
    <col min="2311" max="2311" width="11.6640625" customWidth="1"/>
    <col min="2312" max="2312" width="9.44140625" customWidth="1"/>
    <col min="2313" max="2560" width="8.6640625"/>
    <col min="2561" max="2561" width="15.5546875" customWidth="1"/>
    <col min="2562" max="2562" width="8.6640625"/>
    <col min="2563" max="2563" width="3.6640625" customWidth="1"/>
    <col min="2564" max="2564" width="12.6640625" customWidth="1"/>
    <col min="2565" max="2565" width="8.6640625"/>
    <col min="2566" max="2566" width="4" customWidth="1"/>
    <col min="2567" max="2567" width="11.6640625" customWidth="1"/>
    <col min="2568" max="2568" width="9.44140625" customWidth="1"/>
    <col min="2569" max="2816" width="8.6640625"/>
    <col min="2817" max="2817" width="15.5546875" customWidth="1"/>
    <col min="2818" max="2818" width="8.6640625"/>
    <col min="2819" max="2819" width="3.6640625" customWidth="1"/>
    <col min="2820" max="2820" width="12.6640625" customWidth="1"/>
    <col min="2821" max="2821" width="8.6640625"/>
    <col min="2822" max="2822" width="4" customWidth="1"/>
    <col min="2823" max="2823" width="11.6640625" customWidth="1"/>
    <col min="2824" max="2824" width="9.44140625" customWidth="1"/>
    <col min="2825" max="3072" width="8.6640625"/>
    <col min="3073" max="3073" width="15.5546875" customWidth="1"/>
    <col min="3074" max="3074" width="8.6640625"/>
    <col min="3075" max="3075" width="3.6640625" customWidth="1"/>
    <col min="3076" max="3076" width="12.6640625" customWidth="1"/>
    <col min="3077" max="3077" width="8.6640625"/>
    <col min="3078" max="3078" width="4" customWidth="1"/>
    <col min="3079" max="3079" width="11.6640625" customWidth="1"/>
    <col min="3080" max="3080" width="9.44140625" customWidth="1"/>
    <col min="3081" max="3328" width="8.6640625"/>
    <col min="3329" max="3329" width="15.5546875" customWidth="1"/>
    <col min="3330" max="3330" width="8.6640625"/>
    <col min="3331" max="3331" width="3.6640625" customWidth="1"/>
    <col min="3332" max="3332" width="12.6640625" customWidth="1"/>
    <col min="3333" max="3333" width="8.6640625"/>
    <col min="3334" max="3334" width="4" customWidth="1"/>
    <col min="3335" max="3335" width="11.6640625" customWidth="1"/>
    <col min="3336" max="3336" width="9.44140625" customWidth="1"/>
    <col min="3337" max="3584" width="8.6640625"/>
    <col min="3585" max="3585" width="15.5546875" customWidth="1"/>
    <col min="3586" max="3586" width="8.6640625"/>
    <col min="3587" max="3587" width="3.6640625" customWidth="1"/>
    <col min="3588" max="3588" width="12.6640625" customWidth="1"/>
    <col min="3589" max="3589" width="8.6640625"/>
    <col min="3590" max="3590" width="4" customWidth="1"/>
    <col min="3591" max="3591" width="11.6640625" customWidth="1"/>
    <col min="3592" max="3592" width="9.44140625" customWidth="1"/>
    <col min="3593" max="3840" width="8.6640625"/>
    <col min="3841" max="3841" width="15.5546875" customWidth="1"/>
    <col min="3842" max="3842" width="8.6640625"/>
    <col min="3843" max="3843" width="3.6640625" customWidth="1"/>
    <col min="3844" max="3844" width="12.6640625" customWidth="1"/>
    <col min="3845" max="3845" width="8.6640625"/>
    <col min="3846" max="3846" width="4" customWidth="1"/>
    <col min="3847" max="3847" width="11.6640625" customWidth="1"/>
    <col min="3848" max="3848" width="9.44140625" customWidth="1"/>
    <col min="3849" max="4096" width="8.6640625"/>
    <col min="4097" max="4097" width="15.5546875" customWidth="1"/>
    <col min="4098" max="4098" width="8.6640625"/>
    <col min="4099" max="4099" width="3.6640625" customWidth="1"/>
    <col min="4100" max="4100" width="12.6640625" customWidth="1"/>
    <col min="4101" max="4101" width="8.6640625"/>
    <col min="4102" max="4102" width="4" customWidth="1"/>
    <col min="4103" max="4103" width="11.6640625" customWidth="1"/>
    <col min="4104" max="4104" width="9.44140625" customWidth="1"/>
    <col min="4105" max="4352" width="8.6640625"/>
    <col min="4353" max="4353" width="15.5546875" customWidth="1"/>
    <col min="4354" max="4354" width="8.6640625"/>
    <col min="4355" max="4355" width="3.6640625" customWidth="1"/>
    <col min="4356" max="4356" width="12.6640625" customWidth="1"/>
    <col min="4357" max="4357" width="8.6640625"/>
    <col min="4358" max="4358" width="4" customWidth="1"/>
    <col min="4359" max="4359" width="11.6640625" customWidth="1"/>
    <col min="4360" max="4360" width="9.44140625" customWidth="1"/>
    <col min="4361" max="4608" width="8.6640625"/>
    <col min="4609" max="4609" width="15.5546875" customWidth="1"/>
    <col min="4610" max="4610" width="8.6640625"/>
    <col min="4611" max="4611" width="3.6640625" customWidth="1"/>
    <col min="4612" max="4612" width="12.6640625" customWidth="1"/>
    <col min="4613" max="4613" width="8.6640625"/>
    <col min="4614" max="4614" width="4" customWidth="1"/>
    <col min="4615" max="4615" width="11.6640625" customWidth="1"/>
    <col min="4616" max="4616" width="9.44140625" customWidth="1"/>
    <col min="4617" max="4864" width="8.6640625"/>
    <col min="4865" max="4865" width="15.5546875" customWidth="1"/>
    <col min="4866" max="4866" width="8.6640625"/>
    <col min="4867" max="4867" width="3.6640625" customWidth="1"/>
    <col min="4868" max="4868" width="12.6640625" customWidth="1"/>
    <col min="4869" max="4869" width="8.6640625"/>
    <col min="4870" max="4870" width="4" customWidth="1"/>
    <col min="4871" max="4871" width="11.6640625" customWidth="1"/>
    <col min="4872" max="4872" width="9.44140625" customWidth="1"/>
    <col min="4873" max="5120" width="8.6640625"/>
    <col min="5121" max="5121" width="15.5546875" customWidth="1"/>
    <col min="5122" max="5122" width="8.6640625"/>
    <col min="5123" max="5123" width="3.6640625" customWidth="1"/>
    <col min="5124" max="5124" width="12.6640625" customWidth="1"/>
    <col min="5125" max="5125" width="8.6640625"/>
    <col min="5126" max="5126" width="4" customWidth="1"/>
    <col min="5127" max="5127" width="11.6640625" customWidth="1"/>
    <col min="5128" max="5128" width="9.44140625" customWidth="1"/>
    <col min="5129" max="5376" width="8.6640625"/>
    <col min="5377" max="5377" width="15.5546875" customWidth="1"/>
    <col min="5378" max="5378" width="8.6640625"/>
    <col min="5379" max="5379" width="3.6640625" customWidth="1"/>
    <col min="5380" max="5380" width="12.6640625" customWidth="1"/>
    <col min="5381" max="5381" width="8.6640625"/>
    <col min="5382" max="5382" width="4" customWidth="1"/>
    <col min="5383" max="5383" width="11.6640625" customWidth="1"/>
    <col min="5384" max="5384" width="9.44140625" customWidth="1"/>
    <col min="5385" max="5632" width="8.6640625"/>
    <col min="5633" max="5633" width="15.5546875" customWidth="1"/>
    <col min="5634" max="5634" width="8.6640625"/>
    <col min="5635" max="5635" width="3.6640625" customWidth="1"/>
    <col min="5636" max="5636" width="12.6640625" customWidth="1"/>
    <col min="5637" max="5637" width="8.6640625"/>
    <col min="5638" max="5638" width="4" customWidth="1"/>
    <col min="5639" max="5639" width="11.6640625" customWidth="1"/>
    <col min="5640" max="5640" width="9.44140625" customWidth="1"/>
    <col min="5641" max="5888" width="8.6640625"/>
    <col min="5889" max="5889" width="15.5546875" customWidth="1"/>
    <col min="5890" max="5890" width="8.6640625"/>
    <col min="5891" max="5891" width="3.6640625" customWidth="1"/>
    <col min="5892" max="5892" width="12.6640625" customWidth="1"/>
    <col min="5893" max="5893" width="8.6640625"/>
    <col min="5894" max="5894" width="4" customWidth="1"/>
    <col min="5895" max="5895" width="11.6640625" customWidth="1"/>
    <col min="5896" max="5896" width="9.44140625" customWidth="1"/>
    <col min="5897" max="6144" width="8.6640625"/>
    <col min="6145" max="6145" width="15.5546875" customWidth="1"/>
    <col min="6146" max="6146" width="8.6640625"/>
    <col min="6147" max="6147" width="3.6640625" customWidth="1"/>
    <col min="6148" max="6148" width="12.6640625" customWidth="1"/>
    <col min="6149" max="6149" width="8.6640625"/>
    <col min="6150" max="6150" width="4" customWidth="1"/>
    <col min="6151" max="6151" width="11.6640625" customWidth="1"/>
    <col min="6152" max="6152" width="9.44140625" customWidth="1"/>
    <col min="6153" max="6400" width="8.6640625"/>
    <col min="6401" max="6401" width="15.5546875" customWidth="1"/>
    <col min="6402" max="6402" width="8.6640625"/>
    <col min="6403" max="6403" width="3.6640625" customWidth="1"/>
    <col min="6404" max="6404" width="12.6640625" customWidth="1"/>
    <col min="6405" max="6405" width="8.6640625"/>
    <col min="6406" max="6406" width="4" customWidth="1"/>
    <col min="6407" max="6407" width="11.6640625" customWidth="1"/>
    <col min="6408" max="6408" width="9.44140625" customWidth="1"/>
    <col min="6409" max="6656" width="8.6640625"/>
    <col min="6657" max="6657" width="15.5546875" customWidth="1"/>
    <col min="6658" max="6658" width="8.6640625"/>
    <col min="6659" max="6659" width="3.6640625" customWidth="1"/>
    <col min="6660" max="6660" width="12.6640625" customWidth="1"/>
    <col min="6661" max="6661" width="8.6640625"/>
    <col min="6662" max="6662" width="4" customWidth="1"/>
    <col min="6663" max="6663" width="11.6640625" customWidth="1"/>
    <col min="6664" max="6664" width="9.44140625" customWidth="1"/>
    <col min="6665" max="6912" width="8.6640625"/>
    <col min="6913" max="6913" width="15.5546875" customWidth="1"/>
    <col min="6914" max="6914" width="8.6640625"/>
    <col min="6915" max="6915" width="3.6640625" customWidth="1"/>
    <col min="6916" max="6916" width="12.6640625" customWidth="1"/>
    <col min="6917" max="6917" width="8.6640625"/>
    <col min="6918" max="6918" width="4" customWidth="1"/>
    <col min="6919" max="6919" width="11.6640625" customWidth="1"/>
    <col min="6920" max="6920" width="9.44140625" customWidth="1"/>
    <col min="6921" max="7168" width="8.6640625"/>
    <col min="7169" max="7169" width="15.5546875" customWidth="1"/>
    <col min="7170" max="7170" width="8.6640625"/>
    <col min="7171" max="7171" width="3.6640625" customWidth="1"/>
    <col min="7172" max="7172" width="12.6640625" customWidth="1"/>
    <col min="7173" max="7173" width="8.6640625"/>
    <col min="7174" max="7174" width="4" customWidth="1"/>
    <col min="7175" max="7175" width="11.6640625" customWidth="1"/>
    <col min="7176" max="7176" width="9.44140625" customWidth="1"/>
    <col min="7177" max="7424" width="8.6640625"/>
    <col min="7425" max="7425" width="15.5546875" customWidth="1"/>
    <col min="7426" max="7426" width="8.6640625"/>
    <col min="7427" max="7427" width="3.6640625" customWidth="1"/>
    <col min="7428" max="7428" width="12.6640625" customWidth="1"/>
    <col min="7429" max="7429" width="8.6640625"/>
    <col min="7430" max="7430" width="4" customWidth="1"/>
    <col min="7431" max="7431" width="11.6640625" customWidth="1"/>
    <col min="7432" max="7432" width="9.44140625" customWidth="1"/>
    <col min="7433" max="7680" width="8.6640625"/>
    <col min="7681" max="7681" width="15.5546875" customWidth="1"/>
    <col min="7682" max="7682" width="8.6640625"/>
    <col min="7683" max="7683" width="3.6640625" customWidth="1"/>
    <col min="7684" max="7684" width="12.6640625" customWidth="1"/>
    <col min="7685" max="7685" width="8.6640625"/>
    <col min="7686" max="7686" width="4" customWidth="1"/>
    <col min="7687" max="7687" width="11.6640625" customWidth="1"/>
    <col min="7688" max="7688" width="9.44140625" customWidth="1"/>
    <col min="7689" max="7936" width="8.6640625"/>
    <col min="7937" max="7937" width="15.5546875" customWidth="1"/>
    <col min="7938" max="7938" width="8.6640625"/>
    <col min="7939" max="7939" width="3.6640625" customWidth="1"/>
    <col min="7940" max="7940" width="12.6640625" customWidth="1"/>
    <col min="7941" max="7941" width="8.6640625"/>
    <col min="7942" max="7942" width="4" customWidth="1"/>
    <col min="7943" max="7943" width="11.6640625" customWidth="1"/>
    <col min="7944" max="7944" width="9.44140625" customWidth="1"/>
    <col min="7945" max="8192" width="8.6640625"/>
    <col min="8193" max="8193" width="15.5546875" customWidth="1"/>
    <col min="8194" max="8194" width="8.6640625"/>
    <col min="8195" max="8195" width="3.6640625" customWidth="1"/>
    <col min="8196" max="8196" width="12.6640625" customWidth="1"/>
    <col min="8197" max="8197" width="8.6640625"/>
    <col min="8198" max="8198" width="4" customWidth="1"/>
    <col min="8199" max="8199" width="11.6640625" customWidth="1"/>
    <col min="8200" max="8200" width="9.44140625" customWidth="1"/>
    <col min="8201" max="8448" width="8.6640625"/>
    <col min="8449" max="8449" width="15.5546875" customWidth="1"/>
    <col min="8450" max="8450" width="8.6640625"/>
    <col min="8451" max="8451" width="3.6640625" customWidth="1"/>
    <col min="8452" max="8452" width="12.6640625" customWidth="1"/>
    <col min="8453" max="8453" width="8.6640625"/>
    <col min="8454" max="8454" width="4" customWidth="1"/>
    <col min="8455" max="8455" width="11.6640625" customWidth="1"/>
    <col min="8456" max="8456" width="9.44140625" customWidth="1"/>
    <col min="8457" max="8704" width="8.6640625"/>
    <col min="8705" max="8705" width="15.5546875" customWidth="1"/>
    <col min="8706" max="8706" width="8.6640625"/>
    <col min="8707" max="8707" width="3.6640625" customWidth="1"/>
    <col min="8708" max="8708" width="12.6640625" customWidth="1"/>
    <col min="8709" max="8709" width="8.6640625"/>
    <col min="8710" max="8710" width="4" customWidth="1"/>
    <col min="8711" max="8711" width="11.6640625" customWidth="1"/>
    <col min="8712" max="8712" width="9.44140625" customWidth="1"/>
    <col min="8713" max="8960" width="8.6640625"/>
    <col min="8961" max="8961" width="15.5546875" customWidth="1"/>
    <col min="8962" max="8962" width="8.6640625"/>
    <col min="8963" max="8963" width="3.6640625" customWidth="1"/>
    <col min="8964" max="8964" width="12.6640625" customWidth="1"/>
    <col min="8965" max="8965" width="8.6640625"/>
    <col min="8966" max="8966" width="4" customWidth="1"/>
    <col min="8967" max="8967" width="11.6640625" customWidth="1"/>
    <col min="8968" max="8968" width="9.44140625" customWidth="1"/>
    <col min="8969" max="9216" width="8.6640625"/>
    <col min="9217" max="9217" width="15.5546875" customWidth="1"/>
    <col min="9218" max="9218" width="8.6640625"/>
    <col min="9219" max="9219" width="3.6640625" customWidth="1"/>
    <col min="9220" max="9220" width="12.6640625" customWidth="1"/>
    <col min="9221" max="9221" width="8.6640625"/>
    <col min="9222" max="9222" width="4" customWidth="1"/>
    <col min="9223" max="9223" width="11.6640625" customWidth="1"/>
    <col min="9224" max="9224" width="9.44140625" customWidth="1"/>
    <col min="9225" max="9472" width="8.6640625"/>
    <col min="9473" max="9473" width="15.5546875" customWidth="1"/>
    <col min="9474" max="9474" width="8.6640625"/>
    <col min="9475" max="9475" width="3.6640625" customWidth="1"/>
    <col min="9476" max="9476" width="12.6640625" customWidth="1"/>
    <col min="9477" max="9477" width="8.6640625"/>
    <col min="9478" max="9478" width="4" customWidth="1"/>
    <col min="9479" max="9479" width="11.6640625" customWidth="1"/>
    <col min="9480" max="9480" width="9.44140625" customWidth="1"/>
    <col min="9481" max="9728" width="8.6640625"/>
    <col min="9729" max="9729" width="15.5546875" customWidth="1"/>
    <col min="9730" max="9730" width="8.6640625"/>
    <col min="9731" max="9731" width="3.6640625" customWidth="1"/>
    <col min="9732" max="9732" width="12.6640625" customWidth="1"/>
    <col min="9733" max="9733" width="8.6640625"/>
    <col min="9734" max="9734" width="4" customWidth="1"/>
    <col min="9735" max="9735" width="11.6640625" customWidth="1"/>
    <col min="9736" max="9736" width="9.44140625" customWidth="1"/>
    <col min="9737" max="9984" width="8.6640625"/>
    <col min="9985" max="9985" width="15.5546875" customWidth="1"/>
    <col min="9986" max="9986" width="8.6640625"/>
    <col min="9987" max="9987" width="3.6640625" customWidth="1"/>
    <col min="9988" max="9988" width="12.6640625" customWidth="1"/>
    <col min="9989" max="9989" width="8.6640625"/>
    <col min="9990" max="9990" width="4" customWidth="1"/>
    <col min="9991" max="9991" width="11.6640625" customWidth="1"/>
    <col min="9992" max="9992" width="9.44140625" customWidth="1"/>
    <col min="9993" max="10240" width="8.6640625"/>
    <col min="10241" max="10241" width="15.5546875" customWidth="1"/>
    <col min="10242" max="10242" width="8.6640625"/>
    <col min="10243" max="10243" width="3.6640625" customWidth="1"/>
    <col min="10244" max="10244" width="12.6640625" customWidth="1"/>
    <col min="10245" max="10245" width="8.6640625"/>
    <col min="10246" max="10246" width="4" customWidth="1"/>
    <col min="10247" max="10247" width="11.6640625" customWidth="1"/>
    <col min="10248" max="10248" width="9.44140625" customWidth="1"/>
    <col min="10249" max="10496" width="8.6640625"/>
    <col min="10497" max="10497" width="15.5546875" customWidth="1"/>
    <col min="10498" max="10498" width="8.6640625"/>
    <col min="10499" max="10499" width="3.6640625" customWidth="1"/>
    <col min="10500" max="10500" width="12.6640625" customWidth="1"/>
    <col min="10501" max="10501" width="8.6640625"/>
    <col min="10502" max="10502" width="4" customWidth="1"/>
    <col min="10503" max="10503" width="11.6640625" customWidth="1"/>
    <col min="10504" max="10504" width="9.44140625" customWidth="1"/>
    <col min="10505" max="10752" width="8.6640625"/>
    <col min="10753" max="10753" width="15.5546875" customWidth="1"/>
    <col min="10754" max="10754" width="8.6640625"/>
    <col min="10755" max="10755" width="3.6640625" customWidth="1"/>
    <col min="10756" max="10756" width="12.6640625" customWidth="1"/>
    <col min="10757" max="10757" width="8.6640625"/>
    <col min="10758" max="10758" width="4" customWidth="1"/>
    <col min="10759" max="10759" width="11.6640625" customWidth="1"/>
    <col min="10760" max="10760" width="9.44140625" customWidth="1"/>
    <col min="10761" max="11008" width="8.6640625"/>
    <col min="11009" max="11009" width="15.5546875" customWidth="1"/>
    <col min="11010" max="11010" width="8.6640625"/>
    <col min="11011" max="11011" width="3.6640625" customWidth="1"/>
    <col min="11012" max="11012" width="12.6640625" customWidth="1"/>
    <col min="11013" max="11013" width="8.6640625"/>
    <col min="11014" max="11014" width="4" customWidth="1"/>
    <col min="11015" max="11015" width="11.6640625" customWidth="1"/>
    <col min="11016" max="11016" width="9.44140625" customWidth="1"/>
    <col min="11017" max="11264" width="8.6640625"/>
    <col min="11265" max="11265" width="15.5546875" customWidth="1"/>
    <col min="11266" max="11266" width="8.6640625"/>
    <col min="11267" max="11267" width="3.6640625" customWidth="1"/>
    <col min="11268" max="11268" width="12.6640625" customWidth="1"/>
    <col min="11269" max="11269" width="8.6640625"/>
    <col min="11270" max="11270" width="4" customWidth="1"/>
    <col min="11271" max="11271" width="11.6640625" customWidth="1"/>
    <col min="11272" max="11272" width="9.44140625" customWidth="1"/>
    <col min="11273" max="11520" width="8.6640625"/>
    <col min="11521" max="11521" width="15.5546875" customWidth="1"/>
    <col min="11522" max="11522" width="8.6640625"/>
    <col min="11523" max="11523" width="3.6640625" customWidth="1"/>
    <col min="11524" max="11524" width="12.6640625" customWidth="1"/>
    <col min="11525" max="11525" width="8.6640625"/>
    <col min="11526" max="11526" width="4" customWidth="1"/>
    <col min="11527" max="11527" width="11.6640625" customWidth="1"/>
    <col min="11528" max="11528" width="9.44140625" customWidth="1"/>
    <col min="11529" max="11776" width="8.6640625"/>
    <col min="11777" max="11777" width="15.5546875" customWidth="1"/>
    <col min="11778" max="11778" width="8.6640625"/>
    <col min="11779" max="11779" width="3.6640625" customWidth="1"/>
    <col min="11780" max="11780" width="12.6640625" customWidth="1"/>
    <col min="11781" max="11781" width="8.6640625"/>
    <col min="11782" max="11782" width="4" customWidth="1"/>
    <col min="11783" max="11783" width="11.6640625" customWidth="1"/>
    <col min="11784" max="11784" width="9.44140625" customWidth="1"/>
    <col min="11785" max="12032" width="8.6640625"/>
    <col min="12033" max="12033" width="15.5546875" customWidth="1"/>
    <col min="12034" max="12034" width="8.6640625"/>
    <col min="12035" max="12035" width="3.6640625" customWidth="1"/>
    <col min="12036" max="12036" width="12.6640625" customWidth="1"/>
    <col min="12037" max="12037" width="8.6640625"/>
    <col min="12038" max="12038" width="4" customWidth="1"/>
    <col min="12039" max="12039" width="11.6640625" customWidth="1"/>
    <col min="12040" max="12040" width="9.44140625" customWidth="1"/>
    <col min="12041" max="12288" width="8.6640625"/>
    <col min="12289" max="12289" width="15.5546875" customWidth="1"/>
    <col min="12290" max="12290" width="8.6640625"/>
    <col min="12291" max="12291" width="3.6640625" customWidth="1"/>
    <col min="12292" max="12292" width="12.6640625" customWidth="1"/>
    <col min="12293" max="12293" width="8.6640625"/>
    <col min="12294" max="12294" width="4" customWidth="1"/>
    <col min="12295" max="12295" width="11.6640625" customWidth="1"/>
    <col min="12296" max="12296" width="9.44140625" customWidth="1"/>
    <col min="12297" max="12544" width="8.6640625"/>
    <col min="12545" max="12545" width="15.5546875" customWidth="1"/>
    <col min="12546" max="12546" width="8.6640625"/>
    <col min="12547" max="12547" width="3.6640625" customWidth="1"/>
    <col min="12548" max="12548" width="12.6640625" customWidth="1"/>
    <col min="12549" max="12549" width="8.6640625"/>
    <col min="12550" max="12550" width="4" customWidth="1"/>
    <col min="12551" max="12551" width="11.6640625" customWidth="1"/>
    <col min="12552" max="12552" width="9.44140625" customWidth="1"/>
    <col min="12553" max="12800" width="8.6640625"/>
    <col min="12801" max="12801" width="15.5546875" customWidth="1"/>
    <col min="12802" max="12802" width="8.6640625"/>
    <col min="12803" max="12803" width="3.6640625" customWidth="1"/>
    <col min="12804" max="12804" width="12.6640625" customWidth="1"/>
    <col min="12805" max="12805" width="8.6640625"/>
    <col min="12806" max="12806" width="4" customWidth="1"/>
    <col min="12807" max="12807" width="11.6640625" customWidth="1"/>
    <col min="12808" max="12808" width="9.44140625" customWidth="1"/>
    <col min="12809" max="13056" width="8.6640625"/>
    <col min="13057" max="13057" width="15.5546875" customWidth="1"/>
    <col min="13058" max="13058" width="8.6640625"/>
    <col min="13059" max="13059" width="3.6640625" customWidth="1"/>
    <col min="13060" max="13060" width="12.6640625" customWidth="1"/>
    <col min="13061" max="13061" width="8.6640625"/>
    <col min="13062" max="13062" width="4" customWidth="1"/>
    <col min="13063" max="13063" width="11.6640625" customWidth="1"/>
    <col min="13064" max="13064" width="9.44140625" customWidth="1"/>
    <col min="13065" max="13312" width="8.6640625"/>
    <col min="13313" max="13313" width="15.5546875" customWidth="1"/>
    <col min="13314" max="13314" width="8.6640625"/>
    <col min="13315" max="13315" width="3.6640625" customWidth="1"/>
    <col min="13316" max="13316" width="12.6640625" customWidth="1"/>
    <col min="13317" max="13317" width="8.6640625"/>
    <col min="13318" max="13318" width="4" customWidth="1"/>
    <col min="13319" max="13319" width="11.6640625" customWidth="1"/>
    <col min="13320" max="13320" width="9.44140625" customWidth="1"/>
    <col min="13321" max="13568" width="8.6640625"/>
    <col min="13569" max="13569" width="15.5546875" customWidth="1"/>
    <col min="13570" max="13570" width="8.6640625"/>
    <col min="13571" max="13571" width="3.6640625" customWidth="1"/>
    <col min="13572" max="13572" width="12.6640625" customWidth="1"/>
    <col min="13573" max="13573" width="8.6640625"/>
    <col min="13574" max="13574" width="4" customWidth="1"/>
    <col min="13575" max="13575" width="11.6640625" customWidth="1"/>
    <col min="13576" max="13576" width="9.44140625" customWidth="1"/>
    <col min="13577" max="13824" width="8.6640625"/>
    <col min="13825" max="13825" width="15.5546875" customWidth="1"/>
    <col min="13826" max="13826" width="8.6640625"/>
    <col min="13827" max="13827" width="3.6640625" customWidth="1"/>
    <col min="13828" max="13828" width="12.6640625" customWidth="1"/>
    <col min="13829" max="13829" width="8.6640625"/>
    <col min="13830" max="13830" width="4" customWidth="1"/>
    <col min="13831" max="13831" width="11.6640625" customWidth="1"/>
    <col min="13832" max="13832" width="9.44140625" customWidth="1"/>
    <col min="13833" max="14080" width="8.6640625"/>
    <col min="14081" max="14081" width="15.5546875" customWidth="1"/>
    <col min="14082" max="14082" width="8.6640625"/>
    <col min="14083" max="14083" width="3.6640625" customWidth="1"/>
    <col min="14084" max="14084" width="12.6640625" customWidth="1"/>
    <col min="14085" max="14085" width="8.6640625"/>
    <col min="14086" max="14086" width="4" customWidth="1"/>
    <col min="14087" max="14087" width="11.6640625" customWidth="1"/>
    <col min="14088" max="14088" width="9.44140625" customWidth="1"/>
    <col min="14089" max="14336" width="8.6640625"/>
    <col min="14337" max="14337" width="15.5546875" customWidth="1"/>
    <col min="14338" max="14338" width="8.6640625"/>
    <col min="14339" max="14339" width="3.6640625" customWidth="1"/>
    <col min="14340" max="14340" width="12.6640625" customWidth="1"/>
    <col min="14341" max="14341" width="8.6640625"/>
    <col min="14342" max="14342" width="4" customWidth="1"/>
    <col min="14343" max="14343" width="11.6640625" customWidth="1"/>
    <col min="14344" max="14344" width="9.44140625" customWidth="1"/>
    <col min="14345" max="14592" width="8.6640625"/>
    <col min="14593" max="14593" width="15.5546875" customWidth="1"/>
    <col min="14594" max="14594" width="8.6640625"/>
    <col min="14595" max="14595" width="3.6640625" customWidth="1"/>
    <col min="14596" max="14596" width="12.6640625" customWidth="1"/>
    <col min="14597" max="14597" width="8.6640625"/>
    <col min="14598" max="14598" width="4" customWidth="1"/>
    <col min="14599" max="14599" width="11.6640625" customWidth="1"/>
    <col min="14600" max="14600" width="9.44140625" customWidth="1"/>
    <col min="14601" max="14848" width="8.6640625"/>
    <col min="14849" max="14849" width="15.5546875" customWidth="1"/>
    <col min="14850" max="14850" width="8.6640625"/>
    <col min="14851" max="14851" width="3.6640625" customWidth="1"/>
    <col min="14852" max="14852" width="12.6640625" customWidth="1"/>
    <col min="14853" max="14853" width="8.6640625"/>
    <col min="14854" max="14854" width="4" customWidth="1"/>
    <col min="14855" max="14855" width="11.6640625" customWidth="1"/>
    <col min="14856" max="14856" width="9.44140625" customWidth="1"/>
    <col min="14857" max="15104" width="8.6640625"/>
    <col min="15105" max="15105" width="15.5546875" customWidth="1"/>
    <col min="15106" max="15106" width="8.6640625"/>
    <col min="15107" max="15107" width="3.6640625" customWidth="1"/>
    <col min="15108" max="15108" width="12.6640625" customWidth="1"/>
    <col min="15109" max="15109" width="8.6640625"/>
    <col min="15110" max="15110" width="4" customWidth="1"/>
    <col min="15111" max="15111" width="11.6640625" customWidth="1"/>
    <col min="15112" max="15112" width="9.44140625" customWidth="1"/>
    <col min="15113" max="15360" width="8.6640625"/>
    <col min="15361" max="15361" width="15.5546875" customWidth="1"/>
    <col min="15362" max="15362" width="8.6640625"/>
    <col min="15363" max="15363" width="3.6640625" customWidth="1"/>
    <col min="15364" max="15364" width="12.6640625" customWidth="1"/>
    <col min="15365" max="15365" width="8.6640625"/>
    <col min="15366" max="15366" width="4" customWidth="1"/>
    <col min="15367" max="15367" width="11.6640625" customWidth="1"/>
    <col min="15368" max="15368" width="9.44140625" customWidth="1"/>
    <col min="15369" max="15616" width="8.6640625"/>
    <col min="15617" max="15617" width="15.5546875" customWidth="1"/>
    <col min="15618" max="15618" width="8.6640625"/>
    <col min="15619" max="15619" width="3.6640625" customWidth="1"/>
    <col min="15620" max="15620" width="12.6640625" customWidth="1"/>
    <col min="15621" max="15621" width="8.6640625"/>
    <col min="15622" max="15622" width="4" customWidth="1"/>
    <col min="15623" max="15623" width="11.6640625" customWidth="1"/>
    <col min="15624" max="15624" width="9.44140625" customWidth="1"/>
    <col min="15625" max="15872" width="8.6640625"/>
    <col min="15873" max="15873" width="15.5546875" customWidth="1"/>
    <col min="15874" max="15874" width="8.6640625"/>
    <col min="15875" max="15875" width="3.6640625" customWidth="1"/>
    <col min="15876" max="15876" width="12.6640625" customWidth="1"/>
    <col min="15877" max="15877" width="8.6640625"/>
    <col min="15878" max="15878" width="4" customWidth="1"/>
    <col min="15879" max="15879" width="11.6640625" customWidth="1"/>
    <col min="15880" max="15880" width="9.44140625" customWidth="1"/>
    <col min="15881" max="16128" width="8.6640625"/>
    <col min="16129" max="16129" width="15.5546875" customWidth="1"/>
    <col min="16130" max="16130" width="8.6640625"/>
    <col min="16131" max="16131" width="3.6640625" customWidth="1"/>
    <col min="16132" max="16132" width="12.6640625" customWidth="1"/>
    <col min="16133" max="16133" width="8.6640625"/>
    <col min="16134" max="16134" width="4" customWidth="1"/>
    <col min="16135" max="16135" width="11.6640625" customWidth="1"/>
    <col min="16136" max="16136" width="9.44140625" customWidth="1"/>
    <col min="16137" max="16384" width="8.6640625"/>
  </cols>
  <sheetData>
    <row r="1" spans="1:9">
      <c r="A1" s="188"/>
      <c r="B1" s="188"/>
      <c r="C1" s="188"/>
      <c r="D1" s="188"/>
      <c r="E1" s="188"/>
      <c r="F1" s="188"/>
      <c r="G1" s="188"/>
      <c r="H1" s="188"/>
      <c r="I1" s="188"/>
    </row>
    <row r="2" spans="1:9">
      <c r="A2" s="188"/>
      <c r="B2" s="188"/>
      <c r="C2" s="188"/>
      <c r="D2" s="188"/>
      <c r="E2" s="188"/>
      <c r="F2" s="188"/>
      <c r="G2" s="188"/>
      <c r="H2" s="188"/>
      <c r="I2" s="188"/>
    </row>
    <row r="3" spans="1:9">
      <c r="A3" s="188"/>
      <c r="B3" s="188"/>
      <c r="C3" s="188"/>
      <c r="D3" s="188"/>
      <c r="E3" s="188"/>
      <c r="F3" s="188"/>
      <c r="G3" s="188"/>
      <c r="H3" s="188"/>
      <c r="I3" s="188"/>
    </row>
    <row r="4" spans="1:9" ht="18">
      <c r="A4" s="1389" t="s">
        <v>445</v>
      </c>
      <c r="B4" s="1390"/>
      <c r="C4" s="188"/>
      <c r="D4" s="1389" t="s">
        <v>445</v>
      </c>
      <c r="E4" s="1390"/>
      <c r="F4" s="188"/>
      <c r="G4" s="1391" t="s">
        <v>92</v>
      </c>
      <c r="H4" s="1391"/>
      <c r="I4" s="1391"/>
    </row>
    <row r="5" spans="1:9">
      <c r="A5" s="240" t="s">
        <v>58</v>
      </c>
      <c r="B5" s="241" t="s">
        <v>159</v>
      </c>
      <c r="C5" s="188"/>
      <c r="D5" s="246">
        <v>39855</v>
      </c>
      <c r="E5" s="277">
        <v>148.73000000000002</v>
      </c>
      <c r="F5" s="188"/>
      <c r="G5" s="242" t="s">
        <v>58</v>
      </c>
      <c r="H5" s="242" t="s">
        <v>41</v>
      </c>
      <c r="I5" s="242" t="s">
        <v>68</v>
      </c>
    </row>
    <row r="6" spans="1:9">
      <c r="A6" s="246">
        <v>37286</v>
      </c>
      <c r="B6" s="247">
        <v>154.66</v>
      </c>
      <c r="C6" s="188"/>
      <c r="D6" s="246">
        <v>39860</v>
      </c>
      <c r="E6" s="277">
        <v>149.67000000000002</v>
      </c>
      <c r="F6" s="188"/>
      <c r="G6" s="248">
        <v>37438</v>
      </c>
      <c r="H6" s="199">
        <v>7.2</v>
      </c>
      <c r="I6" s="199">
        <v>6000</v>
      </c>
    </row>
    <row r="7" spans="1:9">
      <c r="A7" s="246">
        <v>37294</v>
      </c>
      <c r="B7" s="247">
        <v>154.63999999999999</v>
      </c>
      <c r="C7" s="188"/>
      <c r="D7" s="246">
        <v>39868</v>
      </c>
      <c r="E7" s="277">
        <v>150.16</v>
      </c>
      <c r="F7" s="188"/>
      <c r="G7" s="246">
        <v>38695</v>
      </c>
      <c r="H7" s="256">
        <v>6.9</v>
      </c>
      <c r="I7" s="256">
        <v>3270</v>
      </c>
    </row>
    <row r="8" spans="1:9">
      <c r="A8" s="246">
        <v>37306</v>
      </c>
      <c r="B8" s="247">
        <v>154.13999999999999</v>
      </c>
      <c r="C8" s="188"/>
      <c r="D8" s="246">
        <v>39876</v>
      </c>
      <c r="E8" s="277">
        <v>150.52000000000001</v>
      </c>
      <c r="F8" s="188"/>
      <c r="G8" s="246">
        <v>38727</v>
      </c>
      <c r="H8" s="256">
        <v>6.7</v>
      </c>
      <c r="I8" s="256">
        <v>3250</v>
      </c>
    </row>
    <row r="9" spans="1:9">
      <c r="A9" s="246">
        <v>37349</v>
      </c>
      <c r="B9" s="247">
        <v>152.53999999999996</v>
      </c>
      <c r="C9" s="188"/>
      <c r="D9" s="246">
        <v>39884</v>
      </c>
      <c r="E9" s="277">
        <v>151.16</v>
      </c>
      <c r="F9" s="188"/>
      <c r="G9" s="246">
        <v>38765</v>
      </c>
      <c r="H9" s="256">
        <v>6.9</v>
      </c>
      <c r="I9" s="256">
        <v>3300</v>
      </c>
    </row>
    <row r="10" spans="1:9">
      <c r="A10" s="246">
        <v>37358</v>
      </c>
      <c r="B10" s="247">
        <v>151.69</v>
      </c>
      <c r="C10" s="188"/>
      <c r="D10" s="246">
        <v>39900</v>
      </c>
      <c r="E10" s="277">
        <v>151.33000000000001</v>
      </c>
      <c r="F10" s="188"/>
      <c r="G10" s="246">
        <v>38807</v>
      </c>
      <c r="H10" s="256">
        <v>6.9</v>
      </c>
      <c r="I10" s="256">
        <v>6400</v>
      </c>
    </row>
    <row r="11" spans="1:9">
      <c r="A11" s="246">
        <v>37365</v>
      </c>
      <c r="B11" s="247">
        <v>152.23999999999998</v>
      </c>
      <c r="C11" s="188"/>
      <c r="D11" s="246">
        <v>39918</v>
      </c>
      <c r="E11" s="277">
        <v>152.51</v>
      </c>
      <c r="F11" s="188"/>
      <c r="G11" s="260">
        <v>39153</v>
      </c>
      <c r="H11" s="261">
        <v>6.6</v>
      </c>
      <c r="I11" s="261">
        <v>6740</v>
      </c>
    </row>
    <row r="12" spans="1:9">
      <c r="A12" s="246">
        <v>37372</v>
      </c>
      <c r="B12" s="247">
        <v>152.73999999999998</v>
      </c>
      <c r="C12" s="188"/>
      <c r="D12" s="246">
        <v>39962</v>
      </c>
      <c r="E12" s="277">
        <v>152.98000000000002</v>
      </c>
      <c r="F12" s="188"/>
      <c r="G12" s="260">
        <v>39183</v>
      </c>
      <c r="H12" s="261">
        <v>7.2</v>
      </c>
      <c r="I12" s="261">
        <v>5110</v>
      </c>
    </row>
    <row r="13" spans="1:9">
      <c r="A13" s="246">
        <v>37382</v>
      </c>
      <c r="B13" s="247">
        <v>153.23999999999998</v>
      </c>
      <c r="C13" s="188"/>
      <c r="D13" s="246">
        <v>40016</v>
      </c>
      <c r="E13" s="277">
        <v>153.44</v>
      </c>
      <c r="F13" s="188"/>
      <c r="G13" s="260">
        <v>39309</v>
      </c>
      <c r="H13" s="261">
        <v>6.69</v>
      </c>
      <c r="I13" s="261">
        <v>4930</v>
      </c>
    </row>
    <row r="14" spans="1:9">
      <c r="A14" s="246">
        <v>37386</v>
      </c>
      <c r="B14" s="247">
        <v>153.44</v>
      </c>
      <c r="C14" s="188"/>
      <c r="D14" s="246">
        <v>40045</v>
      </c>
      <c r="E14" s="277">
        <v>155.83000000000001</v>
      </c>
      <c r="F14" s="188"/>
      <c r="G14" s="260">
        <v>39330</v>
      </c>
      <c r="H14" s="261">
        <v>7.34</v>
      </c>
      <c r="I14" s="261">
        <v>4610</v>
      </c>
    </row>
    <row r="15" spans="1:9">
      <c r="A15" s="246">
        <v>37394</v>
      </c>
      <c r="B15" s="247">
        <v>153.69</v>
      </c>
      <c r="C15" s="188"/>
      <c r="D15" s="246">
        <v>40063</v>
      </c>
      <c r="E15" s="277">
        <v>156.85</v>
      </c>
      <c r="F15" s="188"/>
      <c r="G15" s="260">
        <v>39346</v>
      </c>
      <c r="H15" s="261">
        <v>7.14</v>
      </c>
      <c r="I15" s="261">
        <v>4950</v>
      </c>
    </row>
    <row r="16" spans="1:9">
      <c r="A16" s="246">
        <v>37403</v>
      </c>
      <c r="B16" s="247">
        <v>153.38999999999999</v>
      </c>
      <c r="C16" s="188"/>
      <c r="D16" s="246">
        <v>40081</v>
      </c>
      <c r="E16" s="277">
        <v>157.99</v>
      </c>
      <c r="F16" s="188"/>
      <c r="G16" s="260">
        <v>39371</v>
      </c>
      <c r="H16" s="261">
        <v>7.81</v>
      </c>
      <c r="I16" s="261">
        <v>4510</v>
      </c>
    </row>
    <row r="17" spans="1:9">
      <c r="A17" s="246">
        <v>37407</v>
      </c>
      <c r="B17" s="247">
        <v>153.23999999999998</v>
      </c>
      <c r="C17" s="188"/>
      <c r="D17" s="246">
        <v>40101</v>
      </c>
      <c r="E17" s="277">
        <v>157.77000000000001</v>
      </c>
      <c r="F17" s="188"/>
      <c r="G17" s="260">
        <v>39400</v>
      </c>
      <c r="H17" s="261">
        <v>7.91</v>
      </c>
      <c r="I17" s="261">
        <v>4690</v>
      </c>
    </row>
    <row r="18" spans="1:9">
      <c r="A18" s="246">
        <v>37414</v>
      </c>
      <c r="B18" s="247">
        <v>153.13999999999999</v>
      </c>
      <c r="C18" s="188"/>
      <c r="D18" s="246">
        <v>40127</v>
      </c>
      <c r="E18" s="277">
        <v>157.18</v>
      </c>
      <c r="F18" s="188"/>
      <c r="G18" s="260">
        <v>39434</v>
      </c>
      <c r="H18" s="261">
        <v>7.98</v>
      </c>
      <c r="I18" s="261">
        <v>4740</v>
      </c>
    </row>
    <row r="19" spans="1:9">
      <c r="A19" s="246">
        <v>37421</v>
      </c>
      <c r="B19" s="247">
        <v>153.13999999999999</v>
      </c>
      <c r="C19" s="188"/>
      <c r="D19" s="246">
        <v>40141</v>
      </c>
      <c r="E19" s="277">
        <v>157.33000000000001</v>
      </c>
      <c r="F19" s="188"/>
      <c r="G19" s="257">
        <v>39456</v>
      </c>
      <c r="H19" s="261">
        <v>7.97</v>
      </c>
      <c r="I19" s="261">
        <v>4790</v>
      </c>
    </row>
    <row r="20" spans="1:9">
      <c r="A20" s="246">
        <v>37433</v>
      </c>
      <c r="B20" s="247">
        <v>152.97999999999999</v>
      </c>
      <c r="C20" s="188"/>
      <c r="D20" s="246">
        <v>40150</v>
      </c>
      <c r="E20" s="277">
        <v>157.74</v>
      </c>
      <c r="F20" s="188"/>
      <c r="G20" s="257">
        <v>39498</v>
      </c>
      <c r="H20" s="261">
        <v>7.99</v>
      </c>
      <c r="I20" s="261">
        <v>4770</v>
      </c>
    </row>
    <row r="21" spans="1:9">
      <c r="A21" s="246">
        <v>37445</v>
      </c>
      <c r="B21" s="247">
        <v>152.53999999999996</v>
      </c>
      <c r="C21" s="188"/>
      <c r="D21" s="246">
        <v>40155</v>
      </c>
      <c r="E21" s="277">
        <v>157.84</v>
      </c>
      <c r="F21" s="188"/>
      <c r="G21" s="257">
        <v>39519</v>
      </c>
      <c r="H21" s="261">
        <v>6.7</v>
      </c>
      <c r="I21" s="261">
        <v>5710</v>
      </c>
    </row>
    <row r="22" spans="1:9">
      <c r="A22" s="246">
        <v>37453</v>
      </c>
      <c r="B22" s="247">
        <v>152.44</v>
      </c>
      <c r="C22" s="188"/>
      <c r="D22" s="246">
        <v>40165</v>
      </c>
      <c r="E22" s="277">
        <v>158.13999999999999</v>
      </c>
      <c r="F22" s="188"/>
      <c r="G22" s="257">
        <v>39583</v>
      </c>
      <c r="H22" s="261">
        <v>6.84</v>
      </c>
      <c r="I22" s="261">
        <v>5110</v>
      </c>
    </row>
    <row r="23" spans="1:9">
      <c r="A23" s="246">
        <v>37460</v>
      </c>
      <c r="B23" s="247">
        <v>152.28999999999996</v>
      </c>
      <c r="C23" s="188"/>
      <c r="D23" s="246">
        <v>40184</v>
      </c>
      <c r="E23" s="277">
        <v>158.15</v>
      </c>
      <c r="F23" s="188"/>
      <c r="G23" s="257">
        <v>39702</v>
      </c>
      <c r="H23" s="261">
        <v>6.7</v>
      </c>
      <c r="I23" s="261">
        <v>4540</v>
      </c>
    </row>
    <row r="24" spans="1:9">
      <c r="A24" s="246">
        <v>37610</v>
      </c>
      <c r="B24" s="247">
        <v>148.47999999999996</v>
      </c>
      <c r="C24" s="188"/>
      <c r="D24" s="246">
        <v>40203</v>
      </c>
      <c r="E24" s="277">
        <v>156.98000000000002</v>
      </c>
      <c r="F24" s="188"/>
      <c r="G24" s="257">
        <v>39819</v>
      </c>
      <c r="H24" s="261">
        <v>7.2</v>
      </c>
      <c r="I24" s="261">
        <v>4920</v>
      </c>
    </row>
    <row r="25" spans="1:9">
      <c r="A25" s="246">
        <v>38033</v>
      </c>
      <c r="B25" s="247">
        <v>137.28999999999996</v>
      </c>
      <c r="C25" s="188"/>
      <c r="D25" s="246">
        <v>40213</v>
      </c>
      <c r="E25" s="277">
        <v>156.25</v>
      </c>
      <c r="F25" s="188"/>
      <c r="G25" s="257">
        <v>39860</v>
      </c>
      <c r="H25" s="261">
        <v>7.2</v>
      </c>
      <c r="I25" s="261">
        <v>4770</v>
      </c>
    </row>
    <row r="26" spans="1:9">
      <c r="A26" s="246">
        <v>38194</v>
      </c>
      <c r="B26" s="247">
        <v>133.44</v>
      </c>
      <c r="C26" s="188"/>
      <c r="D26" s="246">
        <v>40220</v>
      </c>
      <c r="E26" s="277">
        <v>156.37</v>
      </c>
      <c r="F26" s="188"/>
      <c r="G26" s="246">
        <v>39884</v>
      </c>
      <c r="H26" s="261">
        <v>7.3</v>
      </c>
      <c r="I26" s="261">
        <v>4810</v>
      </c>
    </row>
    <row r="27" spans="1:9">
      <c r="A27" s="246">
        <v>38212</v>
      </c>
      <c r="B27" s="247">
        <v>133.03999999999996</v>
      </c>
      <c r="C27" s="188"/>
      <c r="D27" s="246">
        <v>40235</v>
      </c>
      <c r="E27" s="277">
        <v>155.82</v>
      </c>
      <c r="F27" s="188"/>
      <c r="G27" s="246">
        <v>39918</v>
      </c>
      <c r="H27" s="268">
        <v>7</v>
      </c>
      <c r="I27" s="261">
        <v>5000</v>
      </c>
    </row>
    <row r="28" spans="1:9">
      <c r="A28" s="246">
        <v>38373</v>
      </c>
      <c r="B28" s="247">
        <v>127.48999999999998</v>
      </c>
      <c r="C28" s="188"/>
      <c r="D28" s="246">
        <v>40282</v>
      </c>
      <c r="E28" s="277">
        <v>153.61500000000001</v>
      </c>
      <c r="F28" s="188"/>
      <c r="G28" s="246">
        <v>39962</v>
      </c>
      <c r="H28" s="261">
        <v>7.1</v>
      </c>
      <c r="I28" s="261">
        <v>4810</v>
      </c>
    </row>
    <row r="29" spans="1:9">
      <c r="A29" s="246">
        <v>38541</v>
      </c>
      <c r="B29" s="247">
        <v>124.06</v>
      </c>
      <c r="C29" s="188"/>
      <c r="D29" s="246">
        <v>40310</v>
      </c>
      <c r="E29" s="277">
        <v>148.75299999999999</v>
      </c>
      <c r="F29" s="188"/>
      <c r="G29" s="246">
        <v>39979</v>
      </c>
      <c r="H29" s="261">
        <v>7.2</v>
      </c>
      <c r="I29" s="261">
        <v>4960</v>
      </c>
    </row>
    <row r="30" spans="1:9">
      <c r="A30" s="246">
        <v>38561</v>
      </c>
      <c r="B30" s="247">
        <v>130.62</v>
      </c>
      <c r="C30" s="188"/>
      <c r="D30" s="246">
        <v>40337</v>
      </c>
      <c r="E30" s="277">
        <v>148.34</v>
      </c>
      <c r="F30" s="188"/>
      <c r="G30" s="246">
        <v>40016</v>
      </c>
      <c r="H30" s="261">
        <v>5.9</v>
      </c>
      <c r="I30" s="261">
        <v>4350</v>
      </c>
    </row>
    <row r="31" spans="1:9">
      <c r="A31" s="246">
        <v>38595</v>
      </c>
      <c r="B31" s="247">
        <v>136.08000000000001</v>
      </c>
      <c r="C31" s="188"/>
      <c r="D31" s="246">
        <v>40367</v>
      </c>
      <c r="E31" s="277">
        <v>149.89500000000001</v>
      </c>
      <c r="F31" s="188"/>
      <c r="G31" s="246">
        <v>40045</v>
      </c>
      <c r="H31" s="268">
        <v>7</v>
      </c>
      <c r="I31" s="269">
        <v>5080</v>
      </c>
    </row>
    <row r="32" spans="1:9">
      <c r="A32" s="246">
        <v>38624</v>
      </c>
      <c r="B32" s="247">
        <v>142.72999999999999</v>
      </c>
      <c r="C32" s="188"/>
      <c r="D32" s="246">
        <v>40399</v>
      </c>
      <c r="E32" s="277">
        <v>148.12</v>
      </c>
      <c r="F32" s="188"/>
      <c r="G32" s="246">
        <v>40081</v>
      </c>
      <c r="H32" s="268">
        <v>7.2</v>
      </c>
      <c r="I32" s="261">
        <v>4820</v>
      </c>
    </row>
    <row r="33" spans="1:9">
      <c r="A33" s="246">
        <v>38635</v>
      </c>
      <c r="B33" s="247">
        <v>145.34</v>
      </c>
      <c r="C33" s="188"/>
      <c r="D33" s="246">
        <v>40463</v>
      </c>
      <c r="E33" s="277">
        <v>153.69</v>
      </c>
      <c r="F33" s="188"/>
      <c r="G33" s="246">
        <v>40101</v>
      </c>
      <c r="H33" s="268">
        <v>6.4</v>
      </c>
      <c r="I33" s="261">
        <v>4590</v>
      </c>
    </row>
    <row r="34" spans="1:9">
      <c r="A34" s="246">
        <v>38665</v>
      </c>
      <c r="B34" s="247">
        <v>149.40999999999997</v>
      </c>
      <c r="C34" s="188"/>
      <c r="D34" s="246">
        <v>40520</v>
      </c>
      <c r="E34" s="277">
        <v>149.84</v>
      </c>
      <c r="F34" s="188"/>
      <c r="G34" s="246">
        <v>40141</v>
      </c>
      <c r="H34" s="268">
        <v>7</v>
      </c>
      <c r="I34" s="261">
        <v>4930</v>
      </c>
    </row>
    <row r="35" spans="1:9">
      <c r="A35" s="246">
        <v>38695</v>
      </c>
      <c r="B35" s="265">
        <v>149.17999999999998</v>
      </c>
      <c r="C35" s="188"/>
      <c r="D35" s="246">
        <v>40549</v>
      </c>
      <c r="E35" s="277">
        <v>148.99</v>
      </c>
      <c r="F35" s="188"/>
      <c r="G35" s="246">
        <v>40165</v>
      </c>
      <c r="H35" s="268">
        <v>6.3</v>
      </c>
      <c r="I35" s="271">
        <v>4610</v>
      </c>
    </row>
    <row r="36" spans="1:9">
      <c r="A36" s="246">
        <v>38727</v>
      </c>
      <c r="B36" s="265">
        <v>139.44999999999999</v>
      </c>
      <c r="C36" s="188"/>
      <c r="D36" s="246">
        <v>40583</v>
      </c>
      <c r="E36" s="277">
        <v>149.93</v>
      </c>
      <c r="F36" s="188"/>
      <c r="G36" s="246">
        <v>40203</v>
      </c>
      <c r="H36" s="268">
        <v>6.9</v>
      </c>
      <c r="I36" s="271">
        <v>4990</v>
      </c>
    </row>
    <row r="37" spans="1:9">
      <c r="A37" s="246">
        <v>38765</v>
      </c>
      <c r="B37" s="265">
        <v>148.72999999999996</v>
      </c>
      <c r="C37" s="188"/>
      <c r="D37" s="246">
        <v>40610</v>
      </c>
      <c r="E37" s="277">
        <v>147.43</v>
      </c>
      <c r="F37" s="188"/>
      <c r="G37" s="246">
        <v>40213</v>
      </c>
      <c r="H37" s="268">
        <v>7.1</v>
      </c>
      <c r="I37" s="271">
        <v>5950</v>
      </c>
    </row>
    <row r="38" spans="1:9">
      <c r="A38" s="246">
        <v>38807</v>
      </c>
      <c r="B38" s="265">
        <v>152.14999999999998</v>
      </c>
      <c r="C38" s="188"/>
      <c r="D38" s="246">
        <v>40644</v>
      </c>
      <c r="E38" s="277">
        <v>150.74</v>
      </c>
      <c r="F38" s="188"/>
      <c r="G38" s="246">
        <v>40282</v>
      </c>
      <c r="H38" s="268">
        <v>7.5</v>
      </c>
      <c r="I38" s="261">
        <v>5300</v>
      </c>
    </row>
    <row r="39" spans="1:9">
      <c r="A39" s="260">
        <v>39129</v>
      </c>
      <c r="B39" s="267">
        <v>126.92</v>
      </c>
      <c r="C39" s="188"/>
      <c r="D39" s="246">
        <v>40673</v>
      </c>
      <c r="E39" s="277">
        <v>148.04</v>
      </c>
      <c r="F39" s="188"/>
      <c r="G39" s="246">
        <v>40310</v>
      </c>
      <c r="H39" s="268">
        <v>6.9</v>
      </c>
      <c r="I39" s="261">
        <v>4980</v>
      </c>
    </row>
    <row r="40" spans="1:9">
      <c r="A40" s="260">
        <v>39139</v>
      </c>
      <c r="B40" s="267">
        <v>125.34</v>
      </c>
      <c r="C40" s="188"/>
      <c r="D40" s="246">
        <v>40744</v>
      </c>
      <c r="E40" s="277">
        <v>143.76999999999998</v>
      </c>
      <c r="F40" s="188"/>
      <c r="G40" s="246">
        <v>40337</v>
      </c>
      <c r="H40" s="268">
        <v>7.8</v>
      </c>
      <c r="I40" s="261">
        <v>4670</v>
      </c>
    </row>
    <row r="41" spans="1:9">
      <c r="A41" s="260">
        <v>39153</v>
      </c>
      <c r="B41" s="267">
        <v>124.54999999999998</v>
      </c>
      <c r="C41" s="188"/>
      <c r="D41" s="246">
        <v>40778</v>
      </c>
      <c r="E41" s="277">
        <v>138.82999999999998</v>
      </c>
      <c r="F41" s="188"/>
      <c r="G41" s="246">
        <v>40367</v>
      </c>
      <c r="H41" s="268">
        <v>7.03</v>
      </c>
      <c r="I41" s="261">
        <v>3590</v>
      </c>
    </row>
    <row r="42" spans="1:9">
      <c r="A42" s="260">
        <v>39226</v>
      </c>
      <c r="B42" s="267">
        <v>89.070000000000007</v>
      </c>
      <c r="C42" s="188"/>
      <c r="D42" s="246">
        <v>40798</v>
      </c>
      <c r="E42" s="277">
        <v>134.96999999999997</v>
      </c>
      <c r="F42" s="188"/>
      <c r="G42" s="246">
        <v>40400</v>
      </c>
      <c r="H42" s="268">
        <v>7.1</v>
      </c>
      <c r="I42" s="273">
        <v>5275</v>
      </c>
    </row>
    <row r="43" spans="1:9">
      <c r="A43" s="260">
        <v>39233</v>
      </c>
      <c r="B43" s="267">
        <v>92.84</v>
      </c>
      <c r="C43" s="188"/>
      <c r="D43" s="246">
        <v>40812</v>
      </c>
      <c r="E43" s="277">
        <v>135.19</v>
      </c>
      <c r="F43" s="188"/>
      <c r="G43" s="246">
        <v>40435</v>
      </c>
      <c r="H43" s="268">
        <v>7.1</v>
      </c>
      <c r="I43" s="273">
        <v>5420</v>
      </c>
    </row>
    <row r="44" spans="1:9">
      <c r="A44" s="260">
        <v>39261</v>
      </c>
      <c r="B44" s="267">
        <v>121.07000000000001</v>
      </c>
      <c r="C44" s="188"/>
      <c r="D44" s="246">
        <v>40841</v>
      </c>
      <c r="E44" s="277">
        <v>135.56</v>
      </c>
      <c r="F44" s="188"/>
      <c r="G44" s="246">
        <v>40513</v>
      </c>
      <c r="H44" s="268">
        <v>7.53</v>
      </c>
      <c r="I44" s="273">
        <v>5270</v>
      </c>
    </row>
    <row r="45" spans="1:9">
      <c r="A45" s="260">
        <v>39274</v>
      </c>
      <c r="B45" s="267">
        <v>114.95</v>
      </c>
      <c r="C45" s="188"/>
      <c r="D45" s="246">
        <v>40862</v>
      </c>
      <c r="E45" s="277">
        <v>135.56</v>
      </c>
      <c r="F45" s="188"/>
      <c r="G45" s="246">
        <v>40549</v>
      </c>
      <c r="H45" s="268">
        <v>7.81</v>
      </c>
      <c r="I45" s="273">
        <v>4800</v>
      </c>
    </row>
    <row r="46" spans="1:9">
      <c r="A46" s="260">
        <v>39290</v>
      </c>
      <c r="B46" s="267">
        <v>114.15</v>
      </c>
      <c r="C46" s="188"/>
      <c r="D46" s="246">
        <v>40897</v>
      </c>
      <c r="E46" s="277">
        <v>139.11999999999998</v>
      </c>
      <c r="F46" s="188"/>
      <c r="G46" s="246">
        <v>40583</v>
      </c>
      <c r="H46" s="268">
        <v>6.79</v>
      </c>
      <c r="I46" s="273">
        <v>5150</v>
      </c>
    </row>
    <row r="47" spans="1:9">
      <c r="A47" s="260">
        <v>39309</v>
      </c>
      <c r="B47" s="267">
        <v>112.58</v>
      </c>
      <c r="C47" s="188"/>
      <c r="D47" s="246">
        <v>40912</v>
      </c>
      <c r="E47" s="277">
        <v>142.83999999999997</v>
      </c>
      <c r="F47" s="188"/>
      <c r="G47" s="246">
        <v>40610</v>
      </c>
      <c r="H47" s="268">
        <v>7.35</v>
      </c>
      <c r="I47" s="273">
        <v>5390</v>
      </c>
    </row>
    <row r="48" spans="1:9">
      <c r="A48" s="260">
        <v>39330</v>
      </c>
      <c r="B48" s="267">
        <v>114.54</v>
      </c>
      <c r="C48" s="188"/>
      <c r="D48" s="246">
        <v>40946</v>
      </c>
      <c r="E48" s="277">
        <v>144.19</v>
      </c>
      <c r="F48" s="188"/>
      <c r="G48" s="246">
        <v>40644</v>
      </c>
      <c r="H48" s="268">
        <v>7.48</v>
      </c>
      <c r="I48" s="273">
        <v>5250</v>
      </c>
    </row>
    <row r="49" spans="1:9">
      <c r="A49" s="260">
        <v>39346</v>
      </c>
      <c r="B49" s="267">
        <v>108.82000000000001</v>
      </c>
      <c r="C49" s="188"/>
      <c r="D49" s="246">
        <v>40960</v>
      </c>
      <c r="E49" s="277">
        <v>144.57999999999998</v>
      </c>
      <c r="F49" s="188"/>
      <c r="G49" s="246">
        <v>40673</v>
      </c>
      <c r="H49" s="268">
        <v>7</v>
      </c>
      <c r="I49" s="273">
        <v>5930</v>
      </c>
    </row>
    <row r="50" spans="1:9">
      <c r="A50" s="260">
        <v>39371</v>
      </c>
      <c r="B50" s="267">
        <v>108.42</v>
      </c>
      <c r="C50" s="188"/>
      <c r="D50" s="246">
        <v>41019</v>
      </c>
      <c r="E50" s="277">
        <v>144.69</v>
      </c>
      <c r="F50" s="188"/>
      <c r="G50" s="246">
        <v>40806</v>
      </c>
      <c r="H50" s="268">
        <v>7.61</v>
      </c>
      <c r="I50" s="273">
        <v>4720</v>
      </c>
    </row>
    <row r="51" spans="1:9">
      <c r="A51" s="260">
        <v>39400</v>
      </c>
      <c r="B51" s="267">
        <v>106.31</v>
      </c>
      <c r="C51" s="188"/>
      <c r="D51" s="246">
        <v>41052</v>
      </c>
      <c r="E51" s="277">
        <v>145.15</v>
      </c>
      <c r="F51" s="188"/>
      <c r="G51" s="246">
        <v>40841</v>
      </c>
      <c r="H51" s="268">
        <v>7.66</v>
      </c>
      <c r="I51" s="273">
        <v>5340</v>
      </c>
    </row>
    <row r="52" spans="1:9">
      <c r="A52" s="260">
        <v>39434</v>
      </c>
      <c r="B52" s="267">
        <v>115.32000000000001</v>
      </c>
      <c r="C52" s="188"/>
      <c r="D52" s="246">
        <v>41082</v>
      </c>
      <c r="E52" s="277">
        <v>146.75</v>
      </c>
      <c r="F52" s="188"/>
      <c r="G52" s="246">
        <v>40862</v>
      </c>
      <c r="H52" s="268">
        <v>7.67</v>
      </c>
      <c r="I52" s="273">
        <v>5390</v>
      </c>
    </row>
    <row r="53" spans="1:9">
      <c r="A53" s="257">
        <v>39456</v>
      </c>
      <c r="B53" s="267">
        <v>118.39</v>
      </c>
      <c r="C53" s="188"/>
      <c r="D53" s="246">
        <v>41114</v>
      </c>
      <c r="E53" s="277">
        <v>145.97</v>
      </c>
      <c r="F53" s="188"/>
      <c r="G53" s="246">
        <v>40960</v>
      </c>
      <c r="H53" s="268">
        <v>7.59</v>
      </c>
      <c r="I53" s="273">
        <v>5530</v>
      </c>
    </row>
    <row r="54" spans="1:9">
      <c r="A54" s="257">
        <v>39498</v>
      </c>
      <c r="B54" s="267">
        <v>125.41000000000001</v>
      </c>
      <c r="C54" s="188"/>
      <c r="D54" s="246">
        <v>41143</v>
      </c>
      <c r="E54" s="277">
        <v>138.83000000000001</v>
      </c>
      <c r="F54" s="188"/>
      <c r="G54" s="246">
        <v>41143</v>
      </c>
      <c r="H54" s="268">
        <v>7.55</v>
      </c>
      <c r="I54" s="273">
        <v>5885</v>
      </c>
    </row>
    <row r="55" spans="1:9">
      <c r="A55" s="257">
        <v>39519</v>
      </c>
      <c r="B55" s="267">
        <v>123.78</v>
      </c>
      <c r="C55" s="188"/>
      <c r="D55" s="246">
        <v>41208</v>
      </c>
      <c r="E55" s="277">
        <v>134.13999999999999</v>
      </c>
      <c r="F55" s="188"/>
      <c r="G55" s="246">
        <v>41257</v>
      </c>
      <c r="H55" s="268">
        <v>7.28</v>
      </c>
      <c r="I55" s="273">
        <v>5680</v>
      </c>
    </row>
    <row r="56" spans="1:9">
      <c r="A56" s="257">
        <v>39583</v>
      </c>
      <c r="B56" s="267">
        <v>121.48</v>
      </c>
      <c r="C56" s="188"/>
      <c r="D56" s="246">
        <v>41257</v>
      </c>
      <c r="E56" s="277">
        <v>130.9</v>
      </c>
      <c r="F56" s="188"/>
      <c r="G56" s="246">
        <v>41354</v>
      </c>
      <c r="H56" s="268">
        <v>7.6</v>
      </c>
      <c r="I56" s="273">
        <v>5740</v>
      </c>
    </row>
    <row r="57" spans="1:9">
      <c r="A57" s="257">
        <v>39618</v>
      </c>
      <c r="B57" s="267">
        <v>122</v>
      </c>
      <c r="C57" s="188"/>
      <c r="D57" s="246">
        <v>41278</v>
      </c>
      <c r="E57" s="277">
        <v>130.87</v>
      </c>
      <c r="F57" s="188"/>
      <c r="G57" s="246">
        <v>41380</v>
      </c>
      <c r="H57" s="268">
        <v>7.32</v>
      </c>
      <c r="I57" s="273">
        <v>5720</v>
      </c>
    </row>
    <row r="58" spans="1:9">
      <c r="A58" s="257">
        <v>39646</v>
      </c>
      <c r="B58" s="267">
        <v>130.65</v>
      </c>
      <c r="C58" s="188"/>
      <c r="D58" s="252">
        <v>41313</v>
      </c>
      <c r="E58" s="253">
        <v>138.202</v>
      </c>
      <c r="F58" s="188"/>
      <c r="G58" s="246">
        <v>41404</v>
      </c>
      <c r="H58" s="268">
        <v>7.46</v>
      </c>
      <c r="I58" s="273">
        <v>5590</v>
      </c>
    </row>
    <row r="59" spans="1:9">
      <c r="A59" s="257">
        <v>39682</v>
      </c>
      <c r="B59" s="267">
        <v>133.28</v>
      </c>
      <c r="C59" s="188"/>
      <c r="D59" s="258">
        <v>41341</v>
      </c>
      <c r="E59" s="253">
        <v>131.822</v>
      </c>
      <c r="F59" s="188"/>
      <c r="G59" s="246">
        <v>41451</v>
      </c>
      <c r="H59" s="268">
        <v>7.53</v>
      </c>
      <c r="I59" s="273">
        <v>5650</v>
      </c>
    </row>
    <row r="60" spans="1:9">
      <c r="A60" s="257">
        <v>39702</v>
      </c>
      <c r="B60" s="267">
        <v>135.41000000000003</v>
      </c>
      <c r="C60" s="188"/>
      <c r="D60" s="258">
        <v>41380</v>
      </c>
      <c r="E60" s="253">
        <v>125.482</v>
      </c>
      <c r="F60" s="188"/>
      <c r="G60" s="246">
        <v>41668</v>
      </c>
      <c r="H60" s="274">
        <v>6.98</v>
      </c>
      <c r="I60" s="275">
        <v>5590</v>
      </c>
    </row>
    <row r="61" spans="1:9">
      <c r="A61" s="257">
        <v>39723</v>
      </c>
      <c r="B61" s="267">
        <v>134.4</v>
      </c>
      <c r="C61" s="188"/>
      <c r="D61" s="258">
        <v>41451</v>
      </c>
      <c r="E61" s="253">
        <v>114.875</v>
      </c>
      <c r="F61" s="188"/>
      <c r="G61" s="246">
        <v>41696</v>
      </c>
      <c r="H61" s="274">
        <v>6.78</v>
      </c>
      <c r="I61" s="275">
        <v>5260</v>
      </c>
    </row>
    <row r="62" spans="1:9">
      <c r="A62" s="257">
        <v>39752</v>
      </c>
      <c r="B62" s="267">
        <v>138.36000000000001</v>
      </c>
      <c r="C62" s="188"/>
      <c r="D62" s="258">
        <v>41457</v>
      </c>
      <c r="E62" s="253">
        <v>114.932</v>
      </c>
      <c r="F62" s="188"/>
      <c r="G62" s="246">
        <v>41715</v>
      </c>
      <c r="H62" s="274">
        <v>7.4</v>
      </c>
      <c r="I62" s="275">
        <v>5320</v>
      </c>
    </row>
    <row r="63" spans="1:9">
      <c r="A63" s="257">
        <v>39763</v>
      </c>
      <c r="B63" s="267">
        <v>139.54000000000002</v>
      </c>
      <c r="C63" s="188"/>
      <c r="D63" s="258">
        <v>41484</v>
      </c>
      <c r="E63" s="253">
        <v>115.982</v>
      </c>
      <c r="F63" s="188"/>
      <c r="G63" s="246">
        <v>41744</v>
      </c>
      <c r="H63" s="274">
        <v>7.4</v>
      </c>
      <c r="I63" s="275">
        <v>5170</v>
      </c>
    </row>
    <row r="64" spans="1:9">
      <c r="A64" s="257">
        <v>39776</v>
      </c>
      <c r="B64" s="267">
        <v>142.12</v>
      </c>
      <c r="C64" s="188"/>
      <c r="D64" s="258">
        <v>41513</v>
      </c>
      <c r="E64" s="253">
        <v>115.982</v>
      </c>
      <c r="F64" s="188"/>
      <c r="G64" s="246">
        <v>41774</v>
      </c>
      <c r="H64" s="274">
        <v>7</v>
      </c>
      <c r="I64" s="275">
        <v>5430</v>
      </c>
    </row>
    <row r="65" spans="1:9">
      <c r="A65" s="257">
        <v>39785</v>
      </c>
      <c r="B65" s="267">
        <v>141.88999999999999</v>
      </c>
      <c r="C65" s="188"/>
      <c r="D65" s="258">
        <v>41541</v>
      </c>
      <c r="E65" s="253">
        <v>114.97200000000001</v>
      </c>
      <c r="F65" s="188"/>
      <c r="G65" s="246">
        <v>41837</v>
      </c>
      <c r="H65" s="274">
        <v>7.3</v>
      </c>
      <c r="I65" s="275">
        <v>5420</v>
      </c>
    </row>
    <row r="66" spans="1:9">
      <c r="A66" s="257">
        <v>39791</v>
      </c>
      <c r="B66" s="267">
        <v>141.44999999999999</v>
      </c>
      <c r="C66" s="188"/>
      <c r="D66" s="258">
        <v>41570</v>
      </c>
      <c r="E66" s="253">
        <v>114.982</v>
      </c>
      <c r="F66" s="188"/>
      <c r="G66" s="246">
        <v>41906</v>
      </c>
      <c r="H66" s="274">
        <v>7.24</v>
      </c>
      <c r="I66" s="275">
        <v>5250</v>
      </c>
    </row>
    <row r="67" spans="1:9">
      <c r="A67" s="257">
        <v>39797</v>
      </c>
      <c r="B67" s="267">
        <v>143.76999999999998</v>
      </c>
      <c r="C67" s="188"/>
      <c r="D67" s="258">
        <v>41600</v>
      </c>
      <c r="E67" s="253">
        <v>116.482</v>
      </c>
      <c r="F67" s="188"/>
      <c r="G67" s="246">
        <v>41935</v>
      </c>
      <c r="H67" s="274">
        <v>7.23</v>
      </c>
      <c r="I67" s="275">
        <v>5310</v>
      </c>
    </row>
    <row r="68" spans="1:9">
      <c r="A68" s="188"/>
      <c r="B68" s="188"/>
      <c r="C68" s="188"/>
      <c r="D68" s="258">
        <v>41624</v>
      </c>
      <c r="E68" s="253">
        <v>117.03200000000001</v>
      </c>
      <c r="F68" s="188"/>
      <c r="G68" s="246">
        <f>IF('GW History'!F77="","",'GW History'!F77)</f>
        <v>41990</v>
      </c>
      <c r="H68" s="312">
        <f>IF('GW History'!G77="","",'GW History'!G77)</f>
        <v>7.23</v>
      </c>
      <c r="I68" s="313">
        <f>IF('GW History'!H77="","",'GW History'!H77)</f>
        <v>6120</v>
      </c>
    </row>
    <row r="69" spans="1:9">
      <c r="A69" s="188"/>
      <c r="B69" s="188"/>
      <c r="C69" s="188"/>
      <c r="D69" s="258">
        <v>41668</v>
      </c>
      <c r="E69" s="253">
        <v>115.96</v>
      </c>
      <c r="F69" s="188"/>
      <c r="G69" s="246">
        <f>IF('GW History'!F78="","",'GW History'!F78)</f>
        <v>42031</v>
      </c>
      <c r="H69" s="312">
        <f>IF('GW History'!G78="","",'GW History'!G78)</f>
        <v>7.24</v>
      </c>
      <c r="I69" s="313">
        <f>IF('GW History'!H78="","",'GW History'!H78)</f>
        <v>5250</v>
      </c>
    </row>
    <row r="70" spans="1:9">
      <c r="A70" s="188"/>
      <c r="B70" s="188"/>
      <c r="C70" s="188"/>
      <c r="D70" s="258">
        <v>41696</v>
      </c>
      <c r="E70" s="253">
        <v>115.97</v>
      </c>
      <c r="F70" s="188"/>
      <c r="G70" s="246">
        <f>IF('GW History'!F79="","",'GW History'!F79)</f>
        <v>42052</v>
      </c>
      <c r="H70" s="312">
        <f>IF('GW History'!G79="","",'GW History'!G79)</f>
        <v>7.52</v>
      </c>
      <c r="I70" s="313">
        <f>IF('GW History'!H79="","",'GW History'!H79)</f>
        <v>6320</v>
      </c>
    </row>
    <row r="71" spans="1:9">
      <c r="A71" s="188"/>
      <c r="B71" s="188"/>
      <c r="C71" s="188"/>
      <c r="D71" s="258">
        <v>41715</v>
      </c>
      <c r="E71" s="253">
        <v>115.98</v>
      </c>
      <c r="F71" s="188"/>
      <c r="G71" s="246">
        <f>IF('GW History'!F80="","",'GW History'!F80)</f>
        <v>42087</v>
      </c>
      <c r="H71" s="312">
        <f>IF('GW History'!G80="","",'GW History'!G80)</f>
        <v>7.24</v>
      </c>
      <c r="I71" s="313">
        <f>IF('GW History'!H80="","",'GW History'!H80)</f>
        <v>6130</v>
      </c>
    </row>
    <row r="72" spans="1:9">
      <c r="A72" s="188"/>
      <c r="B72" s="188"/>
      <c r="C72" s="188"/>
      <c r="D72" s="258">
        <v>41745</v>
      </c>
      <c r="E72" s="253">
        <v>115.93</v>
      </c>
      <c r="F72" s="188"/>
      <c r="G72" s="246">
        <f>IF('GW History'!F81="","",'GW History'!F81)</f>
        <v>42122</v>
      </c>
      <c r="H72" s="312">
        <f>IF('GW History'!G81="","",'GW History'!G81)</f>
        <v>6.96</v>
      </c>
      <c r="I72" s="313">
        <f>IF('GW History'!H81="","",'GW History'!H81)</f>
        <v>5940</v>
      </c>
    </row>
    <row r="73" spans="1:9">
      <c r="A73" s="188"/>
      <c r="B73" s="188"/>
      <c r="C73" s="188"/>
      <c r="D73" s="258">
        <v>41774</v>
      </c>
      <c r="E73" s="253">
        <v>115.98</v>
      </c>
      <c r="F73" s="188"/>
      <c r="G73" s="246">
        <f>IF('GW History'!F82="","",'GW History'!F82)</f>
        <v>42138</v>
      </c>
      <c r="H73" s="312" t="str">
        <f>IF('GW History'!G82="","",'GW History'!G82)</f>
        <v/>
      </c>
      <c r="I73" s="313" t="str">
        <f>IF('GW History'!H82="","",'GW History'!H82)</f>
        <v/>
      </c>
    </row>
    <row r="74" spans="1:9">
      <c r="A74" s="188"/>
      <c r="B74" s="188"/>
      <c r="C74" s="188"/>
      <c r="D74" s="258">
        <v>41813</v>
      </c>
      <c r="E74" s="253">
        <v>115.95</v>
      </c>
      <c r="F74" s="188"/>
      <c r="G74" s="246">
        <f>IF('GW History'!F83="","",'GW History'!F83)</f>
        <v>42177</v>
      </c>
      <c r="H74" s="312" t="str">
        <f>IF('GW History'!G83="","",'GW History'!G83)</f>
        <v/>
      </c>
      <c r="I74" s="313" t="str">
        <f>IF('GW History'!H83="","",'GW History'!H83)</f>
        <v/>
      </c>
    </row>
    <row r="75" spans="1:9">
      <c r="D75" s="258">
        <v>41836</v>
      </c>
      <c r="E75" s="253">
        <v>115.96</v>
      </c>
      <c r="G75" s="246">
        <f>IF('GW History'!F84="","",'GW History'!F84)</f>
        <v>42200</v>
      </c>
      <c r="H75" s="312">
        <f>IF('GW History'!G84="","",'GW History'!G84)</f>
        <v>6.94</v>
      </c>
      <c r="I75" s="313">
        <f>IF('GW History'!H84="","",'GW History'!H84)</f>
        <v>6390</v>
      </c>
    </row>
    <row r="76" spans="1:9">
      <c r="D76" s="258">
        <v>41873</v>
      </c>
      <c r="E76" s="253">
        <v>115.95</v>
      </c>
      <c r="G76" s="246">
        <f>IF('GW History'!F85="","",'GW History'!F85)</f>
        <v>42229</v>
      </c>
      <c r="H76" s="312">
        <f>IF('GW History'!G85="","",'GW History'!G85)</f>
        <v>7.03</v>
      </c>
      <c r="I76" s="313">
        <f>IF('GW History'!H85="","",'GW History'!H85)</f>
        <v>6470</v>
      </c>
    </row>
    <row r="77" spans="1:9">
      <c r="D77" s="258">
        <v>41906</v>
      </c>
      <c r="E77" s="253">
        <v>115.97200000000001</v>
      </c>
      <c r="G77" s="246">
        <f>IF('GW History'!F86="","",'GW History'!F86)</f>
        <v>42257</v>
      </c>
      <c r="H77" s="312">
        <f>IF('GW History'!G86="","",'GW History'!G86)</f>
        <v>7.45</v>
      </c>
      <c r="I77" s="313">
        <f>IF('GW History'!H86="","",'GW History'!H86)</f>
        <v>6340</v>
      </c>
    </row>
    <row r="78" spans="1:9">
      <c r="D78" s="258">
        <v>41934</v>
      </c>
      <c r="E78" s="253">
        <v>115.97200000000001</v>
      </c>
      <c r="G78" s="246">
        <f>IF('GW History'!F87="","",'GW History'!F87)</f>
        <v>42285</v>
      </c>
      <c r="H78" s="312">
        <f>IF('GW History'!G87="","",'GW History'!G87)</f>
        <v>7.76</v>
      </c>
      <c r="I78" s="313">
        <f>IF('GW History'!H87="","",'GW History'!H87)</f>
        <v>6460</v>
      </c>
    </row>
    <row r="79" spans="1:9">
      <c r="D79" s="258">
        <v>41962</v>
      </c>
      <c r="E79" s="253">
        <v>115.97199999999999</v>
      </c>
      <c r="G79" s="246">
        <f>IF('GW History'!F88="","",'GW History'!F88)</f>
        <v>42321</v>
      </c>
      <c r="H79" s="312" t="str">
        <f>IF('GW History'!G88="","",'GW History'!G88)</f>
        <v/>
      </c>
      <c r="I79" s="313" t="str">
        <f>IF('GW History'!H88="","",'GW History'!H88)</f>
        <v/>
      </c>
    </row>
    <row r="80" spans="1:9">
      <c r="D80" s="258">
        <v>41990</v>
      </c>
      <c r="E80" s="253">
        <v>115.97199999999999</v>
      </c>
      <c r="G80" s="246">
        <f>IF('GW History'!F89="","",'GW History'!F89)</f>
        <v>42361</v>
      </c>
      <c r="H80" s="312">
        <f>IF('GW History'!G89="","",'GW History'!G89)</f>
        <v>7.76</v>
      </c>
      <c r="I80" s="313">
        <f>IF('GW History'!H89="","",'GW History'!H89)</f>
        <v>6460</v>
      </c>
    </row>
    <row r="81" spans="4:9">
      <c r="D81" s="258">
        <f>IF('GW History'!T38="","",'GW History'!T38)</f>
        <v>42018</v>
      </c>
      <c r="E81" s="253">
        <f>IF('GW History'!U38="","",'GW History'!U38)</f>
        <v>114.08799999999999</v>
      </c>
      <c r="G81" s="246">
        <f>IF('GW History'!F90="","",'GW History'!F90)</f>
        <v>42389</v>
      </c>
      <c r="H81" s="312">
        <f>IF('GW History'!G90="","",'GW History'!G90)</f>
        <v>7.43</v>
      </c>
      <c r="I81" s="313">
        <f>IF('GW History'!H90="","",'GW History'!H90)</f>
        <v>6600</v>
      </c>
    </row>
    <row r="82" spans="4:9">
      <c r="D82" s="258">
        <f>IF('GW History'!T39="","",'GW History'!T39)</f>
        <v>42052</v>
      </c>
      <c r="E82" s="253">
        <f>IF('GW History'!U39="","",'GW History'!U39)</f>
        <v>113.678</v>
      </c>
      <c r="G82" s="246">
        <f>IF('GW History'!F91="","",'GW History'!F91)</f>
        <v>42418</v>
      </c>
      <c r="H82" s="312">
        <f>IF('GW History'!G91="","",'GW History'!G91)</f>
        <v>7.81</v>
      </c>
      <c r="I82" s="313">
        <f>IF('GW History'!H91="","",'GW History'!H91)</f>
        <v>6380</v>
      </c>
    </row>
    <row r="83" spans="4:9">
      <c r="D83" s="258">
        <f>IF('GW History'!T40="","",'GW History'!T40)</f>
        <v>42087</v>
      </c>
      <c r="E83" s="253">
        <f>IF('GW History'!U40="","",'GW History'!U40)</f>
        <v>113.63799999999999</v>
      </c>
      <c r="G83" s="246">
        <f>IF('GW History'!F92="","",'GW History'!F92)</f>
        <v>42445</v>
      </c>
      <c r="H83" s="312" t="str">
        <f>IF('GW History'!G92="","",'GW History'!G92)</f>
        <v/>
      </c>
      <c r="I83" s="313" t="str">
        <f>IF('GW History'!H92="","",'GW History'!H92)</f>
        <v/>
      </c>
    </row>
    <row r="84" spans="4:9">
      <c r="D84" s="258">
        <f>IF('GW History'!T41="","",'GW History'!T41)</f>
        <v>42122</v>
      </c>
      <c r="E84" s="253">
        <f>IF('GW History'!U41="","",'GW History'!U41)</f>
        <v>113.648</v>
      </c>
      <c r="G84" s="246">
        <f>IF('GW History'!F93="","",'GW History'!F93)</f>
        <v>42475</v>
      </c>
      <c r="H84" s="312">
        <f>IF('GW History'!G93="","",'GW History'!G93)</f>
        <v>8.0399999999999991</v>
      </c>
      <c r="I84" s="313">
        <f>IF('GW History'!H93="","",'GW History'!H93)</f>
        <v>6350</v>
      </c>
    </row>
    <row r="85" spans="4:9">
      <c r="D85" s="258">
        <f>IF('GW History'!T42="","",'GW History'!T42)</f>
        <v>42138</v>
      </c>
      <c r="E85" s="253" t="str">
        <f>IF('GW History'!U42="","",'GW History'!U42)</f>
        <v/>
      </c>
      <c r="G85" s="246">
        <f>IF('GW History'!F94="","",'GW History'!F94)</f>
        <v>42503</v>
      </c>
      <c r="H85" s="312">
        <f>IF('GW History'!G94="","",'GW History'!G94)</f>
        <v>7.32</v>
      </c>
      <c r="I85" s="313">
        <f>IF('GW History'!H94="","",'GW History'!H94)</f>
        <v>7020</v>
      </c>
    </row>
    <row r="86" spans="4:9">
      <c r="D86" s="258">
        <f>IF('GW History'!T43="","",'GW History'!T43)</f>
        <v>42177</v>
      </c>
      <c r="E86" s="253">
        <f>IF('GW History'!U43="","",'GW History'!U43)</f>
        <v>113.648</v>
      </c>
      <c r="G86" s="246">
        <f>IF('GW History'!F95="","",'GW History'!F95)</f>
        <v>42544</v>
      </c>
      <c r="H86" s="312" t="str">
        <f>IF('GW History'!G95="","",'GW History'!G95)</f>
        <v/>
      </c>
      <c r="I86" s="313" t="str">
        <f>IF('GW History'!H95="","",'GW History'!H95)</f>
        <v/>
      </c>
    </row>
    <row r="87" spans="4:9">
      <c r="D87" s="258">
        <f>IF('GW History'!T44="","",'GW History'!T44)</f>
        <v>42200</v>
      </c>
      <c r="E87" s="253">
        <f>IF('GW History'!U44="","",'GW History'!U44)</f>
        <v>114.178</v>
      </c>
      <c r="G87" s="246">
        <f>IF('GW History'!F96="","",'GW History'!F96)</f>
        <v>42576</v>
      </c>
      <c r="H87" s="312" t="str">
        <f>IF('GW History'!G96="","",'GW History'!G96)</f>
        <v/>
      </c>
      <c r="I87" s="313" t="str">
        <f>IF('GW History'!H96="","",'GW History'!H96)</f>
        <v/>
      </c>
    </row>
    <row r="88" spans="4:9">
      <c r="D88" s="258">
        <f>IF('GW History'!T45="","",'GW History'!T45)</f>
        <v>42229</v>
      </c>
      <c r="E88" s="253">
        <f>IF('GW History'!U45="","",'GW History'!U45)</f>
        <v>113.71799999999999</v>
      </c>
      <c r="G88" s="246">
        <f>IF('GW History'!F97="","",'GW History'!F97)</f>
        <v>42601</v>
      </c>
      <c r="H88" s="312">
        <f>IF('GW History'!G97="","",'GW History'!G97)</f>
        <v>7.3</v>
      </c>
      <c r="I88" s="313">
        <f>IF('GW History'!H97="","",'GW History'!H97)</f>
        <v>6060</v>
      </c>
    </row>
    <row r="89" spans="4:9">
      <c r="D89" s="258">
        <f>IF('GW History'!T46="","",'GW History'!T46)</f>
        <v>42257</v>
      </c>
      <c r="E89" s="253">
        <f>IF('GW History'!U46="","",'GW History'!U46)</f>
        <v>114.678</v>
      </c>
      <c r="G89" s="246">
        <f>IF('GW History'!F98="","",'GW History'!F98)</f>
        <v>42635</v>
      </c>
      <c r="H89" s="312" t="str">
        <f>IF('GW History'!G98="","",'GW History'!G98)</f>
        <v/>
      </c>
      <c r="I89" s="313" t="str">
        <f>IF('GW History'!H98="","",'GW History'!H98)</f>
        <v/>
      </c>
    </row>
    <row r="90" spans="4:9">
      <c r="D90" s="258">
        <f>IF('GW History'!T47="","",'GW History'!T47)</f>
        <v>42285</v>
      </c>
      <c r="E90" s="253">
        <f>IF('GW History'!U47="","",'GW History'!U47)</f>
        <v>113.72799999999999</v>
      </c>
      <c r="G90" s="246">
        <f>IF('GW History'!F99="","",'GW History'!F99)</f>
        <v>42663</v>
      </c>
      <c r="H90" s="312" t="str">
        <f>IF('GW History'!G99="","",'GW History'!G99)</f>
        <v/>
      </c>
      <c r="I90" s="313" t="str">
        <f>IF('GW History'!H99="","",'GW History'!H99)</f>
        <v/>
      </c>
    </row>
    <row r="91" spans="4:9">
      <c r="D91" s="258">
        <f>IF('GW History'!T48="","",'GW History'!T48)</f>
        <v>42321</v>
      </c>
      <c r="E91" s="253">
        <f>IF('GW History'!U48="","",'GW History'!U48)</f>
        <v>113.708</v>
      </c>
      <c r="G91" s="246">
        <f>IF('GW History'!F100="","",'GW History'!F100)</f>
        <v>42697</v>
      </c>
      <c r="H91" s="312" t="str">
        <f>IF('GW History'!G100="","",'GW History'!G100)</f>
        <v/>
      </c>
      <c r="I91" s="313" t="str">
        <f>IF('GW History'!H100="","",'GW History'!H100)</f>
        <v/>
      </c>
    </row>
    <row r="92" spans="4:9">
      <c r="D92" s="258">
        <f>IF('GW History'!T49="","",'GW History'!T49)</f>
        <v>42357</v>
      </c>
      <c r="E92" s="253">
        <f>IF('GW History'!U49="","",'GW History'!U49)</f>
        <v>113.71799999999999</v>
      </c>
      <c r="G92" s="246">
        <f>IF('GW History'!F101="","",'GW History'!F101)</f>
        <v>42725</v>
      </c>
      <c r="H92" s="312">
        <f>IF('GW History'!G101="","",'GW History'!G101)</f>
        <v>7.38</v>
      </c>
      <c r="I92" s="313">
        <f>IF('GW History'!H101="","",'GW History'!H101)</f>
        <v>6480</v>
      </c>
    </row>
    <row r="93" spans="4:9">
      <c r="D93" s="258">
        <f>IF('GW History'!T50="","",'GW History'!T50)</f>
        <v>42389</v>
      </c>
      <c r="E93" s="253">
        <f>IF('GW History'!U50="","",'GW History'!U50)</f>
        <v>113.71799999999999</v>
      </c>
      <c r="G93" s="246">
        <f>IF('GW History'!F102="","",'GW History'!F102)</f>
        <v>42756</v>
      </c>
      <c r="H93" s="312" t="str">
        <f>IF('GW History'!G102="","",'GW History'!G102)</f>
        <v/>
      </c>
      <c r="I93" s="313" t="str">
        <f>IF('GW History'!H102="","",'GW History'!H102)</f>
        <v/>
      </c>
    </row>
    <row r="94" spans="4:9">
      <c r="D94" s="258">
        <f>IF('GW History'!T51="","",'GW History'!T51)</f>
        <v>42418</v>
      </c>
      <c r="E94" s="253">
        <f>IF('GW History'!U51="","",'GW History'!U51)</f>
        <v>113.72799999999999</v>
      </c>
      <c r="G94" s="246">
        <f>IF('GW History'!F103="","",'GW History'!F103)</f>
        <v>42781</v>
      </c>
      <c r="H94" s="440">
        <f>IF('GW History'!G103="","",'GW History'!G103)</f>
        <v>7.6</v>
      </c>
      <c r="I94" s="441">
        <f>IF('GW History'!H103="","",'GW History'!H103)</f>
        <v>6780</v>
      </c>
    </row>
    <row r="95" spans="4:9">
      <c r="D95" s="258">
        <f>IF('GW History'!T52="","",'GW History'!T52)</f>
        <v>42445</v>
      </c>
      <c r="E95" s="253">
        <f>IF('GW History'!U52="","",'GW History'!U52)</f>
        <v>113.738</v>
      </c>
      <c r="G95" s="246">
        <f>IF('GW History'!F104="","",'GW History'!F104)</f>
        <v>42807</v>
      </c>
      <c r="H95" s="440">
        <f>IF('GW History'!G104="","",'GW History'!G104)</f>
        <v>7.79</v>
      </c>
      <c r="I95" s="441">
        <f>IF('GW History'!H104="","",'GW History'!H104)</f>
        <v>6310</v>
      </c>
    </row>
    <row r="96" spans="4:9">
      <c r="D96" s="258">
        <f>IF('GW History'!T53="","",'GW History'!T53)</f>
        <v>42475</v>
      </c>
      <c r="E96" s="253">
        <f>IF('GW History'!U53="","",'GW History'!U53)</f>
        <v>113.708</v>
      </c>
      <c r="G96" s="246">
        <f>IF('GW History'!F105="","",'GW History'!F105)</f>
        <v>42837</v>
      </c>
      <c r="H96" s="440">
        <f>IF('GW History'!G105="","",'GW History'!G105)</f>
        <v>7.5</v>
      </c>
      <c r="I96" s="441">
        <f>IF('GW History'!H105="","",'GW History'!H105)</f>
        <v>7000</v>
      </c>
    </row>
    <row r="97" spans="4:9">
      <c r="D97" s="258">
        <f>IF('GW History'!T54="","",'GW History'!T54)</f>
        <v>42503</v>
      </c>
      <c r="E97" s="253">
        <f>IF('GW History'!U54="","",'GW History'!U54)</f>
        <v>113.708</v>
      </c>
      <c r="G97" s="246">
        <f>IF('GW History'!F106="","",'GW History'!F106)</f>
        <v>42865</v>
      </c>
      <c r="H97" s="440">
        <f>IF('GW History'!G106="","",'GW History'!G106)</f>
        <v>7.82</v>
      </c>
      <c r="I97" s="441">
        <f>IF('GW History'!H106="","",'GW History'!H106)</f>
        <v>6540</v>
      </c>
    </row>
    <row r="98" spans="4:9">
      <c r="D98" s="258">
        <f>IF('GW History'!T55="","",'GW History'!T55)</f>
        <v>42544</v>
      </c>
      <c r="E98" s="253">
        <f>IF('GW History'!U55="","",'GW History'!U55)</f>
        <v>113.71799999999999</v>
      </c>
      <c r="G98" s="246">
        <f>IF('GW History'!F107="","",'GW History'!F107)</f>
        <v>42906</v>
      </c>
      <c r="H98" s="440">
        <f>IF('GW History'!G107="","",'GW History'!G107)</f>
        <v>7.71</v>
      </c>
      <c r="I98" s="441">
        <f>IF('GW History'!H107="","",'GW History'!H107)</f>
        <v>6320</v>
      </c>
    </row>
    <row r="99" spans="4:9">
      <c r="D99" s="258">
        <f>IF('GW History'!T56="","",'GW History'!T56)</f>
        <v>42576</v>
      </c>
      <c r="E99" s="253">
        <f>IF('GW History'!U56="","",'GW History'!U56)</f>
        <v>113.72799999999999</v>
      </c>
      <c r="G99" s="246">
        <f>IF('GW History'!F108="","",'GW History'!F108)</f>
        <v>42933</v>
      </c>
      <c r="H99" s="440">
        <f>IF('GW History'!G108="","",'GW History'!G108)</f>
        <v>7.65</v>
      </c>
      <c r="I99" s="441">
        <f>IF('GW History'!H108="","",'GW History'!H108)</f>
        <v>6600</v>
      </c>
    </row>
    <row r="100" spans="4:9">
      <c r="D100" s="258">
        <f>IF('GW History'!T57="","",'GW History'!T57)</f>
        <v>42601</v>
      </c>
      <c r="E100" s="253">
        <f>IF('GW History'!U57="","",'GW History'!U57)</f>
        <v>113.678</v>
      </c>
      <c r="G100" s="246">
        <f>IF('GW History'!F109="","",'GW History'!F109)</f>
        <v>42969</v>
      </c>
      <c r="H100" s="440">
        <f>IF('GW History'!G109="","",'GW History'!G109)</f>
        <v>7.12</v>
      </c>
      <c r="I100" s="441">
        <f>IF('GW History'!H109="","",'GW History'!H109)</f>
        <v>6590</v>
      </c>
    </row>
    <row r="101" spans="4:9">
      <c r="D101" s="258">
        <f>IF('GW History'!T58="","",'GW History'!T58)</f>
        <v>42635</v>
      </c>
      <c r="E101" s="253">
        <f>IF('GW History'!U58="","",'GW History'!U58)</f>
        <v>113.71799999999999</v>
      </c>
      <c r="G101" s="246">
        <f>IF('GW History'!F110="","",'GW History'!F110)</f>
        <v>42998</v>
      </c>
      <c r="H101" s="440">
        <f>IF('GW History'!G110="","",'GW History'!G110)</f>
        <v>7.5</v>
      </c>
      <c r="I101" s="441">
        <f>IF('GW History'!H110="","",'GW History'!H110)</f>
        <v>6240</v>
      </c>
    </row>
    <row r="102" spans="4:9">
      <c r="D102" s="258">
        <f>IF('GW History'!T59="","",'GW History'!T59)</f>
        <v>42663</v>
      </c>
      <c r="E102" s="253">
        <f>IF('GW History'!U59="","",'GW History'!U59)</f>
        <v>116.61799999999999</v>
      </c>
      <c r="G102" s="246">
        <f>IF('GW History'!F111="","",'GW History'!F111)</f>
        <v>43027</v>
      </c>
      <c r="H102" s="440">
        <f>IF('GW History'!G111="","",'GW History'!G111)</f>
        <v>7.8</v>
      </c>
      <c r="I102" s="441">
        <f>IF('GW History'!H111="","",'GW History'!H111)</f>
        <v>6070</v>
      </c>
    </row>
    <row r="103" spans="4:9">
      <c r="D103" s="258">
        <f>IF('GW History'!T60="","",'GW History'!T60)</f>
        <v>42697</v>
      </c>
      <c r="E103" s="253">
        <f>IF('GW History'!U60="","",'GW History'!U60)</f>
        <v>116.148</v>
      </c>
      <c r="G103" s="246">
        <f>IF('GW History'!F112="","",'GW History'!F112)</f>
        <v>43066</v>
      </c>
      <c r="H103" s="440">
        <f>IF('GW History'!G112="","",'GW History'!G112)</f>
        <v>6.8</v>
      </c>
      <c r="I103" s="441">
        <f>IF('GW History'!H112="","",'GW History'!H112)</f>
        <v>6180</v>
      </c>
    </row>
    <row r="104" spans="4:9">
      <c r="D104" s="258">
        <f>IF('GW History'!T61="","",'GW History'!T61)</f>
        <v>42725</v>
      </c>
      <c r="E104" s="253">
        <f>IF('GW History'!U61="","",'GW History'!U61)</f>
        <v>113.88799999999999</v>
      </c>
      <c r="G104" s="246">
        <f>IF('GW History'!F113="","",'GW History'!F113)</f>
        <v>43084</v>
      </c>
      <c r="H104" s="440">
        <f>IF('GW History'!G113="","",'GW History'!G113)</f>
        <v>7.1</v>
      </c>
      <c r="I104" s="441">
        <f>IF('GW History'!H113="","",'GW History'!H113)</f>
        <v>6380</v>
      </c>
    </row>
    <row r="105" spans="4:9">
      <c r="D105" s="258">
        <f>IF('GW History'!T62="","",'GW History'!T62)</f>
        <v>42753</v>
      </c>
      <c r="E105" s="253">
        <f>IF('GW History'!U62="","",'GW History'!U62)</f>
        <v>113.66799999999999</v>
      </c>
      <c r="G105" s="246">
        <f>IF('GW History'!F114="","",'GW History'!F114)</f>
        <v>43110</v>
      </c>
      <c r="H105" s="440">
        <f>IF('GW History'!G114="","",'GW History'!G114)</f>
        <v>6.7</v>
      </c>
      <c r="I105" s="441">
        <f>IF('GW History'!H114="","",'GW History'!H114)</f>
        <v>6380</v>
      </c>
    </row>
    <row r="106" spans="4:9">
      <c r="D106" s="258">
        <f>IF('GW History'!T63="","",'GW History'!T63)</f>
        <v>42781</v>
      </c>
      <c r="E106" s="253">
        <f>IF('GW History'!U63="","",'GW History'!U63)</f>
        <v>113.738</v>
      </c>
      <c r="G106" s="246">
        <f>IF('GW History'!F115="","",'GW History'!F115)</f>
        <v>43146</v>
      </c>
      <c r="H106" s="440">
        <f>IF('GW History'!G115="","",'GW History'!G115)</f>
        <v>6.7</v>
      </c>
      <c r="I106" s="441">
        <f>IF('GW History'!H115="","",'GW History'!H115)</f>
        <v>6310</v>
      </c>
    </row>
    <row r="107" spans="4:9">
      <c r="D107" s="258">
        <f>IF('GW History'!T64="","",'GW History'!T64)</f>
        <v>42807</v>
      </c>
      <c r="E107" s="253">
        <f>IF('GW History'!U64="","",'GW History'!U64)</f>
        <v>113.71799999999999</v>
      </c>
      <c r="G107" s="246">
        <f>IF('GW History'!F116="","",'GW History'!F116)</f>
        <v>43172</v>
      </c>
      <c r="H107" s="440">
        <f>IF('GW History'!G116="","",'GW History'!G116)</f>
        <v>7.46</v>
      </c>
      <c r="I107" s="441">
        <f>IF('GW History'!H116="","",'GW History'!H116)</f>
        <v>6540</v>
      </c>
    </row>
    <row r="108" spans="4:9">
      <c r="D108" s="258">
        <f>IF('GW History'!T65="","",'GW History'!T65)</f>
        <v>42837</v>
      </c>
      <c r="E108" s="253">
        <f>IF('GW History'!U65="","",'GW History'!U65)</f>
        <v>113.74799999999999</v>
      </c>
      <c r="G108" s="246">
        <f>IF('GW History'!F117="","",'GW History'!F117)</f>
        <v>43201</v>
      </c>
      <c r="H108" s="440">
        <f>IF('GW History'!G117="","",'GW History'!G117)</f>
        <v>7.5</v>
      </c>
      <c r="I108" s="441">
        <f>IF('GW History'!H117="","",'GW History'!H117)</f>
        <v>6110</v>
      </c>
    </row>
    <row r="109" spans="4:9">
      <c r="D109" s="258">
        <f>IF('GW History'!T66="","",'GW History'!T66)</f>
        <v>42865</v>
      </c>
      <c r="E109" s="253">
        <f>IF('GW History'!U66="","",'GW History'!U66)</f>
        <v>113.71799999999999</v>
      </c>
      <c r="G109" s="246">
        <f>IF('GW History'!F118="","",'GW History'!F118)</f>
        <v>43229</v>
      </c>
      <c r="H109" s="440" t="str">
        <f>IF('GW History'!G118="","",'GW History'!G118)</f>
        <v/>
      </c>
      <c r="I109" s="441" t="str">
        <f>IF('GW History'!H118="","",'GW History'!H118)</f>
        <v/>
      </c>
    </row>
    <row r="110" spans="4:9">
      <c r="D110" s="258">
        <f>IF('GW History'!T67="","",'GW History'!T67)</f>
        <v>42906</v>
      </c>
      <c r="E110" s="253">
        <f>IF('GW History'!U67="","",'GW History'!U67)</f>
        <v>113.69799999999999</v>
      </c>
      <c r="G110" s="246">
        <f>IF('GW History'!F119="","",'GW History'!F119)</f>
        <v>43272</v>
      </c>
      <c r="H110" s="440" t="str">
        <f>IF('GW History'!G119="","",'GW History'!G119)</f>
        <v/>
      </c>
      <c r="I110" s="440" t="str">
        <f>IF('GW History'!H119="","",'GW History'!H119)</f>
        <v/>
      </c>
    </row>
    <row r="111" spans="4:9">
      <c r="D111" s="258">
        <f>IF('GW History'!T68="","",'GW History'!T68)</f>
        <v>42933</v>
      </c>
      <c r="E111" s="253">
        <f>IF('GW History'!U68="","",'GW History'!U68)</f>
        <v>113.738</v>
      </c>
      <c r="G111" s="246">
        <f>IF('GW History'!F120="","",'GW History'!F120)</f>
        <v>43293</v>
      </c>
      <c r="H111" s="440" t="str">
        <f>IF('GW History'!G120="","",'GW History'!G120)</f>
        <v/>
      </c>
      <c r="I111" s="440" t="str">
        <f>IF('GW History'!H120="","",'GW History'!H120)</f>
        <v/>
      </c>
    </row>
    <row r="112" spans="4:9">
      <c r="D112" s="258">
        <f>IF('GW History'!T69="","",'GW History'!T69)</f>
        <v>42969</v>
      </c>
      <c r="E112" s="253">
        <f>IF('GW History'!U69="","",'GW History'!U69)</f>
        <v>113.71799999999999</v>
      </c>
      <c r="G112" s="246">
        <f>IF('GW History'!F121="","",'GW History'!F121)</f>
        <v>43321</v>
      </c>
      <c r="H112" s="440" t="str">
        <f>IF('GW History'!G121="","",'GW History'!G121)</f>
        <v/>
      </c>
      <c r="I112" s="440" t="str">
        <f>IF('GW History'!H121="","",'GW History'!H121)</f>
        <v/>
      </c>
    </row>
    <row r="113" spans="4:9">
      <c r="D113" s="258">
        <f>IF('GW History'!T70="","",'GW History'!T70)</f>
        <v>42998</v>
      </c>
      <c r="E113" s="253">
        <f>IF('GW History'!U70="","",'GW History'!U70)</f>
        <v>113.71799999999999</v>
      </c>
      <c r="G113" s="246">
        <f>IF('GW History'!F122="","",'GW History'!F122)</f>
        <v>43349</v>
      </c>
      <c r="H113" s="440">
        <f>IF('GW History'!G122="","",'GW History'!G122)</f>
        <v>6.9</v>
      </c>
      <c r="I113" s="441">
        <f>IF('GW History'!H122="","",'GW History'!H122)</f>
        <v>5500</v>
      </c>
    </row>
    <row r="114" spans="4:9">
      <c r="D114" s="258">
        <f>IF('GW History'!T71="","",'GW History'!T71)</f>
        <v>43027</v>
      </c>
      <c r="E114" s="253">
        <f>IF('GW History'!U71="","",'GW History'!U71)</f>
        <v>113.71799999999999</v>
      </c>
      <c r="G114" s="246">
        <f>IF('GW History'!F123="","",'GW History'!F123)</f>
        <v>43383</v>
      </c>
      <c r="H114" s="440">
        <f>IF('GW History'!G123="","",'GW History'!G123)</f>
        <v>6.9</v>
      </c>
      <c r="I114" s="441">
        <f>IF('GW History'!H123="","",'GW History'!H123)</f>
        <v>5620</v>
      </c>
    </row>
    <row r="115" spans="4:9">
      <c r="D115" s="258">
        <f>IF('GW History'!T72="","",'GW History'!T72)</f>
        <v>43066</v>
      </c>
      <c r="E115" s="253">
        <f>IF('GW History'!U72="","",'GW History'!U72)</f>
        <v>113.708</v>
      </c>
      <c r="G115" s="246">
        <f>IF('GW History'!F124="","",'GW History'!F124)</f>
        <v>43410</v>
      </c>
      <c r="H115" s="440">
        <f>IF('GW History'!G124="","",'GW History'!G124)</f>
        <v>6.9</v>
      </c>
      <c r="I115" s="441">
        <f>IF('GW History'!H124="","",'GW History'!H124)</f>
        <v>5630</v>
      </c>
    </row>
    <row r="116" spans="4:9">
      <c r="D116" s="258">
        <f>IF('GW History'!T73="","",'GW History'!T73)</f>
        <v>43084</v>
      </c>
      <c r="E116" s="253">
        <f>IF('GW History'!U73="","",'GW History'!U73)</f>
        <v>113.72799999999999</v>
      </c>
      <c r="G116" s="246">
        <f>IF('GW History'!F125="","",'GW History'!F125)</f>
        <v>43440</v>
      </c>
      <c r="H116" s="440">
        <f>IF('GW History'!G125="","",'GW History'!G125)</f>
        <v>7.2</v>
      </c>
      <c r="I116" s="441">
        <f>IF('GW History'!H125="","",'GW History'!H125)</f>
        <v>5630</v>
      </c>
    </row>
    <row r="117" spans="4:9">
      <c r="D117" s="258">
        <f>IF('GW History'!T74="","",'GW History'!T74)</f>
        <v>43110</v>
      </c>
      <c r="E117" s="253">
        <f>IF('GW History'!U74="","",'GW History'!U74)</f>
        <v>113.72799999999999</v>
      </c>
      <c r="G117" s="246">
        <f>IF('GW History'!F126="","",'GW History'!F126)</f>
        <v>43474</v>
      </c>
      <c r="H117" s="440">
        <f>IF('GW History'!G126="","",'GW History'!G126)</f>
        <v>7.3</v>
      </c>
      <c r="I117" s="441">
        <f>IF('GW History'!H126="","",'GW History'!H126)</f>
        <v>5630</v>
      </c>
    </row>
    <row r="118" spans="4:9">
      <c r="D118" s="258">
        <f>IF('GW History'!T75="","",'GW History'!T75)</f>
        <v>43146</v>
      </c>
      <c r="E118" s="253">
        <f>IF('GW History'!U75="","",'GW History'!U75)</f>
        <v>113.71799999999999</v>
      </c>
      <c r="G118" s="246">
        <f>IF('GW History'!F127="","",'GW History'!F127)</f>
        <v>43509</v>
      </c>
      <c r="H118" s="440" t="e">
        <f>IF('GW History'!G127="","",'GW History'!G127)</f>
        <v>#N/A</v>
      </c>
      <c r="I118" s="441" t="e">
        <f>IF('GW History'!H127="","",'GW History'!H127)</f>
        <v>#N/A</v>
      </c>
    </row>
    <row r="119" spans="4:9">
      <c r="D119" s="258">
        <f>IF('GW History'!T76="","",'GW History'!T76)</f>
        <v>43172</v>
      </c>
      <c r="E119" s="253">
        <f>IF('GW History'!U76="","",'GW History'!U76)</f>
        <v>113.74799999999999</v>
      </c>
      <c r="G119" s="246">
        <f>IF('GW History'!F128="","",'GW History'!F128)</f>
        <v>43531</v>
      </c>
      <c r="H119" s="440" t="e">
        <f>IF('GW History'!G128="","",'GW History'!G128)</f>
        <v>#N/A</v>
      </c>
      <c r="I119" s="441" t="e">
        <f>IF('GW History'!H128="","",'GW History'!H128)</f>
        <v>#N/A</v>
      </c>
    </row>
    <row r="120" spans="4:9">
      <c r="D120" s="258">
        <f>IF('GW History'!T77="","",'GW History'!T77)</f>
        <v>43201</v>
      </c>
      <c r="E120" s="253">
        <f>IF('GW History'!U77="","",'GW History'!U77)</f>
        <v>113.708</v>
      </c>
      <c r="G120" s="246">
        <f>IF('GW History'!F129="","",'GW History'!F129)</f>
        <v>43559</v>
      </c>
      <c r="H120" s="440">
        <f>IF('GW History'!G129="","",'GW History'!G129)</f>
        <v>7.18</v>
      </c>
      <c r="I120" s="441">
        <f>IF('GW History'!H129="","",'GW History'!H129)</f>
        <v>6900</v>
      </c>
    </row>
    <row r="121" spans="4:9">
      <c r="D121" s="258">
        <f>IF('GW History'!T78="","",'GW History'!T78)</f>
        <v>43229</v>
      </c>
      <c r="E121" s="253">
        <f>IF('GW History'!U78="","",'GW History'!U78)</f>
        <v>105.18799999999999</v>
      </c>
      <c r="G121" s="246">
        <f>IF('GW History'!F130="","",'GW History'!F130)</f>
        <v>43593</v>
      </c>
      <c r="H121" s="440">
        <f>IF('GW History'!G130="","",'GW History'!G130)</f>
        <v>7</v>
      </c>
      <c r="I121" s="441">
        <f>IF('GW History'!H130="","",'GW History'!H130)</f>
        <v>6400</v>
      </c>
    </row>
    <row r="122" spans="4:9">
      <c r="D122" s="258">
        <f>IF('GW History'!T79="","",'GW History'!T79)</f>
        <v>43272</v>
      </c>
      <c r="E122" s="253">
        <f>IF('GW History'!U79="","",'GW History'!U79)</f>
        <v>103.328</v>
      </c>
      <c r="G122" s="246">
        <f>IF('GW History'!F131="","",'GW History'!F131)</f>
        <v>43622</v>
      </c>
      <c r="H122" s="440" t="e">
        <f>IF('GW History'!G131="","",'GW History'!G131)</f>
        <v>#N/A</v>
      </c>
      <c r="I122" s="441" t="e">
        <f>IF('GW History'!H131="","",'GW History'!H131)</f>
        <v>#N/A</v>
      </c>
    </row>
    <row r="123" spans="4:9">
      <c r="D123" s="258">
        <f>IF('GW History'!T80="","",'GW History'!T80)</f>
        <v>43293</v>
      </c>
      <c r="E123" s="253">
        <f>IF('GW History'!U80="","",'GW History'!U80)</f>
        <v>103.238</v>
      </c>
      <c r="G123" s="246">
        <f>IF('GW History'!F132="","",'GW History'!F132)</f>
        <v>43649</v>
      </c>
      <c r="H123" s="440" t="e">
        <f>IF('GW History'!G132="","",'GW History'!G132)</f>
        <v>#N/A</v>
      </c>
      <c r="I123" s="441" t="e">
        <f>IF('GW History'!H132="","",'GW History'!H132)</f>
        <v>#N/A</v>
      </c>
    </row>
    <row r="124" spans="4:9">
      <c r="D124" s="258">
        <f>IF('GW History'!T81="","",'GW History'!T81)</f>
        <v>43321</v>
      </c>
      <c r="E124" s="253">
        <f>IF('GW History'!U81="","",'GW History'!U81)</f>
        <v>103.19800000000001</v>
      </c>
      <c r="G124" s="246">
        <f>IF('GW History'!F133="","",'GW History'!F133)</f>
        <v>43683</v>
      </c>
      <c r="H124" s="440" t="e">
        <f>IF('GW History'!G133="","",'GW History'!G133)</f>
        <v>#N/A</v>
      </c>
      <c r="I124" s="441" t="e">
        <f>IF('GW History'!H133="","",'GW History'!H133)</f>
        <v>#N/A</v>
      </c>
    </row>
    <row r="125" spans="4:9">
      <c r="D125" s="258">
        <f>IF('GW History'!T82="","",'GW History'!T82)</f>
        <v>43349</v>
      </c>
      <c r="E125" s="253">
        <f>IF('GW History'!U82="","",'GW History'!U82)</f>
        <v>103.268</v>
      </c>
      <c r="G125" s="246">
        <f>IF('GW History'!F134="","",'GW History'!F134)</f>
        <v>43713</v>
      </c>
      <c r="H125" s="440" t="e">
        <f>IF('GW History'!G134="","",'GW History'!G134)</f>
        <v>#N/A</v>
      </c>
      <c r="I125" s="441" t="e">
        <f>IF('GW History'!H134="","",'GW History'!H134)</f>
        <v>#N/A</v>
      </c>
    </row>
    <row r="126" spans="4:9">
      <c r="D126" s="258">
        <f>IF('GW History'!T83="","",'GW History'!T83)</f>
        <v>43383</v>
      </c>
      <c r="E126" s="253">
        <f>IF('GW History'!U83="","",'GW History'!U83)</f>
        <v>103.31799999999998</v>
      </c>
      <c r="G126" s="246">
        <f>IF('GW History'!F135="","",'GW History'!F135)</f>
        <v>43741</v>
      </c>
      <c r="H126" s="440" t="e">
        <f>IF('GW History'!G135="","",'GW History'!G135)</f>
        <v>#N/A</v>
      </c>
      <c r="I126" s="441" t="e">
        <f>IF('GW History'!H135="","",'GW History'!H135)</f>
        <v>#N/A</v>
      </c>
    </row>
    <row r="127" spans="4:9">
      <c r="D127" s="258">
        <f>IF('GW History'!T84="","",'GW History'!T84)</f>
        <v>43410</v>
      </c>
      <c r="E127" s="253">
        <f>IF('GW History'!U84="","",'GW History'!U84)</f>
        <v>103.24799999999999</v>
      </c>
      <c r="G127" s="246">
        <f>IF('GW History'!F136="","",'GW History'!F136)</f>
        <v>43776</v>
      </c>
      <c r="H127" s="440" t="e">
        <f>IF('GW History'!G136="","",'GW History'!G136)</f>
        <v>#N/A</v>
      </c>
      <c r="I127" s="441" t="e">
        <f>IF('GW History'!H136="","",'GW History'!H136)</f>
        <v>#N/A</v>
      </c>
    </row>
    <row r="128" spans="4:9">
      <c r="D128" s="258">
        <f>IF('GW History'!T85="","",'GW History'!T85)</f>
        <v>43440</v>
      </c>
      <c r="E128" s="253">
        <f>IF('GW History'!U85="","",'GW History'!U85)</f>
        <v>103.22799999999998</v>
      </c>
      <c r="G128" s="246">
        <f>IF('GW History'!F137="","",'GW History'!F137)</f>
        <v>43803</v>
      </c>
      <c r="H128" s="440">
        <f>IF('GW History'!G137="","",'GW History'!G137)</f>
        <v>6.8</v>
      </c>
      <c r="I128" s="441">
        <f>IF('GW History'!H137="","",'GW History'!H137)</f>
        <v>6360</v>
      </c>
    </row>
    <row r="129" spans="4:9">
      <c r="D129" s="258">
        <f>IF('GW History'!T86="","",'GW History'!T86)</f>
        <v>43474</v>
      </c>
      <c r="E129" s="253">
        <f>IF('GW History'!U86="","",'GW History'!U86)</f>
        <v>103.208</v>
      </c>
      <c r="G129" s="246">
        <f>IF('GW History'!F138="","",'GW History'!F138)</f>
        <v>43839</v>
      </c>
      <c r="H129" s="440">
        <f>IF('GW History'!G138="","",'GW History'!G138)</f>
        <v>6.9</v>
      </c>
      <c r="I129" s="441">
        <f>IF('GW History'!H138="","",'GW History'!H138)</f>
        <v>6290</v>
      </c>
    </row>
    <row r="130" spans="4:9">
      <c r="D130" s="258">
        <f>IF('GW History'!T87="","",'GW History'!T87)</f>
        <v>43509</v>
      </c>
      <c r="E130" s="253">
        <f>IF('GW History'!U87="","",'GW History'!U87)</f>
        <v>103.52799999999999</v>
      </c>
      <c r="G130" s="246">
        <f>IF('GW History'!F139="","",'GW History'!F139)</f>
        <v>43865</v>
      </c>
      <c r="H130" s="440">
        <f>IF('GW History'!G139="","",'GW History'!G139)</f>
        <v>7</v>
      </c>
      <c r="I130" s="441">
        <f>IF('GW History'!H139="","",'GW History'!H139)</f>
        <v>6170</v>
      </c>
    </row>
    <row r="131" spans="4:9">
      <c r="D131" s="258">
        <f>IF('GW History'!T88="","",'GW History'!T88)</f>
        <v>43531</v>
      </c>
      <c r="E131" s="253">
        <f>IF('GW History'!U88="","",'GW History'!U88)</f>
        <v>105.008</v>
      </c>
      <c r="G131" s="246">
        <f>IF('GW History'!F140="","",'GW History'!F140)</f>
        <v>43906</v>
      </c>
      <c r="H131" s="440">
        <f>IF('GW History'!G140="","",'GW History'!G140)</f>
        <v>7.03</v>
      </c>
      <c r="I131" s="622">
        <f>IF('GW History'!H140="","",'GW History'!H140)</f>
        <v>6960</v>
      </c>
    </row>
    <row r="132" spans="4:9">
      <c r="D132" s="258">
        <f>IF('GW History'!T89="","",'GW History'!T89)</f>
        <v>43566</v>
      </c>
      <c r="E132" s="253">
        <f>IF('GW History'!U89="","",'GW History'!U89)</f>
        <v>105.11799999999999</v>
      </c>
      <c r="G132" s="246">
        <f>IF('GW History'!F141="","",'GW History'!F141)</f>
        <v>43923</v>
      </c>
      <c r="H132" s="440">
        <f>IF('GW History'!G141="","",'GW History'!G141)</f>
        <v>7</v>
      </c>
      <c r="I132" s="441">
        <f>IF('GW History'!H141="","",'GW History'!H141)</f>
        <v>6150</v>
      </c>
    </row>
    <row r="133" spans="4:9">
      <c r="D133" s="258">
        <f>IF('GW History'!T90="","",'GW History'!T90)</f>
        <v>43593</v>
      </c>
      <c r="E133" s="253">
        <f>IF('GW History'!U90="","",'GW History'!U90)</f>
        <v>103.88800000000001</v>
      </c>
      <c r="G133" s="246">
        <f>IF('GW History'!F142="","",'GW History'!F142)</f>
        <v>43964</v>
      </c>
      <c r="H133" s="440">
        <f>IF('GW History'!G142="","",'GW History'!G142)</f>
        <v>7</v>
      </c>
      <c r="I133" s="441">
        <f>IF('GW History'!H142="","",'GW History'!H142)</f>
        <v>6080</v>
      </c>
    </row>
    <row r="134" spans="4:9">
      <c r="D134" s="258">
        <f>IF('GW History'!T91="","",'GW History'!T91)</f>
        <v>43622</v>
      </c>
      <c r="E134" s="253">
        <f>IF('GW History'!U91="","",'GW History'!U91)</f>
        <v>103.768</v>
      </c>
      <c r="G134" s="246">
        <f>IF('GW History'!F143="","",'GW History'!F143)</f>
        <v>43984</v>
      </c>
      <c r="H134" s="440">
        <f>IF('GW History'!G143="","",'GW History'!G143)</f>
        <v>7.1</v>
      </c>
      <c r="I134" s="441">
        <f>IF('GW History'!H143="","",'GW History'!H143)</f>
        <v>6020</v>
      </c>
    </row>
    <row r="135" spans="4:9">
      <c r="D135" s="258">
        <f>IF('GW History'!T92="","",'GW History'!T92)</f>
        <v>43649</v>
      </c>
      <c r="E135" s="253">
        <f>IF('GW History'!U92="","",'GW History'!U92)</f>
        <v>103.91800000000001</v>
      </c>
      <c r="G135" s="246">
        <f>IF('GW History'!F144="","",'GW History'!F144)</f>
        <v>44019</v>
      </c>
      <c r="H135" s="440">
        <f>IF('GW History'!G144="","",'GW History'!G144)</f>
        <v>7.3</v>
      </c>
      <c r="I135" s="441">
        <f>IF('GW History'!H144="","",'GW History'!H144)</f>
        <v>6350</v>
      </c>
    </row>
    <row r="136" spans="4:9">
      <c r="D136" s="258">
        <f>IF('GW History'!T93="","",'GW History'!T93)</f>
        <v>43683</v>
      </c>
      <c r="E136" s="253">
        <f>IF('GW History'!U93="","",'GW History'!U93)</f>
        <v>104.50799999999998</v>
      </c>
      <c r="G136" s="246">
        <f>IF('GW History'!F145="","",'GW History'!F145)</f>
        <v>44047</v>
      </c>
      <c r="H136" s="783">
        <f>IF('GW History'!G145="","",'GW History'!G145)</f>
        <v>7.5</v>
      </c>
      <c r="I136" s="784">
        <f>IF('GW History'!H145="","",'GW History'!H145)</f>
        <v>5590</v>
      </c>
    </row>
    <row r="137" spans="4:9">
      <c r="D137" s="258">
        <f>IF('GW History'!T94="","",'GW History'!T94)</f>
        <v>43713</v>
      </c>
      <c r="E137" s="253">
        <f>IF('GW History'!U94="","",'GW History'!U94)</f>
        <v>103.84799999999998</v>
      </c>
      <c r="G137" s="246">
        <f>IF('GW History'!F146="","",'GW History'!F146)</f>
        <v>44082</v>
      </c>
      <c r="H137" s="440">
        <f>IF('GW History'!G146="","",'GW History'!G146)</f>
        <v>6.9</v>
      </c>
      <c r="I137" s="441">
        <f>IF('GW History'!H146="","",'GW History'!H146)</f>
        <v>5860</v>
      </c>
    </row>
    <row r="138" spans="4:9">
      <c r="D138" s="258">
        <f>IF('GW History'!T95="","",'GW History'!T95)</f>
        <v>43741</v>
      </c>
      <c r="E138" s="253">
        <f>IF('GW History'!U95="","",'GW History'!U95)</f>
        <v>103.88800000000001</v>
      </c>
      <c r="G138" s="246">
        <f>IF('GW History'!F147="","",'GW History'!F147)</f>
        <v>44110</v>
      </c>
      <c r="H138" s="783">
        <f>IF('GW History'!G147="","",'GW History'!G147)</f>
        <v>7.1</v>
      </c>
      <c r="I138" s="784">
        <f>IF('GW History'!H147="","",'GW History'!H147)</f>
        <v>6170</v>
      </c>
    </row>
    <row r="139" spans="4:9">
      <c r="D139" s="258">
        <f>IF('GW History'!T96="","",'GW History'!T96)</f>
        <v>43776</v>
      </c>
      <c r="E139" s="253">
        <f>IF('GW History'!U96="","",'GW History'!U96)</f>
        <v>103.148</v>
      </c>
      <c r="G139" s="246">
        <f>IF('GW History'!F148="","",'GW History'!F148)</f>
        <v>44145</v>
      </c>
      <c r="H139" s="440">
        <f>IF('GW History'!G148="","",'GW History'!G148)</f>
        <v>7.1</v>
      </c>
      <c r="I139" s="441">
        <f>IF('GW History'!H148="","",'GW History'!H148)</f>
        <v>5790</v>
      </c>
    </row>
    <row r="140" spans="4:9">
      <c r="D140" s="258">
        <f>IF('GW History'!T97="","",'GW History'!T97)</f>
        <v>43803</v>
      </c>
      <c r="E140" s="253">
        <f>IF('GW History'!U97="","",'GW History'!U97)</f>
        <v>103.458</v>
      </c>
      <c r="G140" s="246">
        <f>IF('GW History'!F149="","",'GW History'!F149)</f>
        <v>44167</v>
      </c>
      <c r="H140" s="440">
        <f>IF('GW History'!G149="","",'GW History'!G149)</f>
        <v>6.8</v>
      </c>
      <c r="I140" s="441">
        <f>IF('GW History'!H149="","",'GW History'!H149)</f>
        <v>5740</v>
      </c>
    </row>
    <row r="141" spans="4:9">
      <c r="D141" s="258">
        <f>IF('GW History'!T98="","",'GW History'!T98)</f>
        <v>43839</v>
      </c>
      <c r="E141" s="253">
        <f>IF('GW History'!U98="","",'GW History'!U98)</f>
        <v>104.268</v>
      </c>
      <c r="G141" s="246">
        <f>IF('GW History'!F150="","",'GW History'!F150)</f>
        <v>44209</v>
      </c>
      <c r="H141" s="440">
        <f>IF('GW History'!G150="","",'GW History'!G150)</f>
        <v>6.9</v>
      </c>
      <c r="I141" s="441">
        <f>IF('GW History'!H150="","",'GW History'!H150)</f>
        <v>5970</v>
      </c>
    </row>
    <row r="142" spans="4:9">
      <c r="D142" s="258">
        <f>IF('GW History'!T99="","",'GW History'!T99)</f>
        <v>43865</v>
      </c>
      <c r="E142" s="253">
        <f>IF('GW History'!U99="","",'GW History'!U99)</f>
        <v>104.65799999999999</v>
      </c>
      <c r="G142" s="246">
        <f>IF('GW History'!F151="","",'GW History'!F151)</f>
        <v>44235</v>
      </c>
      <c r="H142" s="440">
        <f>IF('GW History'!G151="","",'GW History'!G151)</f>
        <v>8.18</v>
      </c>
      <c r="I142" s="441">
        <f>IF('GW History'!H151="","",'GW History'!H151)</f>
        <v>6390</v>
      </c>
    </row>
    <row r="143" spans="4:9">
      <c r="D143" s="258">
        <f>IF('GW History'!T100="","",'GW History'!T100)</f>
        <v>43906</v>
      </c>
      <c r="E143" s="253">
        <f>IF('GW History'!U100="","",'GW History'!U100)</f>
        <v>105.22799999999999</v>
      </c>
      <c r="G143" s="246">
        <f>IF('GW History'!F152="","",'GW History'!F152)</f>
        <v>44263</v>
      </c>
      <c r="H143" s="440">
        <f>IF('GW History'!G152="","",'GW History'!G152)</f>
        <v>6.93</v>
      </c>
      <c r="I143" s="441">
        <f>IF('GW History'!H152="","",'GW History'!H152)</f>
        <v>6480</v>
      </c>
    </row>
    <row r="144" spans="4:9">
      <c r="D144" s="258">
        <f>IF('GW History'!T101="","",'GW History'!T101)</f>
        <v>43923</v>
      </c>
      <c r="E144" s="253">
        <f>IF('GW History'!U101="","",'GW History'!U101)</f>
        <v>105.348</v>
      </c>
      <c r="G144" s="246">
        <f>IF('GW History'!F153="","",'GW History'!F153)</f>
        <v>44299</v>
      </c>
      <c r="H144" s="440">
        <f>IF('GW History'!G153="","",'GW History'!G153)</f>
        <v>6.94</v>
      </c>
      <c r="I144" s="441">
        <f>IF('GW History'!H153="","",'GW History'!H153)</f>
        <v>6370</v>
      </c>
    </row>
    <row r="145" spans="4:9">
      <c r="D145" s="258">
        <f>IF('GW History'!T102="","",'GW History'!T102)</f>
        <v>43964</v>
      </c>
      <c r="E145" s="253">
        <f>IF('GW History'!U102="","",'GW History'!U102)</f>
        <v>105.65799999999999</v>
      </c>
      <c r="G145" s="246">
        <f>IF('GW History'!F154="","",'GW History'!F154)</f>
        <v>44328</v>
      </c>
      <c r="H145" s="440">
        <f>IF('GW History'!G154="","",'GW History'!G154)</f>
        <v>6.97</v>
      </c>
      <c r="I145" s="441">
        <f>IF('GW History'!H154="","",'GW History'!H154)</f>
        <v>6320</v>
      </c>
    </row>
    <row r="146" spans="4:9">
      <c r="D146" s="258">
        <f>IF('GW History'!T103="","",'GW History'!T103)</f>
        <v>43984</v>
      </c>
      <c r="E146" s="253">
        <f>IF('GW History'!U103="","",'GW History'!U103)</f>
        <v>105.738</v>
      </c>
      <c r="G146" s="246">
        <f>IF('GW History'!F155="","",'GW History'!F155)</f>
        <v>44368</v>
      </c>
      <c r="H146" s="440">
        <f>IF('GW History'!G155="","",'GW History'!G155)</f>
        <v>6.81</v>
      </c>
      <c r="I146" s="441">
        <f>IF('GW History'!H155="","",'GW History'!H155)</f>
        <v>5660</v>
      </c>
    </row>
    <row r="147" spans="4:9">
      <c r="D147" s="258">
        <f>IF('GW History'!T104="","",'GW History'!T104)</f>
        <v>44019</v>
      </c>
      <c r="E147" s="253">
        <f>IF('GW History'!U104="","",'GW History'!U104)</f>
        <v>105.77799999999999</v>
      </c>
      <c r="G147" s="246">
        <f>IF('GW History'!F156="","",'GW History'!F156)</f>
        <v>44396</v>
      </c>
      <c r="H147" s="440">
        <f>IF('GW History'!G156="","",'GW History'!G156)</f>
        <v>6.93</v>
      </c>
      <c r="I147" s="441">
        <f>IF('GW History'!H156="","",'GW History'!H156)</f>
        <v>6240</v>
      </c>
    </row>
    <row r="148" spans="4:9">
      <c r="D148" s="258">
        <f>IF('GW History'!T105="","",'GW History'!T105)</f>
        <v>44047</v>
      </c>
      <c r="E148" s="253">
        <f>IF('GW History'!U105="","",'GW History'!U105)</f>
        <v>106.098</v>
      </c>
      <c r="G148" s="246">
        <f>IF('GW History'!F157="","",'GW History'!F157)</f>
        <v>44431</v>
      </c>
      <c r="H148" s="440">
        <f>IF('GW History'!G157="","",'GW History'!G157)</f>
        <v>6.9</v>
      </c>
      <c r="I148" s="441">
        <f>IF('GW History'!H157="","",'GW History'!H157)</f>
        <v>6330</v>
      </c>
    </row>
    <row r="149" spans="4:9">
      <c r="D149" s="258">
        <f>IF('GW History'!T106="","",'GW History'!T106)</f>
        <v>44082</v>
      </c>
      <c r="E149" s="253">
        <f>IF('GW History'!U106="","",'GW History'!U106)</f>
        <v>106.538</v>
      </c>
      <c r="G149" s="246">
        <f>IF('GW History'!F158="","",'GW History'!F158)</f>
        <v>44452</v>
      </c>
      <c r="H149" s="440">
        <f>IF('GW History'!G158="","",'GW History'!G158)</f>
        <v>6.95</v>
      </c>
      <c r="I149" s="441">
        <f>IF('GW History'!H158="","",'GW History'!H158)</f>
        <v>6360</v>
      </c>
    </row>
    <row r="150" spans="4:9">
      <c r="D150" s="258">
        <f>IF('GW History'!T107="","",'GW History'!T107)</f>
        <v>44110</v>
      </c>
      <c r="E150" s="253">
        <f>IF('GW History'!U107="","",'GW History'!U107)</f>
        <v>106.57799999999999</v>
      </c>
      <c r="G150" s="246">
        <f>IF('GW History'!F159="","",'GW History'!F159)</f>
        <v>44487</v>
      </c>
      <c r="H150" s="440">
        <f>IF('GW History'!G159="","",'GW History'!G159)</f>
        <v>6.93</v>
      </c>
      <c r="I150" s="441">
        <f>IF('GW History'!H159="","",'GW History'!H159)</f>
        <v>6380</v>
      </c>
    </row>
    <row r="151" spans="4:9">
      <c r="D151" s="258">
        <f>IF('GW History'!T108="","",'GW History'!T108)</f>
        <v>44145</v>
      </c>
      <c r="E151" s="253">
        <f>IF('GW History'!U108="","",'GW History'!U108)</f>
        <v>106.58799999999999</v>
      </c>
      <c r="G151" s="246">
        <f>IF('GW History'!F160="","",'GW History'!F160)</f>
        <v>44529</v>
      </c>
      <c r="H151" s="440">
        <f>IF('GW History'!G160="","",'GW History'!G160)</f>
        <v>6.85</v>
      </c>
      <c r="I151" s="441">
        <f>IF('GW History'!H160="","",'GW History'!H160)</f>
        <v>6640</v>
      </c>
    </row>
    <row r="152" spans="4:9">
      <c r="D152" s="258">
        <f>IF('GW History'!T109="","",'GW History'!T109)</f>
        <v>44167</v>
      </c>
      <c r="E152" s="253">
        <f>IF('GW History'!U109="","",'GW History'!U109)</f>
        <v>106.508</v>
      </c>
      <c r="G152" s="246">
        <f>IF('GW History'!F161="","",'GW History'!F161)</f>
        <v>44550</v>
      </c>
      <c r="H152" s="440">
        <f>IF('GW History'!G161="","",'GW History'!G161)</f>
        <v>7</v>
      </c>
      <c r="I152" s="441">
        <f>IF('GW History'!H161="","",'GW History'!H161)</f>
        <v>6530</v>
      </c>
    </row>
    <row r="153" spans="4:9">
      <c r="D153" s="258">
        <f>IF('GW History'!T110="","",'GW History'!T110)</f>
        <v>44209</v>
      </c>
      <c r="E153" s="253">
        <f>IF('GW History'!U110="","",'GW History'!U110)</f>
        <v>106.46799999999999</v>
      </c>
      <c r="G153" s="246">
        <f>IF('GW History'!F162="","",'GW History'!F162)</f>
        <v>44585</v>
      </c>
      <c r="H153" s="440">
        <f>IF('GW History'!G162="","",'GW History'!G162)</f>
        <v>6.9</v>
      </c>
      <c r="I153" s="441">
        <f>IF('GW History'!H162="","",'GW History'!H162)</f>
        <v>6450</v>
      </c>
    </row>
    <row r="154" spans="4:9">
      <c r="D154" s="258">
        <f>IF('GW History'!T111="","",'GW History'!T111)</f>
        <v>44235</v>
      </c>
      <c r="E154" s="253">
        <f>IF('GW History'!U111="","",'GW History'!U111)</f>
        <v>106.47799999999999</v>
      </c>
      <c r="G154" s="246">
        <f>IF('GW History'!F163="","",'GW History'!F163)</f>
        <v>44606</v>
      </c>
      <c r="H154" s="440">
        <f>IF('GW History'!G163="","",'GW History'!G163)</f>
        <v>7</v>
      </c>
      <c r="I154" s="441">
        <f>IF('GW History'!H163="","",'GW History'!H163)</f>
        <v>6390</v>
      </c>
    </row>
    <row r="155" spans="4:9">
      <c r="D155" s="258">
        <f>IF('GW History'!T112="","",'GW History'!T112)</f>
        <v>44263</v>
      </c>
      <c r="E155" s="253">
        <f>IF('GW History'!U112="","",'GW History'!U112)</f>
        <v>105.788</v>
      </c>
      <c r="G155" s="246">
        <f>IF('GW History'!F164="","",'GW History'!F164)</f>
        <v>44634</v>
      </c>
      <c r="H155" s="440">
        <f>IF('GW History'!G164="","",'GW History'!G164)</f>
        <v>6.95</v>
      </c>
      <c r="I155" s="441">
        <f>IF('GW History'!H164="","",'GW History'!H164)</f>
        <v>6600</v>
      </c>
    </row>
    <row r="156" spans="4:9">
      <c r="D156" s="258">
        <f>IF('GW History'!T113="","",'GW History'!T113)</f>
        <v>44299</v>
      </c>
      <c r="E156" s="253">
        <f>IF('GW History'!U113="","",'GW History'!U113)</f>
        <v>106.488</v>
      </c>
      <c r="G156" s="246">
        <f>IF('GW History'!F165="","",'GW History'!F165)</f>
        <v>44677</v>
      </c>
      <c r="H156" s="440">
        <f>IF('GW History'!G165="","",'GW History'!G165)</f>
        <v>6.88</v>
      </c>
      <c r="I156" s="441">
        <f>IF('GW History'!H165="","",'GW History'!H165)</f>
        <v>6190</v>
      </c>
    </row>
    <row r="157" spans="4:9">
      <c r="D157" s="258">
        <f>IF('GW History'!T114="","",'GW History'!T114)</f>
        <v>44328</v>
      </c>
      <c r="E157" s="253">
        <f>IF('GW History'!U114="","",'GW History'!U114)</f>
        <v>106.488</v>
      </c>
      <c r="G157" s="246">
        <f>IF('GW History'!F166="","",'GW History'!F166)</f>
        <v>44697</v>
      </c>
      <c r="H157" s="440">
        <f>IF('GW History'!G166="","",'GW History'!G166)</f>
        <v>7.43</v>
      </c>
      <c r="I157" s="441">
        <f>IF('GW History'!H166="","",'GW History'!H166)</f>
        <v>6410</v>
      </c>
    </row>
    <row r="158" spans="4:9">
      <c r="D158" s="258">
        <f>IF('GW History'!T115="","",'GW History'!T115)</f>
        <v>44368</v>
      </c>
      <c r="E158" s="253">
        <f>IF('GW History'!U115="","",'GW History'!U115)</f>
        <v>106.54799999999999</v>
      </c>
      <c r="G158" s="246">
        <f>IF('GW History'!F167="","",'GW History'!F167)</f>
        <v>44726</v>
      </c>
      <c r="H158" s="440">
        <f>IF('GW History'!G167="","",'GW History'!G167)</f>
        <v>6.89</v>
      </c>
      <c r="I158" s="441">
        <f>IF('GW History'!H167="","",'GW History'!H167)</f>
        <v>6500</v>
      </c>
    </row>
    <row r="159" spans="4:9">
      <c r="D159" s="258">
        <f>IF('GW History'!T116="","",'GW History'!T116)</f>
        <v>44396</v>
      </c>
      <c r="E159" s="253">
        <f>IF('GW History'!U116="","",'GW History'!U116)</f>
        <v>106.66799999999999</v>
      </c>
      <c r="G159" s="246">
        <f>IF('GW History'!F168="","",'GW History'!F168)</f>
        <v>44754</v>
      </c>
      <c r="H159" s="440">
        <f>IF('GW History'!G168="","",'GW History'!G168)</f>
        <v>7.04</v>
      </c>
      <c r="I159" s="441">
        <f>IF('GW History'!H168="","",'GW History'!H168)</f>
        <v>6380</v>
      </c>
    </row>
    <row r="160" spans="4:9">
      <c r="D160" s="258">
        <f>IF('GW History'!T117="","",'GW History'!T117)</f>
        <v>44431</v>
      </c>
      <c r="E160" s="253">
        <f>IF('GW History'!U117="","",'GW History'!U117)</f>
        <v>106.628</v>
      </c>
      <c r="G160" s="246">
        <f>IF('GW History'!F169="","",'GW History'!F169)</f>
        <v>44790</v>
      </c>
      <c r="H160" s="440">
        <f>IF('GW History'!G169="","",'GW History'!G169)</f>
        <v>7.05</v>
      </c>
      <c r="I160" s="441">
        <f>IF('GW History'!H169="","",'GW History'!H169)</f>
        <v>6450</v>
      </c>
    </row>
    <row r="161" spans="4:9">
      <c r="D161" s="258">
        <f>IF('GW History'!T118="","",'GW History'!T118)</f>
        <v>44452</v>
      </c>
      <c r="E161" s="253">
        <f>IF('GW History'!U118="","",'GW History'!U118)</f>
        <v>106.47799999999999</v>
      </c>
      <c r="G161" s="246">
        <f>IF('GW History'!F170="","",'GW History'!F170)</f>
        <v>44823</v>
      </c>
      <c r="H161" s="440">
        <f>IF('GW History'!G170="","",'GW History'!G170)</f>
        <v>6.98</v>
      </c>
      <c r="I161" s="441">
        <f>IF('GW History'!H170="","",'GW History'!H170)</f>
        <v>6300</v>
      </c>
    </row>
    <row r="162" spans="4:9">
      <c r="D162" s="258">
        <f>IF('GW History'!T119="","",'GW History'!T119)</f>
        <v>44487</v>
      </c>
      <c r="E162" s="253">
        <f>IF('GW History'!U119="","",'GW History'!U119)</f>
        <v>106.178</v>
      </c>
      <c r="G162" s="246">
        <f>IF('GW History'!F171="","",'GW History'!F171)</f>
        <v>44851</v>
      </c>
      <c r="H162" s="440">
        <f>IF('GW History'!G171="","",'GW History'!G171)</f>
        <v>6.94</v>
      </c>
      <c r="I162" s="441">
        <f>IF('GW History'!H171="","",'GW History'!H171)</f>
        <v>6310</v>
      </c>
    </row>
    <row r="163" spans="4:9">
      <c r="D163" s="258">
        <f>IF('GW History'!T120="","",'GW History'!T120)</f>
        <v>44529</v>
      </c>
      <c r="E163" s="253">
        <f>IF('GW History'!U120="","",'GW History'!U120)</f>
        <v>106.208</v>
      </c>
      <c r="G163" s="246">
        <f>IF('GW History'!F172="","",'GW History'!F172)</f>
        <v>44887</v>
      </c>
      <c r="H163" s="440">
        <f>IF('GW History'!G172="","",'GW History'!G172)</f>
        <v>6.85</v>
      </c>
      <c r="I163" s="441">
        <f>IF('GW History'!H172="","",'GW History'!H172)</f>
        <v>6160</v>
      </c>
    </row>
    <row r="164" spans="4:9">
      <c r="D164" s="258">
        <f>IF('GW History'!T121="","",'GW History'!T121)</f>
        <v>44550</v>
      </c>
      <c r="E164" s="253">
        <f>IF('GW History'!U121="","",'GW History'!U121)</f>
        <v>107.238</v>
      </c>
      <c r="G164" s="246">
        <f>IF('GW History'!F173="","",'GW History'!F173)</f>
        <v>44915</v>
      </c>
      <c r="H164" s="440">
        <f>IF('GW History'!G173="","",'GW History'!G173)</f>
        <v>6.82</v>
      </c>
      <c r="I164" s="441">
        <f>IF('GW History'!H173="","",'GW History'!H173)</f>
        <v>5920</v>
      </c>
    </row>
    <row r="165" spans="4:9">
      <c r="D165" s="258">
        <f>IF('GW History'!T122="","",'GW History'!T122)</f>
        <v>44585</v>
      </c>
      <c r="E165" s="253">
        <f>IF('GW History'!U122="","",'GW History'!U122)</f>
        <v>102.93799999999999</v>
      </c>
      <c r="G165" s="246">
        <f>IF('GW History'!F174="","",'GW History'!F174)</f>
        <v>44949</v>
      </c>
      <c r="H165" s="440" t="str">
        <f>IF('GW History'!G174="","",'GW History'!G174)</f>
        <v/>
      </c>
      <c r="I165" s="441" t="str">
        <f>IF('GW History'!H174="","",'GW History'!H174)</f>
        <v/>
      </c>
    </row>
    <row r="166" spans="4:9">
      <c r="D166" s="258">
        <f>IF('GW History'!T123="","",'GW History'!T123)</f>
        <v>44606</v>
      </c>
      <c r="E166" s="253">
        <f>IF('GW History'!U123="","",'GW History'!U123)</f>
        <v>106.72799999999999</v>
      </c>
      <c r="G166" s="246">
        <f>IF('GW History'!F175="","",'GW History'!F175)</f>
        <v>44977</v>
      </c>
      <c r="H166" s="440">
        <f>IF('GW History'!G175="","",'GW History'!G175)</f>
        <v>7.04</v>
      </c>
      <c r="I166" s="441">
        <f>IF('GW History'!H175="","",'GW History'!H175)</f>
        <v>6160</v>
      </c>
    </row>
    <row r="167" spans="4:9">
      <c r="D167" s="258">
        <f>IF('GW History'!T124="","",'GW History'!T124)</f>
        <v>44634</v>
      </c>
      <c r="E167" s="253">
        <f>IF('GW History'!U124="","",'GW History'!U124)</f>
        <v>106.52799999999999</v>
      </c>
      <c r="G167" s="246"/>
      <c r="H167" s="440"/>
      <c r="I167" s="441"/>
    </row>
    <row r="168" spans="4:9">
      <c r="D168" s="258">
        <f>IF('GW History'!T125="","",'GW History'!T125)</f>
        <v>44677</v>
      </c>
      <c r="E168" s="253">
        <f>IF('GW History'!U125="","",'GW History'!U125)</f>
        <v>106.928</v>
      </c>
      <c r="G168" s="246"/>
      <c r="H168" s="440"/>
      <c r="I168" s="441"/>
    </row>
    <row r="169" spans="4:9">
      <c r="D169" s="258">
        <f>IF('GW History'!T126="","",'GW History'!T126)</f>
        <v>44697</v>
      </c>
      <c r="E169" s="253">
        <f>IF('GW History'!U126="","",'GW History'!U126)</f>
        <v>106.91799999999999</v>
      </c>
      <c r="G169" s="246"/>
      <c r="H169" s="440"/>
      <c r="I169" s="441"/>
    </row>
    <row r="170" spans="4:9">
      <c r="D170" s="258">
        <f>IF('GW History'!T127="","",'GW History'!T127)</f>
        <v>44726</v>
      </c>
      <c r="E170" s="253">
        <f>IF('GW History'!U127="","",'GW History'!U127)</f>
        <v>106.93799999999999</v>
      </c>
      <c r="G170" s="246"/>
      <c r="H170" s="440"/>
      <c r="I170" s="441"/>
    </row>
    <row r="171" spans="4:9">
      <c r="D171" s="258">
        <f>IF('GW History'!T128="","",'GW History'!T128)</f>
        <v>44754</v>
      </c>
      <c r="E171" s="253">
        <f>IF('GW History'!U128="","",'GW History'!U128)</f>
        <v>106.97799999999999</v>
      </c>
      <c r="G171" s="246"/>
      <c r="H171" s="440"/>
      <c r="I171" s="441"/>
    </row>
    <row r="172" spans="4:9">
      <c r="D172" s="258">
        <f>IF('GW History'!T129="","",'GW History'!T129)</f>
        <v>44790</v>
      </c>
      <c r="E172" s="253">
        <f>IF('GW History'!U129="","",'GW History'!U129)</f>
        <v>107.008</v>
      </c>
      <c r="G172" s="246"/>
      <c r="H172" s="440"/>
      <c r="I172" s="441"/>
    </row>
    <row r="173" spans="4:9">
      <c r="D173" s="258">
        <f>IF('GW History'!T130="","",'GW History'!T130)</f>
        <v>44823</v>
      </c>
      <c r="E173" s="253">
        <f>IF('GW History'!U130="","",'GW History'!U130)</f>
        <v>107.18799999999999</v>
      </c>
    </row>
    <row r="174" spans="4:9">
      <c r="D174" s="258">
        <f>IF('GW History'!T131="","",'GW History'!T131)</f>
        <v>44851</v>
      </c>
      <c r="E174" s="253">
        <f>IF('GW History'!U131="","",'GW History'!U131)</f>
        <v>107.22799999999999</v>
      </c>
    </row>
    <row r="175" spans="4:9">
      <c r="D175" s="258">
        <f>IF('GW History'!T132="","",'GW History'!T132)</f>
        <v>44887</v>
      </c>
      <c r="E175" s="253">
        <f>IF('GW History'!U132="","",'GW History'!U132)</f>
        <v>107.428</v>
      </c>
    </row>
    <row r="176" spans="4:9">
      <c r="D176" s="258">
        <f>IF('GW History'!T133="","",'GW History'!T133)</f>
        <v>44915</v>
      </c>
      <c r="E176" s="253">
        <f>IF('GW History'!U133="","",'GW History'!U133)</f>
        <v>107.428</v>
      </c>
    </row>
    <row r="177" spans="4:5">
      <c r="D177" s="258">
        <f>IF('GW History'!T134="","",'GW History'!T134)</f>
        <v>44949</v>
      </c>
      <c r="E177" s="253">
        <f>IF('GW History'!U134="","",'GW History'!U134)</f>
        <v>107.398</v>
      </c>
    </row>
    <row r="178" spans="4:5">
      <c r="D178" s="258">
        <f>IF('GW History'!T135="","",'GW History'!T135)</f>
        <v>44977</v>
      </c>
      <c r="E178" s="253">
        <f>IF('GW History'!U135="","",'GW History'!U135)</f>
        <v>107.30799999999999</v>
      </c>
    </row>
    <row r="179" spans="4:5">
      <c r="D179" s="258" t="str">
        <f>IF('GW History'!T136="","",'GW History'!T136)</f>
        <v/>
      </c>
      <c r="E179" s="253" t="str">
        <f>IF('GW History'!U136="","",'GW History'!U136)</f>
        <v/>
      </c>
    </row>
    <row r="180" spans="4:5">
      <c r="D180" s="258" t="str">
        <f>IF('GW History'!T137="","",'GW History'!T137)</f>
        <v/>
      </c>
      <c r="E180" s="253" t="str">
        <f>IF('GW History'!U137="","",'GW History'!U137)</f>
        <v/>
      </c>
    </row>
    <row r="181" spans="4:5">
      <c r="D181" s="258" t="str">
        <f>IF('GW History'!T138="","",'GW History'!T138)</f>
        <v/>
      </c>
      <c r="E181" s="253" t="str">
        <f>IF('GW History'!U138="","",'GW History'!U138)</f>
        <v/>
      </c>
    </row>
    <row r="182" spans="4:5">
      <c r="D182" s="258" t="str">
        <f>IF('GW History'!T139="","",'GW History'!T139)</f>
        <v/>
      </c>
      <c r="E182" s="253" t="str">
        <f>IF('GW History'!U139="","",'GW History'!U139)</f>
        <v/>
      </c>
    </row>
  </sheetData>
  <mergeCells count="3">
    <mergeCell ref="A4:B4"/>
    <mergeCell ref="D4:E4"/>
    <mergeCell ref="G4:I4"/>
  </mergeCells>
  <pageMargins left="0.7" right="0.7" top="0.75" bottom="0.75" header="0.3" footer="0.3"/>
  <ignoredErrors>
    <ignoredError sqref="E145 H133:I136 E146:E148 H151:I152 E164 E166:E170 H154:I164 E171:E176" evalError="1"/>
  </ignoredErrors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19904-746F-4DF5-BE8B-C38F038B8183}">
  <sheetPr>
    <tabColor rgb="FFC00000"/>
  </sheetPr>
  <dimension ref="A1:K48"/>
  <sheetViews>
    <sheetView workbookViewId="0">
      <selection activeCell="D32" sqref="D32"/>
    </sheetView>
  </sheetViews>
  <sheetFormatPr defaultRowHeight="14.4"/>
  <cols>
    <col min="1" max="1" width="36.88671875" customWidth="1"/>
    <col min="2" max="2" width="17.44140625" customWidth="1"/>
    <col min="3" max="3" width="17.6640625" customWidth="1"/>
    <col min="4" max="4" width="17" customWidth="1"/>
    <col min="5" max="5" width="3.6640625" customWidth="1"/>
    <col min="6" max="6" width="9.109375" customWidth="1"/>
    <col min="7" max="7" width="28.44140625" bestFit="1" customWidth="1"/>
    <col min="8" max="8" width="17.109375" customWidth="1"/>
    <col min="9" max="9" width="18.5546875" customWidth="1"/>
    <col min="10" max="10" width="18.6640625" customWidth="1"/>
    <col min="11" max="11" width="3.88671875" customWidth="1"/>
  </cols>
  <sheetData>
    <row r="1" spans="1:10" ht="16.8" thickTop="1" thickBot="1">
      <c r="A1" s="974">
        <v>44851</v>
      </c>
      <c r="B1" s="952"/>
      <c r="C1" s="953"/>
      <c r="D1" s="954"/>
      <c r="G1" s="974">
        <v>44915</v>
      </c>
    </row>
    <row r="2" spans="1:10" ht="15" thickTop="1">
      <c r="A2" s="955" t="s">
        <v>273</v>
      </c>
      <c r="B2" s="956">
        <v>44851</v>
      </c>
      <c r="C2" s="956">
        <v>44851</v>
      </c>
      <c r="D2" s="956">
        <v>44851</v>
      </c>
      <c r="G2" s="955" t="s">
        <v>273</v>
      </c>
      <c r="H2" s="956">
        <v>44915</v>
      </c>
      <c r="I2" s="956">
        <v>44915</v>
      </c>
      <c r="J2" s="956">
        <v>44915</v>
      </c>
    </row>
    <row r="3" spans="1:10" ht="22.8">
      <c r="A3" s="957" t="s">
        <v>491</v>
      </c>
      <c r="B3" s="960"/>
      <c r="C3" s="960" t="s">
        <v>511</v>
      </c>
      <c r="D3" s="960" t="s">
        <v>511</v>
      </c>
      <c r="G3" s="957" t="s">
        <v>491</v>
      </c>
      <c r="H3" s="960"/>
      <c r="I3" s="960"/>
      <c r="J3" s="960"/>
    </row>
    <row r="4" spans="1:10" ht="15" thickBot="1">
      <c r="A4" s="958" t="s">
        <v>525</v>
      </c>
      <c r="B4" s="959" t="s">
        <v>105</v>
      </c>
      <c r="C4" s="959" t="s">
        <v>106</v>
      </c>
      <c r="D4" s="959" t="s">
        <v>107</v>
      </c>
      <c r="G4" s="989" t="s">
        <v>525</v>
      </c>
      <c r="H4" s="988" t="s">
        <v>105</v>
      </c>
      <c r="I4" s="988" t="s">
        <v>106</v>
      </c>
      <c r="J4" s="988" t="s">
        <v>107</v>
      </c>
    </row>
    <row r="5" spans="1:10" ht="15" thickTop="1">
      <c r="A5" s="953" t="s">
        <v>492</v>
      </c>
      <c r="B5" s="953">
        <v>6.94</v>
      </c>
      <c r="C5" s="953"/>
      <c r="D5" s="953"/>
      <c r="G5" s="985" t="s">
        <v>492</v>
      </c>
      <c r="H5" s="964">
        <v>6.82</v>
      </c>
      <c r="I5" s="964">
        <v>6.37</v>
      </c>
      <c r="J5" s="969">
        <v>7.11</v>
      </c>
    </row>
    <row r="6" spans="1:10">
      <c r="A6" s="953" t="s">
        <v>493</v>
      </c>
      <c r="B6" s="953">
        <v>6310</v>
      </c>
      <c r="C6" s="953"/>
      <c r="D6" s="953"/>
      <c r="G6" s="986" t="s">
        <v>493</v>
      </c>
      <c r="H6" s="953">
        <v>5920</v>
      </c>
      <c r="I6" s="953">
        <v>189</v>
      </c>
      <c r="J6" s="971">
        <v>3150</v>
      </c>
    </row>
    <row r="7" spans="1:10">
      <c r="A7" s="953" t="s">
        <v>494</v>
      </c>
      <c r="B7" s="953" t="s">
        <v>51</v>
      </c>
      <c r="C7" s="953"/>
      <c r="D7" s="953"/>
      <c r="G7" s="986" t="s">
        <v>494</v>
      </c>
      <c r="H7" s="953" t="s">
        <v>51</v>
      </c>
      <c r="I7" s="953" t="s">
        <v>51</v>
      </c>
      <c r="J7" s="971" t="s">
        <v>51</v>
      </c>
    </row>
    <row r="8" spans="1:10">
      <c r="A8" s="953" t="s">
        <v>495</v>
      </c>
      <c r="B8" s="953" t="s">
        <v>51</v>
      </c>
      <c r="C8" s="953"/>
      <c r="D8" s="953"/>
      <c r="G8" s="986" t="s">
        <v>495</v>
      </c>
      <c r="H8" s="953" t="s">
        <v>51</v>
      </c>
      <c r="I8" s="953" t="s">
        <v>51</v>
      </c>
      <c r="J8" s="971" t="s">
        <v>51</v>
      </c>
    </row>
    <row r="9" spans="1:10">
      <c r="A9" s="953" t="s">
        <v>496</v>
      </c>
      <c r="B9" s="953">
        <v>390</v>
      </c>
      <c r="C9" s="953"/>
      <c r="D9" s="953"/>
      <c r="G9" s="986" t="s">
        <v>496</v>
      </c>
      <c r="H9" s="953">
        <v>375</v>
      </c>
      <c r="I9" s="953">
        <v>60</v>
      </c>
      <c r="J9" s="971">
        <v>588</v>
      </c>
    </row>
    <row r="10" spans="1:10">
      <c r="A10" s="953" t="s">
        <v>497</v>
      </c>
      <c r="B10" s="953">
        <v>390</v>
      </c>
      <c r="C10" s="953"/>
      <c r="D10" s="953"/>
      <c r="G10" s="986" t="s">
        <v>497</v>
      </c>
      <c r="H10" s="953">
        <v>375</v>
      </c>
      <c r="I10" s="953">
        <v>60</v>
      </c>
      <c r="J10" s="971">
        <v>588</v>
      </c>
    </row>
    <row r="11" spans="1:10">
      <c r="A11" s="953" t="s">
        <v>498</v>
      </c>
      <c r="B11" s="953">
        <v>3290</v>
      </c>
      <c r="C11" s="953"/>
      <c r="D11" s="953"/>
      <c r="G11" s="986" t="s">
        <v>498</v>
      </c>
      <c r="H11" s="953">
        <v>3050</v>
      </c>
      <c r="I11" s="953">
        <v>13</v>
      </c>
      <c r="J11" s="971">
        <v>527</v>
      </c>
    </row>
    <row r="12" spans="1:10">
      <c r="A12" s="953" t="s">
        <v>499</v>
      </c>
      <c r="B12" s="953">
        <v>527</v>
      </c>
      <c r="C12" s="953"/>
      <c r="D12" s="953"/>
      <c r="G12" s="986" t="s">
        <v>499</v>
      </c>
      <c r="H12" s="953">
        <v>542</v>
      </c>
      <c r="I12" s="953">
        <v>17</v>
      </c>
      <c r="J12" s="971">
        <v>521</v>
      </c>
    </row>
    <row r="13" spans="1:10">
      <c r="A13" s="953" t="s">
        <v>500</v>
      </c>
      <c r="B13" s="953">
        <v>476</v>
      </c>
      <c r="C13" s="953"/>
      <c r="D13" s="953"/>
      <c r="G13" s="986" t="s">
        <v>500</v>
      </c>
      <c r="H13" s="953">
        <v>483</v>
      </c>
      <c r="I13" s="953">
        <v>12</v>
      </c>
      <c r="J13" s="971">
        <v>116</v>
      </c>
    </row>
    <row r="14" spans="1:10">
      <c r="A14" s="953" t="s">
        <v>501</v>
      </c>
      <c r="B14" s="953">
        <v>409</v>
      </c>
      <c r="C14" s="953"/>
      <c r="D14" s="953"/>
      <c r="G14" s="986" t="s">
        <v>501</v>
      </c>
      <c r="H14" s="953">
        <v>364</v>
      </c>
      <c r="I14" s="953">
        <v>4</v>
      </c>
      <c r="J14" s="971">
        <v>78</v>
      </c>
    </row>
    <row r="15" spans="1:10">
      <c r="A15" s="953" t="s">
        <v>502</v>
      </c>
      <c r="B15" s="953">
        <v>511</v>
      </c>
      <c r="C15" s="953"/>
      <c r="D15" s="953"/>
      <c r="G15" s="986" t="s">
        <v>502</v>
      </c>
      <c r="H15" s="953">
        <v>434</v>
      </c>
      <c r="I15" s="953">
        <v>12</v>
      </c>
      <c r="J15" s="971">
        <v>341</v>
      </c>
    </row>
    <row r="16" spans="1:10" ht="15" thickBot="1">
      <c r="A16" s="962" t="s">
        <v>503</v>
      </c>
      <c r="B16" s="962">
        <v>36</v>
      </c>
      <c r="C16" s="962"/>
      <c r="D16" s="962"/>
      <c r="G16" s="987" t="s">
        <v>503</v>
      </c>
      <c r="H16" s="967">
        <v>31</v>
      </c>
      <c r="I16" s="967">
        <v>3</v>
      </c>
      <c r="J16" s="973">
        <v>11</v>
      </c>
    </row>
    <row r="17" spans="1:11" ht="15.75" customHeight="1" thickTop="1">
      <c r="A17" s="963" t="s">
        <v>504</v>
      </c>
      <c r="B17" s="964" t="s">
        <v>30</v>
      </c>
      <c r="C17" s="964"/>
      <c r="D17" s="964"/>
      <c r="E17" s="1392" t="s">
        <v>523</v>
      </c>
      <c r="G17" s="963" t="s">
        <v>504</v>
      </c>
      <c r="H17" s="964" t="s">
        <v>30</v>
      </c>
      <c r="I17" s="964">
        <v>0.02</v>
      </c>
      <c r="J17" s="964" t="s">
        <v>30</v>
      </c>
      <c r="K17" s="1392" t="s">
        <v>523</v>
      </c>
    </row>
    <row r="18" spans="1:11">
      <c r="A18" s="965" t="s">
        <v>513</v>
      </c>
      <c r="B18" s="953" t="s">
        <v>17</v>
      </c>
      <c r="C18" s="953"/>
      <c r="D18" s="953"/>
      <c r="E18" s="1393"/>
      <c r="G18" s="965" t="s">
        <v>513</v>
      </c>
      <c r="H18" s="953" t="s">
        <v>17</v>
      </c>
      <c r="I18" s="953" t="s">
        <v>17</v>
      </c>
      <c r="J18" s="953">
        <v>1E-3</v>
      </c>
      <c r="K18" s="1393"/>
    </row>
    <row r="19" spans="1:11">
      <c r="A19" s="965" t="s">
        <v>505</v>
      </c>
      <c r="B19" s="953" t="s">
        <v>17</v>
      </c>
      <c r="C19" s="953"/>
      <c r="D19" s="953"/>
      <c r="E19" s="1393"/>
      <c r="G19" s="965" t="s">
        <v>505</v>
      </c>
      <c r="H19" s="953" t="s">
        <v>17</v>
      </c>
      <c r="I19" s="953">
        <v>2E-3</v>
      </c>
      <c r="J19" s="953" t="s">
        <v>17</v>
      </c>
      <c r="K19" s="1393"/>
    </row>
    <row r="20" spans="1:11">
      <c r="A20" s="965" t="s">
        <v>506</v>
      </c>
      <c r="B20" s="953">
        <v>2.1000000000000001E-2</v>
      </c>
      <c r="C20" s="953"/>
      <c r="D20" s="953"/>
      <c r="E20" s="1393"/>
      <c r="G20" s="965" t="s">
        <v>506</v>
      </c>
      <c r="H20" s="953">
        <v>0.02</v>
      </c>
      <c r="I20" s="953">
        <v>1.7999999999999999E-2</v>
      </c>
      <c r="J20" s="953">
        <v>4.1000000000000002E-2</v>
      </c>
      <c r="K20" s="1393"/>
    </row>
    <row r="21" spans="1:11">
      <c r="A21" s="965" t="s">
        <v>514</v>
      </c>
      <c r="B21" s="953" t="s">
        <v>17</v>
      </c>
      <c r="C21" s="953"/>
      <c r="D21" s="953"/>
      <c r="E21" s="1393"/>
      <c r="G21" s="965" t="s">
        <v>514</v>
      </c>
      <c r="H21" s="953" t="s">
        <v>17</v>
      </c>
      <c r="I21" s="953" t="s">
        <v>17</v>
      </c>
      <c r="J21" s="953" t="s">
        <v>17</v>
      </c>
      <c r="K21" s="1393"/>
    </row>
    <row r="22" spans="1:11">
      <c r="A22" s="965" t="s">
        <v>515</v>
      </c>
      <c r="B22" s="953">
        <v>1E-3</v>
      </c>
      <c r="C22" s="953"/>
      <c r="D22" s="953"/>
      <c r="E22" s="1393"/>
      <c r="G22" s="965" t="s">
        <v>515</v>
      </c>
      <c r="H22" s="953" t="s">
        <v>17</v>
      </c>
      <c r="I22" s="953" t="s">
        <v>17</v>
      </c>
      <c r="J22" s="953" t="s">
        <v>17</v>
      </c>
      <c r="K22" s="1393"/>
    </row>
    <row r="23" spans="1:11">
      <c r="A23" s="965" t="s">
        <v>507</v>
      </c>
      <c r="B23" s="953" t="s">
        <v>30</v>
      </c>
      <c r="C23" s="953"/>
      <c r="D23" s="953"/>
      <c r="E23" s="1393"/>
      <c r="G23" s="965" t="s">
        <v>507</v>
      </c>
      <c r="H23" s="953" t="s">
        <v>30</v>
      </c>
      <c r="I23" s="953" t="s">
        <v>30</v>
      </c>
      <c r="J23" s="953" t="s">
        <v>30</v>
      </c>
      <c r="K23" s="1393"/>
    </row>
    <row r="24" spans="1:11">
      <c r="A24" s="965" t="s">
        <v>508</v>
      </c>
      <c r="B24" s="953">
        <v>0.13300000000000001</v>
      </c>
      <c r="C24" s="953"/>
      <c r="D24" s="953"/>
      <c r="E24" s="1393"/>
      <c r="G24" s="965" t="s">
        <v>508</v>
      </c>
      <c r="H24" s="953">
        <v>0.14699999999999999</v>
      </c>
      <c r="I24" s="953">
        <v>8.0000000000000002E-3</v>
      </c>
      <c r="J24" s="953">
        <v>2.5999999999999999E-2</v>
      </c>
      <c r="K24" s="1393"/>
    </row>
    <row r="25" spans="1:11">
      <c r="A25" s="965" t="s">
        <v>509</v>
      </c>
      <c r="B25" s="953">
        <v>0.47</v>
      </c>
      <c r="C25" s="953"/>
      <c r="D25" s="953"/>
      <c r="E25" s="1393"/>
      <c r="G25" s="965" t="s">
        <v>509</v>
      </c>
      <c r="H25" s="953">
        <v>0.38</v>
      </c>
      <c r="I25" s="953" t="s">
        <v>52</v>
      </c>
      <c r="J25" s="953">
        <v>0.31</v>
      </c>
      <c r="K25" s="1393"/>
    </row>
    <row r="26" spans="1:11" ht="15" thickBot="1">
      <c r="A26" s="966" t="s">
        <v>512</v>
      </c>
      <c r="B26" s="967">
        <v>1.41</v>
      </c>
      <c r="C26" s="967"/>
      <c r="D26" s="967"/>
      <c r="E26" s="1394"/>
      <c r="G26" s="966" t="s">
        <v>512</v>
      </c>
      <c r="H26" s="967" t="s">
        <v>52</v>
      </c>
      <c r="I26" s="967">
        <v>0.88</v>
      </c>
      <c r="J26" s="967" t="s">
        <v>52</v>
      </c>
      <c r="K26" s="1394"/>
    </row>
    <row r="27" spans="1:11" ht="15.75" customHeight="1" thickTop="1">
      <c r="A27" s="968" t="s">
        <v>504</v>
      </c>
      <c r="B27" s="964" t="s">
        <v>30</v>
      </c>
      <c r="C27" s="964"/>
      <c r="D27" s="969"/>
      <c r="E27" s="1395" t="s">
        <v>524</v>
      </c>
      <c r="G27" s="968" t="s">
        <v>504</v>
      </c>
      <c r="H27" s="964" t="s">
        <v>30</v>
      </c>
      <c r="I27" s="964">
        <v>0.49</v>
      </c>
      <c r="J27" s="969">
        <v>0.31</v>
      </c>
      <c r="K27" s="1395" t="s">
        <v>524</v>
      </c>
    </row>
    <row r="28" spans="1:11">
      <c r="A28" s="970" t="s">
        <v>513</v>
      </c>
      <c r="B28" s="953" t="s">
        <v>17</v>
      </c>
      <c r="C28" s="953"/>
      <c r="D28" s="971"/>
      <c r="E28" s="1396"/>
      <c r="G28" s="970" t="s">
        <v>513</v>
      </c>
      <c r="H28" s="953" t="s">
        <v>17</v>
      </c>
      <c r="I28" s="953" t="s">
        <v>17</v>
      </c>
      <c r="J28" s="971" t="s">
        <v>17</v>
      </c>
      <c r="K28" s="1396"/>
    </row>
    <row r="29" spans="1:11">
      <c r="A29" s="970" t="s">
        <v>505</v>
      </c>
      <c r="B29" s="953" t="s">
        <v>17</v>
      </c>
      <c r="C29" s="953"/>
      <c r="D29" s="971"/>
      <c r="E29" s="1396"/>
      <c r="G29" s="970" t="s">
        <v>505</v>
      </c>
      <c r="H29" s="953" t="s">
        <v>17</v>
      </c>
      <c r="I29" s="953">
        <v>4.0000000000000001E-3</v>
      </c>
      <c r="J29" s="971" t="s">
        <v>17</v>
      </c>
      <c r="K29" s="1396"/>
    </row>
    <row r="30" spans="1:11">
      <c r="A30" s="970" t="s">
        <v>506</v>
      </c>
      <c r="B30" s="953">
        <v>2.1000000000000001E-2</v>
      </c>
      <c r="C30" s="953"/>
      <c r="D30" s="971"/>
      <c r="E30" s="1396"/>
      <c r="G30" s="970" t="s">
        <v>506</v>
      </c>
      <c r="H30" s="953">
        <v>2.1999999999999999E-2</v>
      </c>
      <c r="I30" s="953">
        <v>0.04</v>
      </c>
      <c r="J30" s="971">
        <v>4.3999999999999997E-2</v>
      </c>
      <c r="K30" s="1396"/>
    </row>
    <row r="31" spans="1:11">
      <c r="A31" s="970" t="s">
        <v>514</v>
      </c>
      <c r="B31" s="953" t="s">
        <v>17</v>
      </c>
      <c r="C31" s="953"/>
      <c r="D31" s="971"/>
      <c r="E31" s="1396"/>
      <c r="G31" s="970" t="s">
        <v>514</v>
      </c>
      <c r="H31" s="953" t="s">
        <v>17</v>
      </c>
      <c r="I31" s="953" t="s">
        <v>17</v>
      </c>
      <c r="J31" s="971">
        <v>3.0000000000000001E-3</v>
      </c>
      <c r="K31" s="1396"/>
    </row>
    <row r="32" spans="1:11">
      <c r="A32" s="970" t="s">
        <v>515</v>
      </c>
      <c r="B32" s="953">
        <v>2E-3</v>
      </c>
      <c r="C32" s="953"/>
      <c r="D32" s="971"/>
      <c r="E32" s="1396"/>
      <c r="G32" s="970" t="s">
        <v>515</v>
      </c>
      <c r="H32" s="953">
        <v>1E-3</v>
      </c>
      <c r="I32" s="953" t="s">
        <v>17</v>
      </c>
      <c r="J32" s="971" t="s">
        <v>17</v>
      </c>
      <c r="K32" s="1396"/>
    </row>
    <row r="33" spans="1:11">
      <c r="A33" s="970" t="s">
        <v>507</v>
      </c>
      <c r="B33" s="953" t="s">
        <v>30</v>
      </c>
      <c r="C33" s="953"/>
      <c r="D33" s="971"/>
      <c r="E33" s="1396"/>
      <c r="G33" s="970" t="s">
        <v>507</v>
      </c>
      <c r="H33" s="953" t="s">
        <v>30</v>
      </c>
      <c r="I33" s="953" t="s">
        <v>30</v>
      </c>
      <c r="J33" s="971" t="s">
        <v>30</v>
      </c>
      <c r="K33" s="1396"/>
    </row>
    <row r="34" spans="1:11">
      <c r="A34" s="970" t="s">
        <v>508</v>
      </c>
      <c r="B34" s="953">
        <v>0.129</v>
      </c>
      <c r="C34" s="953"/>
      <c r="D34" s="971"/>
      <c r="E34" s="1396"/>
      <c r="G34" s="970" t="s">
        <v>508</v>
      </c>
      <c r="H34" s="953">
        <v>0.155</v>
      </c>
      <c r="I34" s="953">
        <v>8.2000000000000003E-2</v>
      </c>
      <c r="J34" s="971">
        <v>7.0999999999999994E-2</v>
      </c>
      <c r="K34" s="1396"/>
    </row>
    <row r="35" spans="1:11">
      <c r="A35" s="970" t="s">
        <v>509</v>
      </c>
      <c r="B35" s="953">
        <v>0.44</v>
      </c>
      <c r="C35" s="953"/>
      <c r="D35" s="971"/>
      <c r="E35" s="1396"/>
      <c r="G35" s="970" t="s">
        <v>509</v>
      </c>
      <c r="H35" s="953">
        <v>0.46</v>
      </c>
      <c r="I35" s="953" t="s">
        <v>52</v>
      </c>
      <c r="J35" s="971">
        <v>0.4</v>
      </c>
      <c r="K35" s="1396"/>
    </row>
    <row r="36" spans="1:11" ht="15" thickBot="1">
      <c r="A36" s="972" t="s">
        <v>512</v>
      </c>
      <c r="B36" s="967">
        <v>1.8</v>
      </c>
      <c r="C36" s="967"/>
      <c r="D36" s="973"/>
      <c r="E36" s="1397"/>
      <c r="G36" s="972" t="s">
        <v>512</v>
      </c>
      <c r="H36" s="967">
        <v>0.54</v>
      </c>
      <c r="I36" s="967">
        <v>1.83</v>
      </c>
      <c r="J36" s="973">
        <v>0.53</v>
      </c>
      <c r="K36" s="1397"/>
    </row>
    <row r="37" spans="1:11" ht="15" thickTop="1">
      <c r="A37" s="985" t="s">
        <v>516</v>
      </c>
      <c r="B37" s="964" t="s">
        <v>30</v>
      </c>
      <c r="C37" s="964"/>
      <c r="D37" s="969"/>
      <c r="E37" s="961"/>
      <c r="G37" s="985" t="s">
        <v>516</v>
      </c>
      <c r="H37" s="964">
        <v>0.01</v>
      </c>
      <c r="I37" s="964">
        <v>0.54</v>
      </c>
      <c r="J37" s="969">
        <v>2.08</v>
      </c>
      <c r="K37" s="961"/>
    </row>
    <row r="38" spans="1:11">
      <c r="A38" s="986" t="s">
        <v>517</v>
      </c>
      <c r="B38" s="953" t="s">
        <v>30</v>
      </c>
      <c r="C38" s="953"/>
      <c r="D38" s="971"/>
      <c r="E38" s="961"/>
      <c r="G38" s="986" t="s">
        <v>517</v>
      </c>
      <c r="H38" s="953">
        <v>0.08</v>
      </c>
      <c r="I38" s="953">
        <v>0.03</v>
      </c>
      <c r="J38" s="971">
        <v>0.06</v>
      </c>
      <c r="K38" s="961"/>
    </row>
    <row r="39" spans="1:11">
      <c r="A39" s="986" t="s">
        <v>518</v>
      </c>
      <c r="B39" s="953" t="s">
        <v>30</v>
      </c>
      <c r="C39" s="953"/>
      <c r="D39" s="971"/>
      <c r="E39" s="961"/>
      <c r="G39" s="986" t="s">
        <v>518</v>
      </c>
      <c r="H39" s="953">
        <v>1.66</v>
      </c>
      <c r="I39" s="953">
        <v>0.63</v>
      </c>
      <c r="J39" s="971">
        <v>0.81</v>
      </c>
      <c r="K39" s="961"/>
    </row>
    <row r="40" spans="1:11">
      <c r="A40" s="986" t="s">
        <v>519</v>
      </c>
      <c r="B40" s="953" t="s">
        <v>30</v>
      </c>
      <c r="C40" s="953"/>
      <c r="D40" s="971"/>
      <c r="E40" s="961"/>
      <c r="G40" s="986" t="s">
        <v>519</v>
      </c>
      <c r="H40" s="953">
        <v>1.74</v>
      </c>
      <c r="I40" s="953">
        <v>0.66</v>
      </c>
      <c r="J40" s="971">
        <v>0.87</v>
      </c>
      <c r="K40" s="961"/>
    </row>
    <row r="41" spans="1:11">
      <c r="A41" s="986" t="s">
        <v>520</v>
      </c>
      <c r="B41" s="953" t="s">
        <v>220</v>
      </c>
      <c r="C41" s="953"/>
      <c r="D41" s="971"/>
      <c r="G41" s="986" t="s">
        <v>520</v>
      </c>
      <c r="H41" s="953" t="s">
        <v>220</v>
      </c>
      <c r="I41" s="953">
        <v>2.4</v>
      </c>
      <c r="J41" s="971">
        <v>2.7</v>
      </c>
    </row>
    <row r="42" spans="1:11">
      <c r="A42" s="986" t="s">
        <v>521</v>
      </c>
      <c r="B42" s="953" t="s">
        <v>220</v>
      </c>
      <c r="C42" s="953"/>
      <c r="D42" s="971"/>
      <c r="G42" s="986" t="s">
        <v>521</v>
      </c>
      <c r="H42" s="953">
        <v>1.7</v>
      </c>
      <c r="I42" s="953">
        <v>3.1</v>
      </c>
      <c r="J42" s="971">
        <v>3.6</v>
      </c>
    </row>
    <row r="43" spans="1:11">
      <c r="A43" s="986" t="s">
        <v>510</v>
      </c>
      <c r="B43" s="953" t="s">
        <v>30</v>
      </c>
      <c r="C43" s="953"/>
      <c r="D43" s="971"/>
      <c r="G43" s="986" t="s">
        <v>510</v>
      </c>
      <c r="H43" s="953">
        <v>0.01</v>
      </c>
      <c r="I43" s="953">
        <v>1.1299999999999999</v>
      </c>
      <c r="J43" s="971">
        <v>1.02</v>
      </c>
    </row>
    <row r="44" spans="1:11" ht="15" thickBot="1">
      <c r="A44" s="987" t="s">
        <v>522</v>
      </c>
      <c r="B44" s="967" t="s">
        <v>30</v>
      </c>
      <c r="C44" s="967"/>
      <c r="D44" s="973"/>
      <c r="G44" s="987" t="s">
        <v>522</v>
      </c>
      <c r="H44" s="967" t="s">
        <v>30</v>
      </c>
      <c r="I44" s="967">
        <v>0.53</v>
      </c>
      <c r="J44" s="973">
        <v>0.67</v>
      </c>
    </row>
    <row r="45" spans="1:11" ht="15" thickTop="1">
      <c r="G45" s="985" t="s">
        <v>531</v>
      </c>
      <c r="H45" s="964">
        <v>86.3</v>
      </c>
      <c r="I45" s="964">
        <v>1.95</v>
      </c>
      <c r="J45" s="969">
        <v>37.4</v>
      </c>
    </row>
    <row r="46" spans="1:11">
      <c r="G46" s="986" t="s">
        <v>532</v>
      </c>
      <c r="H46" s="953">
        <v>73.7</v>
      </c>
      <c r="I46" s="953">
        <v>1.75</v>
      </c>
      <c r="J46" s="971">
        <v>27.3</v>
      </c>
    </row>
    <row r="47" spans="1:11" ht="15" thickBot="1">
      <c r="G47" s="987" t="s">
        <v>533</v>
      </c>
      <c r="H47" s="967">
        <v>7.84</v>
      </c>
      <c r="I47" s="967"/>
      <c r="J47" s="973">
        <v>15.6</v>
      </c>
    </row>
    <row r="48" spans="1:11" ht="15" thickTop="1"/>
  </sheetData>
  <mergeCells count="4">
    <mergeCell ref="E17:E26"/>
    <mergeCell ref="E27:E36"/>
    <mergeCell ref="K17:K26"/>
    <mergeCell ref="K27:K36"/>
  </mergeCells>
  <phoneticPr fontId="11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00000"/>
  </sheetPr>
  <dimension ref="A1:AK91"/>
  <sheetViews>
    <sheetView zoomScale="90" zoomScaleNormal="90" workbookViewId="0">
      <pane xSplit="2" ySplit="4" topLeftCell="C74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defaultRowHeight="14.4"/>
  <cols>
    <col min="1" max="1" width="8.6640625"/>
    <col min="2" max="2" width="39.6640625" customWidth="1"/>
    <col min="3" max="3" width="14" customWidth="1"/>
    <col min="4" max="4" width="13.33203125" customWidth="1"/>
    <col min="5" max="5" width="14.5546875" customWidth="1"/>
    <col min="6" max="6" width="11.6640625" customWidth="1"/>
    <col min="7" max="7" width="12.6640625" customWidth="1"/>
    <col min="8" max="8" width="15.33203125" customWidth="1"/>
    <col min="9" max="9" width="13.33203125" customWidth="1"/>
    <col min="10" max="10" width="12.109375" customWidth="1"/>
    <col min="11" max="13" width="12.5546875" customWidth="1"/>
    <col min="14" max="22" width="39.6640625" hidden="1" customWidth="1"/>
    <col min="23" max="23" width="39.6640625" customWidth="1"/>
  </cols>
  <sheetData>
    <row r="1" spans="2:37" ht="22.8">
      <c r="B1" s="12" t="s">
        <v>83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 spans="2:37" ht="22.8">
      <c r="B2" s="12"/>
      <c r="C2" s="12"/>
      <c r="D2" s="12"/>
      <c r="E2" s="12"/>
      <c r="F2" s="12"/>
      <c r="G2" s="12"/>
      <c r="H2" s="12"/>
      <c r="I2" s="13"/>
      <c r="J2" s="13"/>
      <c r="K2" s="13"/>
      <c r="L2" s="13"/>
      <c r="M2" s="13"/>
      <c r="N2" s="12"/>
      <c r="O2" s="12"/>
      <c r="P2" s="12"/>
      <c r="Q2" s="12"/>
      <c r="R2" s="12"/>
      <c r="S2" s="12"/>
      <c r="T2" s="12"/>
      <c r="U2" s="12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</row>
    <row r="3" spans="2:37" ht="41.25" customHeight="1">
      <c r="B3" s="14"/>
      <c r="C3" s="1401" t="s">
        <v>105</v>
      </c>
      <c r="D3" s="1402"/>
      <c r="E3" s="1402"/>
      <c r="F3" s="1402"/>
      <c r="G3" s="1402"/>
      <c r="H3" s="1402"/>
      <c r="I3" s="1402"/>
      <c r="J3" s="1402"/>
      <c r="K3" s="1402"/>
      <c r="L3" s="1402"/>
      <c r="M3" s="1403"/>
      <c r="N3" s="1404" t="s">
        <v>56</v>
      </c>
      <c r="O3" s="1405"/>
      <c r="P3" s="1406"/>
      <c r="Q3" s="857"/>
      <c r="R3" s="1398" t="s">
        <v>104</v>
      </c>
      <c r="S3" s="1399"/>
      <c r="T3" s="1400"/>
      <c r="U3" s="1398" t="s">
        <v>103</v>
      </c>
      <c r="V3" s="1400"/>
    </row>
    <row r="4" spans="2:37">
      <c r="B4" s="14"/>
      <c r="C4" s="851">
        <v>40337</v>
      </c>
      <c r="D4" s="852">
        <v>40603</v>
      </c>
      <c r="E4" s="853">
        <v>41354</v>
      </c>
      <c r="F4" s="854">
        <v>42503</v>
      </c>
      <c r="G4" s="855">
        <v>42807</v>
      </c>
      <c r="H4" s="854">
        <v>43172</v>
      </c>
      <c r="I4" s="854">
        <v>43585</v>
      </c>
      <c r="J4" s="855">
        <v>43906</v>
      </c>
      <c r="K4" s="854">
        <v>44263</v>
      </c>
      <c r="L4" s="855">
        <v>44634</v>
      </c>
      <c r="M4" s="855"/>
      <c r="N4" s="850"/>
      <c r="O4" s="851">
        <v>40337</v>
      </c>
      <c r="P4" s="852">
        <v>40603</v>
      </c>
      <c r="Q4" s="856"/>
      <c r="R4" s="854">
        <v>41715</v>
      </c>
      <c r="S4" s="854"/>
      <c r="T4" s="854"/>
      <c r="U4" s="854">
        <v>42087</v>
      </c>
      <c r="V4" s="854"/>
    </row>
    <row r="5" spans="2:37">
      <c r="B5" s="15" t="s">
        <v>41</v>
      </c>
      <c r="C5" s="11">
        <v>7.8</v>
      </c>
      <c r="D5" s="11">
        <v>7.35</v>
      </c>
      <c r="E5" s="93">
        <v>7.6</v>
      </c>
      <c r="F5" s="189">
        <v>7.32</v>
      </c>
      <c r="G5" s="404">
        <v>7.79</v>
      </c>
      <c r="H5" s="434">
        <v>7.46</v>
      </c>
      <c r="I5" s="434">
        <v>7.45</v>
      </c>
      <c r="J5" s="398">
        <v>7.03</v>
      </c>
      <c r="K5" s="398">
        <v>6.93</v>
      </c>
      <c r="L5" s="398">
        <v>6.95</v>
      </c>
      <c r="M5" s="398"/>
      <c r="N5" s="11"/>
      <c r="O5" s="11">
        <v>7.85</v>
      </c>
      <c r="P5" s="11">
        <v>7.25</v>
      </c>
      <c r="Q5" s="189" t="s">
        <v>41</v>
      </c>
      <c r="R5" s="189">
        <v>7.4</v>
      </c>
      <c r="S5" s="189"/>
      <c r="T5" s="189"/>
      <c r="U5" s="189">
        <v>7.24</v>
      </c>
      <c r="V5" s="189"/>
    </row>
    <row r="6" spans="2:37">
      <c r="B6" s="15" t="s">
        <v>26</v>
      </c>
      <c r="C6" s="11">
        <v>4670</v>
      </c>
      <c r="D6" s="11">
        <v>5390</v>
      </c>
      <c r="E6" s="93">
        <v>5740</v>
      </c>
      <c r="F6" s="93">
        <v>7020</v>
      </c>
      <c r="G6" s="404">
        <v>6310</v>
      </c>
      <c r="H6" s="434">
        <v>6540</v>
      </c>
      <c r="I6" s="434">
        <v>6840</v>
      </c>
      <c r="J6" s="398">
        <v>6960</v>
      </c>
      <c r="K6" s="398">
        <v>6480</v>
      </c>
      <c r="L6" s="398">
        <v>6600</v>
      </c>
      <c r="M6" s="398"/>
      <c r="N6" s="11"/>
      <c r="O6" s="11">
        <v>4590</v>
      </c>
      <c r="P6" s="11">
        <v>5260</v>
      </c>
      <c r="Q6" s="189" t="s">
        <v>110</v>
      </c>
      <c r="R6" s="189">
        <v>5320</v>
      </c>
      <c r="S6" s="189"/>
      <c r="T6" s="189"/>
      <c r="U6" s="189">
        <v>6130</v>
      </c>
      <c r="V6" s="189"/>
    </row>
    <row r="7" spans="2:37">
      <c r="B7" s="15" t="s">
        <v>46</v>
      </c>
      <c r="C7" s="11">
        <v>4720</v>
      </c>
      <c r="D7" s="11">
        <v>4750</v>
      </c>
      <c r="E7" s="93">
        <v>5010</v>
      </c>
      <c r="F7" s="93"/>
      <c r="G7" s="404"/>
      <c r="H7" s="434"/>
      <c r="I7" s="434"/>
      <c r="J7" s="398"/>
      <c r="K7" s="398"/>
      <c r="L7" s="398"/>
      <c r="M7" s="398"/>
      <c r="N7" s="11"/>
      <c r="O7" s="11">
        <v>4490</v>
      </c>
      <c r="P7" s="11">
        <v>4490</v>
      </c>
      <c r="Q7" s="189" t="s">
        <v>111</v>
      </c>
      <c r="R7" s="189">
        <v>3980</v>
      </c>
      <c r="S7" s="189"/>
      <c r="T7" s="189"/>
      <c r="U7" s="189">
        <v>5560</v>
      </c>
      <c r="V7" s="189"/>
    </row>
    <row r="8" spans="2:37">
      <c r="B8" s="15" t="s">
        <v>48</v>
      </c>
      <c r="C8" s="11">
        <v>66</v>
      </c>
      <c r="D8" s="11">
        <v>27</v>
      </c>
      <c r="E8" s="93">
        <v>24</v>
      </c>
      <c r="F8" s="93" t="s">
        <v>53</v>
      </c>
      <c r="G8" s="404" t="s">
        <v>53</v>
      </c>
      <c r="H8" s="434" t="s">
        <v>53</v>
      </c>
      <c r="I8" s="434" t="s">
        <v>53</v>
      </c>
      <c r="J8" s="398">
        <v>14</v>
      </c>
      <c r="K8" s="398">
        <v>22</v>
      </c>
      <c r="L8" s="398" t="s">
        <v>53</v>
      </c>
      <c r="M8" s="398"/>
      <c r="N8" s="11"/>
      <c r="O8" s="11">
        <v>169</v>
      </c>
      <c r="P8" s="11">
        <v>82</v>
      </c>
      <c r="Q8" s="189" t="s">
        <v>112</v>
      </c>
      <c r="R8" s="189">
        <v>50</v>
      </c>
      <c r="S8" s="189"/>
      <c r="T8" s="189"/>
      <c r="U8" s="189">
        <v>7</v>
      </c>
      <c r="V8" s="189"/>
    </row>
    <row r="9" spans="2:37" ht="42" customHeight="1">
      <c r="B9" s="476" t="s">
        <v>284</v>
      </c>
      <c r="C9" s="404"/>
      <c r="D9" s="404"/>
      <c r="E9" s="404"/>
      <c r="F9" s="404"/>
      <c r="G9" s="404"/>
      <c r="H9" s="398"/>
      <c r="I9" s="398"/>
      <c r="J9" s="398" t="s">
        <v>51</v>
      </c>
      <c r="K9" s="398" t="s">
        <v>51</v>
      </c>
      <c r="L9" s="398" t="s">
        <v>51</v>
      </c>
      <c r="M9" s="398"/>
      <c r="N9" s="404"/>
      <c r="O9" s="404"/>
      <c r="P9" s="404"/>
      <c r="Q9" s="404"/>
      <c r="R9" s="404"/>
      <c r="S9" s="404"/>
      <c r="T9" s="404"/>
      <c r="U9" s="404"/>
      <c r="V9" s="404"/>
    </row>
    <row r="10" spans="2:37" ht="42" customHeight="1">
      <c r="B10" s="15" t="s">
        <v>14</v>
      </c>
      <c r="C10" s="11" t="s">
        <v>51</v>
      </c>
      <c r="D10" s="11" t="s">
        <v>51</v>
      </c>
      <c r="E10" s="93" t="s">
        <v>51</v>
      </c>
      <c r="F10" s="93" t="s">
        <v>51</v>
      </c>
      <c r="G10" s="404" t="s">
        <v>51</v>
      </c>
      <c r="H10" s="434" t="s">
        <v>51</v>
      </c>
      <c r="I10" s="434" t="s">
        <v>51</v>
      </c>
      <c r="J10" s="398" t="s">
        <v>51</v>
      </c>
      <c r="K10" s="398" t="s">
        <v>51</v>
      </c>
      <c r="L10" s="398" t="s">
        <v>51</v>
      </c>
      <c r="M10" s="398"/>
      <c r="N10" s="11"/>
      <c r="O10" s="11" t="s">
        <v>51</v>
      </c>
      <c r="P10" s="11" t="s">
        <v>51</v>
      </c>
      <c r="Q10" s="189" t="s">
        <v>117</v>
      </c>
      <c r="R10" s="189">
        <v>599</v>
      </c>
      <c r="S10" s="189"/>
      <c r="T10" s="189"/>
      <c r="U10" s="189" t="s">
        <v>51</v>
      </c>
      <c r="V10" s="189"/>
    </row>
    <row r="11" spans="2:37" ht="42" customHeight="1">
      <c r="B11" s="15" t="s">
        <v>13</v>
      </c>
      <c r="C11" s="11">
        <v>370</v>
      </c>
      <c r="D11" s="11">
        <v>285</v>
      </c>
      <c r="E11" s="93">
        <v>354</v>
      </c>
      <c r="F11" s="93">
        <v>323</v>
      </c>
      <c r="G11" s="404">
        <v>529</v>
      </c>
      <c r="H11" s="434">
        <v>309</v>
      </c>
      <c r="I11" s="434">
        <v>208</v>
      </c>
      <c r="J11" s="398">
        <v>358</v>
      </c>
      <c r="K11" s="398">
        <v>444</v>
      </c>
      <c r="L11" s="398">
        <v>390</v>
      </c>
      <c r="M11" s="398"/>
      <c r="N11" s="11"/>
      <c r="O11" s="11">
        <v>645</v>
      </c>
      <c r="P11" s="11">
        <v>523</v>
      </c>
      <c r="Q11" s="189" t="s">
        <v>267</v>
      </c>
      <c r="R11" s="189">
        <v>510</v>
      </c>
      <c r="S11" s="189"/>
      <c r="T11" s="189"/>
      <c r="U11" s="189">
        <v>422</v>
      </c>
      <c r="V11" s="189"/>
    </row>
    <row r="12" spans="2:37" ht="28.95" customHeight="1">
      <c r="B12" s="476" t="s">
        <v>285</v>
      </c>
      <c r="C12" s="404"/>
      <c r="D12" s="404"/>
      <c r="E12" s="404"/>
      <c r="F12" s="404"/>
      <c r="G12" s="404"/>
      <c r="H12" s="398"/>
      <c r="I12" s="398"/>
      <c r="J12" s="398">
        <v>358</v>
      </c>
      <c r="K12" s="398">
        <v>444</v>
      </c>
      <c r="L12" s="398">
        <v>390</v>
      </c>
      <c r="M12" s="398"/>
      <c r="N12" s="404"/>
      <c r="O12" s="404"/>
      <c r="P12" s="404"/>
      <c r="Q12" s="404"/>
      <c r="R12" s="404"/>
      <c r="S12" s="404"/>
      <c r="T12" s="404"/>
      <c r="U12" s="404"/>
      <c r="V12" s="404"/>
    </row>
    <row r="13" spans="2:37" ht="28.95" customHeight="1">
      <c r="B13" s="476" t="s">
        <v>384</v>
      </c>
      <c r="C13" s="404"/>
      <c r="D13" s="404"/>
      <c r="E13" s="404"/>
      <c r="F13" s="404"/>
      <c r="G13" s="404"/>
      <c r="H13" s="398"/>
      <c r="I13" s="398"/>
      <c r="J13" s="398"/>
      <c r="K13" s="398">
        <v>55</v>
      </c>
      <c r="L13" s="398">
        <v>40</v>
      </c>
      <c r="M13" s="398"/>
      <c r="N13" s="404"/>
      <c r="O13" s="404"/>
      <c r="P13" s="404"/>
      <c r="Q13" s="404"/>
      <c r="R13" s="404"/>
      <c r="S13" s="404"/>
      <c r="T13" s="404"/>
      <c r="U13" s="404"/>
      <c r="V13" s="404"/>
    </row>
    <row r="14" spans="2:37">
      <c r="B14" s="15" t="s">
        <v>45</v>
      </c>
      <c r="C14" s="11">
        <v>2440</v>
      </c>
      <c r="D14" s="11">
        <v>2350</v>
      </c>
      <c r="E14" s="93">
        <v>2360</v>
      </c>
      <c r="F14" s="93">
        <v>2800</v>
      </c>
      <c r="G14" s="404">
        <v>1910</v>
      </c>
      <c r="H14" s="434">
        <v>3470</v>
      </c>
      <c r="I14" s="434">
        <v>3560</v>
      </c>
      <c r="J14" s="398">
        <v>3450</v>
      </c>
      <c r="K14" s="398">
        <v>2950</v>
      </c>
      <c r="L14" s="398">
        <v>3220</v>
      </c>
      <c r="M14" s="398"/>
      <c r="N14" s="11"/>
      <c r="O14" s="11">
        <v>2060</v>
      </c>
      <c r="P14" s="11">
        <v>2850</v>
      </c>
      <c r="Q14" s="189" t="s">
        <v>116</v>
      </c>
      <c r="R14" s="189">
        <v>2350</v>
      </c>
      <c r="S14" s="189"/>
      <c r="T14" s="189"/>
      <c r="U14" s="189">
        <v>2920</v>
      </c>
      <c r="V14" s="189"/>
    </row>
    <row r="15" spans="2:37" ht="30" customHeight="1">
      <c r="B15" s="15" t="s">
        <v>23</v>
      </c>
      <c r="C15" s="11">
        <v>409</v>
      </c>
      <c r="D15" s="11">
        <v>497</v>
      </c>
      <c r="E15" s="93">
        <v>530</v>
      </c>
      <c r="F15" s="93">
        <v>610</v>
      </c>
      <c r="G15" s="404">
        <v>729</v>
      </c>
      <c r="H15" s="434">
        <v>723</v>
      </c>
      <c r="I15" s="434">
        <v>665</v>
      </c>
      <c r="J15" s="398">
        <v>689</v>
      </c>
      <c r="K15" s="398">
        <v>541</v>
      </c>
      <c r="L15" s="398">
        <v>529</v>
      </c>
      <c r="M15" s="398"/>
      <c r="N15" s="11"/>
      <c r="O15" s="11">
        <v>410</v>
      </c>
      <c r="P15" s="11">
        <v>365</v>
      </c>
      <c r="Q15" s="189" t="s">
        <v>114</v>
      </c>
      <c r="R15" s="189" t="s">
        <v>51</v>
      </c>
      <c r="S15" s="189"/>
      <c r="T15" s="189"/>
      <c r="U15" s="189">
        <v>580</v>
      </c>
      <c r="V15" s="189"/>
    </row>
    <row r="16" spans="2:37">
      <c r="B16" s="442" t="s">
        <v>259</v>
      </c>
      <c r="C16" s="11">
        <v>589</v>
      </c>
      <c r="D16" s="11">
        <v>637</v>
      </c>
      <c r="E16" s="93">
        <v>580</v>
      </c>
      <c r="F16" s="93">
        <v>598</v>
      </c>
      <c r="G16" s="404">
        <v>331</v>
      </c>
      <c r="H16" s="434">
        <v>604</v>
      </c>
      <c r="I16" s="434">
        <v>604</v>
      </c>
      <c r="J16" s="398">
        <v>585</v>
      </c>
      <c r="K16" s="398">
        <v>540</v>
      </c>
      <c r="L16" s="398">
        <v>572</v>
      </c>
      <c r="M16" s="398"/>
      <c r="N16" s="11"/>
      <c r="O16" s="11">
        <v>544</v>
      </c>
      <c r="P16" s="11">
        <v>597</v>
      </c>
      <c r="Q16" s="189" t="s">
        <v>118</v>
      </c>
      <c r="R16" s="189"/>
      <c r="S16" s="189"/>
      <c r="T16" s="189"/>
      <c r="U16" s="189">
        <v>551</v>
      </c>
      <c r="V16" s="189"/>
    </row>
    <row r="17" spans="2:22">
      <c r="B17" s="442" t="s">
        <v>385</v>
      </c>
      <c r="C17" s="11">
        <v>286</v>
      </c>
      <c r="D17" s="11">
        <v>295</v>
      </c>
      <c r="E17" s="93"/>
      <c r="F17" s="93"/>
      <c r="G17" s="404"/>
      <c r="H17" s="434"/>
      <c r="I17" s="434"/>
      <c r="J17" s="398"/>
      <c r="K17" s="398"/>
      <c r="L17" s="398"/>
      <c r="M17" s="398"/>
      <c r="N17" s="11"/>
      <c r="O17" s="11">
        <v>256</v>
      </c>
      <c r="P17" s="11">
        <v>281</v>
      </c>
      <c r="Q17" s="189" t="s">
        <v>264</v>
      </c>
      <c r="R17" s="189">
        <v>348</v>
      </c>
      <c r="S17" s="189"/>
      <c r="T17" s="189"/>
      <c r="U17" s="189">
        <v>391</v>
      </c>
      <c r="V17" s="189"/>
    </row>
    <row r="18" spans="2:22" ht="27.75" customHeight="1">
      <c r="B18" s="442" t="s">
        <v>254</v>
      </c>
      <c r="C18" s="11">
        <v>286</v>
      </c>
      <c r="D18" s="11">
        <v>295</v>
      </c>
      <c r="E18" s="93">
        <v>334</v>
      </c>
      <c r="F18" s="93">
        <v>409</v>
      </c>
      <c r="G18" s="404">
        <v>260</v>
      </c>
      <c r="H18" s="434">
        <v>372</v>
      </c>
      <c r="I18" s="434">
        <v>530</v>
      </c>
      <c r="J18" s="398">
        <v>471</v>
      </c>
      <c r="K18" s="398">
        <v>406</v>
      </c>
      <c r="L18" s="398">
        <v>459</v>
      </c>
      <c r="M18" s="398"/>
      <c r="N18" s="11"/>
      <c r="O18" s="11">
        <v>256</v>
      </c>
      <c r="P18" s="11">
        <v>281</v>
      </c>
      <c r="Q18" s="189" t="s">
        <v>265</v>
      </c>
      <c r="R18" s="189">
        <v>386</v>
      </c>
      <c r="S18" s="189"/>
      <c r="T18" s="189"/>
      <c r="U18" s="189">
        <v>391</v>
      </c>
      <c r="V18" s="189"/>
    </row>
    <row r="19" spans="2:22">
      <c r="B19" s="442" t="s">
        <v>261</v>
      </c>
      <c r="C19" s="11">
        <v>418</v>
      </c>
      <c r="D19" s="11">
        <v>394</v>
      </c>
      <c r="E19" s="93">
        <v>428</v>
      </c>
      <c r="F19" s="93">
        <v>537</v>
      </c>
      <c r="G19" s="404">
        <v>735</v>
      </c>
      <c r="H19" s="434">
        <v>516</v>
      </c>
      <c r="I19" s="434">
        <v>680</v>
      </c>
      <c r="J19" s="398">
        <v>621</v>
      </c>
      <c r="K19" s="398">
        <v>525</v>
      </c>
      <c r="L19" s="398">
        <v>583</v>
      </c>
      <c r="M19" s="398"/>
      <c r="N19" s="11"/>
      <c r="O19" s="11">
        <v>441</v>
      </c>
      <c r="P19" s="11">
        <v>456</v>
      </c>
      <c r="Q19" s="189" t="s">
        <v>266</v>
      </c>
      <c r="R19" s="189">
        <v>34</v>
      </c>
      <c r="S19" s="189"/>
      <c r="T19" s="189"/>
      <c r="U19" s="189">
        <v>511</v>
      </c>
      <c r="V19" s="189"/>
    </row>
    <row r="20" spans="2:22">
      <c r="B20" s="442" t="s">
        <v>262</v>
      </c>
      <c r="C20" s="11">
        <v>28</v>
      </c>
      <c r="D20" s="11">
        <v>33</v>
      </c>
      <c r="E20" s="93">
        <v>38</v>
      </c>
      <c r="F20" s="93">
        <v>42</v>
      </c>
      <c r="G20" s="404">
        <v>27</v>
      </c>
      <c r="H20" s="434">
        <v>43</v>
      </c>
      <c r="I20" s="434">
        <v>49</v>
      </c>
      <c r="J20" s="398">
        <v>42</v>
      </c>
      <c r="K20" s="398">
        <v>39</v>
      </c>
      <c r="L20" s="398">
        <v>40</v>
      </c>
      <c r="M20" s="398"/>
      <c r="N20" s="11"/>
      <c r="O20" s="11">
        <v>30</v>
      </c>
      <c r="P20" s="11">
        <v>32</v>
      </c>
      <c r="Q20" s="189" t="s">
        <v>119</v>
      </c>
      <c r="R20" s="189">
        <v>23.7</v>
      </c>
      <c r="S20" s="189"/>
      <c r="T20" s="189"/>
      <c r="U20" s="189">
        <v>40</v>
      </c>
      <c r="V20" s="189"/>
    </row>
    <row r="21" spans="2:22" ht="39.6" customHeight="1">
      <c r="B21" s="15" t="s">
        <v>28</v>
      </c>
      <c r="C21" s="11">
        <v>2650</v>
      </c>
      <c r="D21" s="11">
        <v>2900</v>
      </c>
      <c r="E21" s="93">
        <v>2820</v>
      </c>
      <c r="F21" s="93">
        <v>3180</v>
      </c>
      <c r="G21" s="404">
        <v>1900</v>
      </c>
      <c r="H21" s="434">
        <v>3040</v>
      </c>
      <c r="I21" s="434">
        <v>3690</v>
      </c>
      <c r="J21" s="398">
        <v>3400</v>
      </c>
      <c r="K21" s="398">
        <v>3020</v>
      </c>
      <c r="L21" s="398">
        <v>3320</v>
      </c>
      <c r="M21" s="398"/>
      <c r="N21" s="11"/>
      <c r="O21" s="11">
        <v>2410</v>
      </c>
      <c r="P21" s="11">
        <v>2650</v>
      </c>
      <c r="Q21" s="189" t="s">
        <v>113</v>
      </c>
      <c r="R21" s="189">
        <v>2710</v>
      </c>
      <c r="S21" s="189"/>
      <c r="T21" s="189"/>
      <c r="U21" s="189">
        <v>2980</v>
      </c>
      <c r="V21" s="189"/>
    </row>
    <row r="22" spans="2:22" ht="26.7" customHeight="1">
      <c r="B22" s="442" t="s">
        <v>386</v>
      </c>
      <c r="C22" s="11">
        <v>15.6</v>
      </c>
      <c r="D22" s="11" t="s">
        <v>54</v>
      </c>
      <c r="E22" s="93">
        <v>10.8</v>
      </c>
      <c r="F22" s="93">
        <v>3.73</v>
      </c>
      <c r="G22" s="404">
        <v>0.18</v>
      </c>
      <c r="H22" s="434">
        <v>0.33</v>
      </c>
      <c r="I22" s="434" t="s">
        <v>52</v>
      </c>
      <c r="J22" s="398">
        <v>8.23</v>
      </c>
      <c r="K22" s="398">
        <v>7.94</v>
      </c>
      <c r="L22" s="398">
        <v>0.39</v>
      </c>
      <c r="M22" s="398"/>
      <c r="N22" s="11"/>
      <c r="O22" s="11" t="s">
        <v>54</v>
      </c>
      <c r="P22" s="11" t="s">
        <v>54</v>
      </c>
      <c r="Q22" s="189" t="s">
        <v>120</v>
      </c>
      <c r="R22" s="189" t="s">
        <v>17</v>
      </c>
      <c r="S22" s="189"/>
      <c r="T22" s="189"/>
      <c r="U22" s="189">
        <v>2.64</v>
      </c>
      <c r="V22" s="189"/>
    </row>
    <row r="23" spans="2:22" ht="26.7" customHeight="1">
      <c r="B23" s="476" t="s">
        <v>375</v>
      </c>
      <c r="C23" s="404"/>
      <c r="D23" s="404"/>
      <c r="E23" s="404"/>
      <c r="F23" s="404"/>
      <c r="G23" s="404"/>
      <c r="H23" s="398"/>
      <c r="I23" s="398"/>
      <c r="J23" s="398"/>
      <c r="K23" s="398" t="s">
        <v>30</v>
      </c>
      <c r="L23" s="398">
        <v>0.02</v>
      </c>
      <c r="M23" s="398"/>
      <c r="N23" s="404"/>
      <c r="O23" s="404"/>
      <c r="P23" s="404"/>
      <c r="Q23" s="404"/>
      <c r="R23" s="404"/>
      <c r="S23" s="404"/>
      <c r="T23" s="404"/>
      <c r="U23" s="404"/>
      <c r="V23" s="404"/>
    </row>
    <row r="24" spans="2:22" ht="26.7" customHeight="1">
      <c r="B24" s="476" t="s">
        <v>376</v>
      </c>
      <c r="C24" s="404"/>
      <c r="D24" s="404"/>
      <c r="E24" s="404"/>
      <c r="F24" s="404"/>
      <c r="G24" s="404"/>
      <c r="H24" s="398"/>
      <c r="I24" s="398"/>
      <c r="J24" s="398"/>
      <c r="K24" s="398" t="s">
        <v>17</v>
      </c>
      <c r="L24" s="398" t="s">
        <v>17</v>
      </c>
      <c r="M24" s="398"/>
      <c r="N24" s="404"/>
      <c r="O24" s="404"/>
      <c r="P24" s="404"/>
      <c r="Q24" s="404"/>
      <c r="R24" s="404"/>
      <c r="S24" s="404"/>
      <c r="T24" s="404"/>
      <c r="U24" s="404"/>
      <c r="V24" s="404"/>
    </row>
    <row r="25" spans="2:22">
      <c r="B25" s="15" t="s">
        <v>16</v>
      </c>
      <c r="C25" s="11" t="s">
        <v>17</v>
      </c>
      <c r="D25" s="11" t="s">
        <v>17</v>
      </c>
      <c r="E25" s="93" t="s">
        <v>17</v>
      </c>
      <c r="F25" s="93" t="s">
        <v>17</v>
      </c>
      <c r="G25" s="404" t="s">
        <v>17</v>
      </c>
      <c r="H25" s="434" t="s">
        <v>17</v>
      </c>
      <c r="I25" s="434" t="s">
        <v>17</v>
      </c>
      <c r="J25" s="398" t="s">
        <v>17</v>
      </c>
      <c r="K25" s="398" t="s">
        <v>17</v>
      </c>
      <c r="L25" s="398" t="s">
        <v>17</v>
      </c>
      <c r="M25" s="398"/>
      <c r="N25" s="11"/>
      <c r="O25" s="11">
        <v>2E-3</v>
      </c>
      <c r="P25" s="11">
        <v>2E-3</v>
      </c>
      <c r="Q25" s="189" t="s">
        <v>121</v>
      </c>
      <c r="R25" s="189">
        <v>3.3000000000000002E-2</v>
      </c>
      <c r="S25" s="189"/>
      <c r="T25" s="189"/>
      <c r="U25" s="189" t="s">
        <v>17</v>
      </c>
      <c r="V25" s="189"/>
    </row>
    <row r="26" spans="2:22">
      <c r="B26" s="15" t="s">
        <v>18</v>
      </c>
      <c r="C26" s="11">
        <v>2.7E-2</v>
      </c>
      <c r="D26" s="11">
        <v>2.9000000000000001E-2</v>
      </c>
      <c r="E26" s="93">
        <v>2.9000000000000001E-2</v>
      </c>
      <c r="F26" s="93">
        <v>3.9E-2</v>
      </c>
      <c r="G26" s="404">
        <v>5.7000000000000002E-2</v>
      </c>
      <c r="H26" s="434">
        <v>3.5999999999999997E-2</v>
      </c>
      <c r="I26" s="434">
        <v>3.6999999999999998E-2</v>
      </c>
      <c r="J26" s="398">
        <v>3.2000000000000001E-2</v>
      </c>
      <c r="K26" s="398">
        <v>2.9000000000000001E-2</v>
      </c>
      <c r="L26" s="398">
        <v>2.5999999999999999E-2</v>
      </c>
      <c r="M26" s="398"/>
      <c r="N26" s="11"/>
      <c r="O26" s="11">
        <v>7.0000000000000007E-2</v>
      </c>
      <c r="P26" s="11">
        <v>7.5999999999999998E-2</v>
      </c>
      <c r="Q26" s="189" t="s">
        <v>122</v>
      </c>
      <c r="R26" s="189" t="s">
        <v>37</v>
      </c>
      <c r="S26" s="189"/>
      <c r="T26" s="189"/>
      <c r="U26" s="189">
        <v>5.0999999999999997E-2</v>
      </c>
      <c r="V26" s="189"/>
    </row>
    <row r="27" spans="2:22">
      <c r="B27" s="15" t="s">
        <v>20</v>
      </c>
      <c r="C27" s="11" t="s">
        <v>37</v>
      </c>
      <c r="D27" s="11">
        <v>2.0000000000000001E-4</v>
      </c>
      <c r="E27" s="93" t="s">
        <v>37</v>
      </c>
      <c r="F27" s="93" t="s">
        <v>37</v>
      </c>
      <c r="G27" s="404" t="s">
        <v>37</v>
      </c>
      <c r="H27" s="434" t="s">
        <v>37</v>
      </c>
      <c r="I27" s="434" t="s">
        <v>37</v>
      </c>
      <c r="J27" s="398" t="s">
        <v>37</v>
      </c>
      <c r="K27" s="398" t="s">
        <v>37</v>
      </c>
      <c r="L27" s="398" t="s">
        <v>37</v>
      </c>
      <c r="M27" s="398"/>
      <c r="N27" s="11"/>
      <c r="O27" s="11">
        <v>1E-4</v>
      </c>
      <c r="P27" s="11">
        <v>2.0000000000000001E-4</v>
      </c>
      <c r="Q27" s="189" t="s">
        <v>123</v>
      </c>
      <c r="R27" s="189">
        <v>2E-3</v>
      </c>
      <c r="S27" s="189"/>
      <c r="T27" s="189"/>
      <c r="U27" s="189" t="s">
        <v>37</v>
      </c>
      <c r="V27" s="189"/>
    </row>
    <row r="28" spans="2:22">
      <c r="B28" s="15" t="s">
        <v>24</v>
      </c>
      <c r="C28" s="11" t="s">
        <v>17</v>
      </c>
      <c r="D28" s="11" t="s">
        <v>17</v>
      </c>
      <c r="E28" s="93" t="s">
        <v>17</v>
      </c>
      <c r="F28" s="93" t="s">
        <v>17</v>
      </c>
      <c r="G28" s="404" t="s">
        <v>17</v>
      </c>
      <c r="H28" s="434" t="s">
        <v>17</v>
      </c>
      <c r="I28" s="434" t="s">
        <v>17</v>
      </c>
      <c r="J28" s="398" t="s">
        <v>17</v>
      </c>
      <c r="K28" s="398" t="s">
        <v>17</v>
      </c>
      <c r="L28" s="398" t="s">
        <v>17</v>
      </c>
      <c r="M28" s="398"/>
      <c r="N28" s="11"/>
      <c r="O28" s="11">
        <v>2.1999999999999999E-2</v>
      </c>
      <c r="P28" s="11">
        <v>4.0000000000000001E-3</v>
      </c>
      <c r="Q28" s="189" t="s">
        <v>124</v>
      </c>
      <c r="R28" s="189">
        <v>2E-3</v>
      </c>
      <c r="S28" s="189"/>
      <c r="T28" s="189"/>
      <c r="U28" s="189" t="s">
        <v>17</v>
      </c>
      <c r="V28" s="189"/>
    </row>
    <row r="29" spans="2:22">
      <c r="B29" s="476" t="s">
        <v>377</v>
      </c>
      <c r="C29" s="404"/>
      <c r="D29" s="404"/>
      <c r="E29" s="404"/>
      <c r="F29" s="404"/>
      <c r="G29" s="404"/>
      <c r="H29" s="398"/>
      <c r="I29" s="398"/>
      <c r="J29" s="398"/>
      <c r="K29" s="398">
        <v>1E-3</v>
      </c>
      <c r="L29" s="398">
        <v>1E-3</v>
      </c>
      <c r="M29" s="398"/>
      <c r="N29" s="404"/>
      <c r="O29" s="404"/>
      <c r="P29" s="404"/>
      <c r="Q29" s="404"/>
      <c r="R29" s="404"/>
      <c r="S29" s="404"/>
      <c r="T29" s="404"/>
      <c r="U29" s="404"/>
      <c r="V29" s="404"/>
    </row>
    <row r="30" spans="2:22">
      <c r="B30" s="15" t="s">
        <v>25</v>
      </c>
      <c r="C30" s="11">
        <v>3.2000000000000001E-2</v>
      </c>
      <c r="D30" s="11">
        <v>3.0000000000000001E-3</v>
      </c>
      <c r="E30" s="93" t="s">
        <v>17</v>
      </c>
      <c r="F30" s="93">
        <v>9.8000000000000004E-2</v>
      </c>
      <c r="G30" s="404">
        <v>8.9999999999999993E-3</v>
      </c>
      <c r="H30" s="434" t="s">
        <v>17</v>
      </c>
      <c r="I30" s="434" t="s">
        <v>17</v>
      </c>
      <c r="J30" s="398" t="s">
        <v>17</v>
      </c>
      <c r="K30" s="398" t="s">
        <v>17</v>
      </c>
      <c r="L30" s="398" t="s">
        <v>17</v>
      </c>
      <c r="M30" s="398"/>
      <c r="N30" s="11"/>
      <c r="O30" s="11">
        <v>1.7000000000000001E-2</v>
      </c>
      <c r="P30" s="11">
        <v>1.2E-2</v>
      </c>
      <c r="Q30" s="189" t="s">
        <v>125</v>
      </c>
      <c r="R30" s="189">
        <v>0.37</v>
      </c>
      <c r="S30" s="189"/>
      <c r="T30" s="189"/>
      <c r="U30" s="189" t="s">
        <v>17</v>
      </c>
      <c r="V30" s="189"/>
    </row>
    <row r="31" spans="2:22">
      <c r="B31" s="15" t="s">
        <v>32</v>
      </c>
      <c r="C31" s="11" t="s">
        <v>17</v>
      </c>
      <c r="D31" s="11" t="s">
        <v>17</v>
      </c>
      <c r="E31" s="93" t="s">
        <v>17</v>
      </c>
      <c r="F31" s="93">
        <v>4.8000000000000001E-2</v>
      </c>
      <c r="G31" s="404" t="s">
        <v>17</v>
      </c>
      <c r="H31" s="434" t="s">
        <v>17</v>
      </c>
      <c r="I31" s="434" t="s">
        <v>17</v>
      </c>
      <c r="J31" s="398" t="s">
        <v>17</v>
      </c>
      <c r="K31" s="398" t="s">
        <v>17</v>
      </c>
      <c r="L31" s="398" t="s">
        <v>17</v>
      </c>
      <c r="M31" s="398"/>
      <c r="N31" s="11"/>
      <c r="O31" s="11">
        <v>8.9999999999999993E-3</v>
      </c>
      <c r="P31" s="11">
        <v>5.0000000000000001E-3</v>
      </c>
      <c r="Q31" s="189" t="s">
        <v>126</v>
      </c>
      <c r="R31" s="189" t="s">
        <v>17</v>
      </c>
      <c r="S31" s="189"/>
      <c r="T31" s="189"/>
      <c r="U31" s="189" t="s">
        <v>17</v>
      </c>
      <c r="V31" s="189"/>
    </row>
    <row r="32" spans="2:22">
      <c r="B32" s="442" t="s">
        <v>258</v>
      </c>
      <c r="C32" s="11">
        <v>1.02</v>
      </c>
      <c r="D32" s="11">
        <v>1.26</v>
      </c>
      <c r="E32" s="93">
        <v>1.38</v>
      </c>
      <c r="F32" s="93">
        <v>0.64700000000000002</v>
      </c>
      <c r="G32" s="404">
        <v>0.46</v>
      </c>
      <c r="H32" s="434">
        <v>0.85399999999999998</v>
      </c>
      <c r="I32" s="434">
        <v>1.26</v>
      </c>
      <c r="J32" s="398">
        <v>1.2</v>
      </c>
      <c r="K32" s="398">
        <v>1.31</v>
      </c>
      <c r="L32" s="398">
        <v>1.23</v>
      </c>
      <c r="M32" s="398"/>
      <c r="N32" s="11"/>
      <c r="O32" s="11">
        <v>0.58699999999999997</v>
      </c>
      <c r="P32" s="11">
        <v>0.35</v>
      </c>
      <c r="Q32" s="189" t="s">
        <v>127</v>
      </c>
      <c r="R32" s="189">
        <v>0.107</v>
      </c>
      <c r="S32" s="189"/>
      <c r="T32" s="189"/>
      <c r="U32" s="189">
        <v>0.998</v>
      </c>
      <c r="V32" s="189"/>
    </row>
    <row r="33" spans="2:22">
      <c r="B33" s="476" t="s">
        <v>378</v>
      </c>
      <c r="C33" s="404"/>
      <c r="D33" s="404"/>
      <c r="E33" s="404"/>
      <c r="F33" s="404"/>
      <c r="G33" s="404"/>
      <c r="H33" s="398"/>
      <c r="I33" s="398"/>
      <c r="J33" s="398"/>
      <c r="K33" s="398">
        <v>2E-3</v>
      </c>
      <c r="L33" s="398">
        <v>1E-3</v>
      </c>
      <c r="M33" s="398"/>
      <c r="N33" s="404"/>
      <c r="O33" s="404"/>
      <c r="P33" s="404"/>
      <c r="Q33" s="404"/>
      <c r="R33" s="404"/>
      <c r="S33" s="404"/>
      <c r="T33" s="404"/>
      <c r="U33" s="404"/>
      <c r="V33" s="404"/>
    </row>
    <row r="34" spans="2:22">
      <c r="B34" s="15" t="s">
        <v>38</v>
      </c>
      <c r="C34" s="11">
        <v>5.0000000000000001E-3</v>
      </c>
      <c r="D34" s="11">
        <v>2.3E-2</v>
      </c>
      <c r="E34" s="93">
        <v>5.0000000000000001E-3</v>
      </c>
      <c r="F34" s="93">
        <v>0.01</v>
      </c>
      <c r="G34" s="404">
        <v>6.0000000000000001E-3</v>
      </c>
      <c r="H34" s="434">
        <v>8.0000000000000002E-3</v>
      </c>
      <c r="I34" s="434">
        <v>0.13200000000000001</v>
      </c>
      <c r="J34" s="398">
        <v>4.0000000000000001E-3</v>
      </c>
      <c r="K34" s="398">
        <v>4.0000000000000001E-3</v>
      </c>
      <c r="L34" s="398">
        <v>1.9E-2</v>
      </c>
      <c r="M34" s="398"/>
      <c r="N34" s="11"/>
      <c r="O34" s="11">
        <v>1.4E-2</v>
      </c>
      <c r="P34" s="11">
        <v>8.9999999999999993E-3</v>
      </c>
      <c r="Q34" s="189" t="s">
        <v>252</v>
      </c>
      <c r="R34" s="189">
        <v>1.98</v>
      </c>
      <c r="S34" s="189"/>
      <c r="T34" s="189"/>
      <c r="U34" s="189">
        <v>6.0000000000000001E-3</v>
      </c>
      <c r="V34" s="189"/>
    </row>
    <row r="35" spans="2:22">
      <c r="B35" s="15" t="s">
        <v>43</v>
      </c>
      <c r="C35" s="11" t="s">
        <v>30</v>
      </c>
      <c r="D35" s="11" t="s">
        <v>30</v>
      </c>
      <c r="E35" s="93" t="s">
        <v>30</v>
      </c>
      <c r="F35" s="93" t="s">
        <v>30</v>
      </c>
      <c r="G35" s="404" t="s">
        <v>30</v>
      </c>
      <c r="H35" s="434" t="s">
        <v>30</v>
      </c>
      <c r="I35" s="434" t="s">
        <v>30</v>
      </c>
      <c r="J35" s="398" t="s">
        <v>30</v>
      </c>
      <c r="K35" s="398" t="s">
        <v>30</v>
      </c>
      <c r="L35" s="398" t="s">
        <v>30</v>
      </c>
      <c r="M35" s="398"/>
      <c r="N35" s="11"/>
      <c r="O35" s="11" t="s">
        <v>30</v>
      </c>
      <c r="P35" s="11" t="s">
        <v>30</v>
      </c>
      <c r="Q35" s="189" t="s">
        <v>128</v>
      </c>
      <c r="R35" s="189" t="s">
        <v>30</v>
      </c>
      <c r="S35" s="189"/>
      <c r="T35" s="189"/>
      <c r="U35" s="189" t="s">
        <v>30</v>
      </c>
      <c r="V35" s="189"/>
    </row>
    <row r="36" spans="2:22">
      <c r="B36" s="15" t="s">
        <v>49</v>
      </c>
      <c r="C36" s="11">
        <v>8.0000000000000002E-3</v>
      </c>
      <c r="D36" s="11" t="s">
        <v>50</v>
      </c>
      <c r="E36" s="93">
        <v>8.0000000000000002E-3</v>
      </c>
      <c r="F36" s="93">
        <v>0.38300000000000001</v>
      </c>
      <c r="G36" s="404">
        <v>0.154</v>
      </c>
      <c r="H36" s="434">
        <v>0.11</v>
      </c>
      <c r="I36" s="434">
        <v>0.109</v>
      </c>
      <c r="J36" s="398">
        <v>6.5000000000000002E-2</v>
      </c>
      <c r="K36" s="398">
        <v>0.05</v>
      </c>
      <c r="L36" s="398">
        <v>0.30399999999999999</v>
      </c>
      <c r="M36" s="398"/>
      <c r="N36" s="11"/>
      <c r="O36" s="11">
        <v>0.71699999999999997</v>
      </c>
      <c r="P36" s="11">
        <v>0.155</v>
      </c>
      <c r="Q36" s="189" t="s">
        <v>129</v>
      </c>
      <c r="R36" s="189">
        <v>0.24</v>
      </c>
      <c r="S36" s="189"/>
      <c r="T36" s="189"/>
      <c r="U36" s="189">
        <v>0.151</v>
      </c>
      <c r="V36" s="189"/>
    </row>
    <row r="37" spans="2:22">
      <c r="B37" s="15" t="s">
        <v>19</v>
      </c>
      <c r="C37" s="11">
        <v>0.36</v>
      </c>
      <c r="D37" s="11">
        <v>0.28999999999999998</v>
      </c>
      <c r="E37" s="93">
        <v>0.39</v>
      </c>
      <c r="F37" s="93">
        <v>0.73</v>
      </c>
      <c r="G37" s="404">
        <v>0.69</v>
      </c>
      <c r="H37" s="434">
        <v>0.64</v>
      </c>
      <c r="I37" s="434">
        <v>0.59</v>
      </c>
      <c r="J37" s="398">
        <v>0.65</v>
      </c>
      <c r="K37" s="398" t="s">
        <v>52</v>
      </c>
      <c r="L37" s="398">
        <v>0.56000000000000005</v>
      </c>
      <c r="M37" s="398"/>
      <c r="N37" s="11"/>
      <c r="O37" s="11">
        <v>0.27</v>
      </c>
      <c r="P37" s="11">
        <v>0.24</v>
      </c>
      <c r="Q37" s="189" t="s">
        <v>130</v>
      </c>
      <c r="R37" s="189">
        <v>27.7</v>
      </c>
      <c r="S37" s="189"/>
      <c r="T37" s="189"/>
      <c r="U37" s="189">
        <v>0.72</v>
      </c>
      <c r="V37" s="189"/>
    </row>
    <row r="38" spans="2:22" ht="30.75" customHeight="1">
      <c r="B38" s="15" t="s">
        <v>31</v>
      </c>
      <c r="C38" s="11">
        <v>19.100000000000001</v>
      </c>
      <c r="D38" s="11">
        <v>12.6</v>
      </c>
      <c r="E38" s="93">
        <v>11.1</v>
      </c>
      <c r="F38" s="93">
        <v>3.78</v>
      </c>
      <c r="G38" s="404">
        <v>0.66</v>
      </c>
      <c r="H38" s="434">
        <v>1.01</v>
      </c>
      <c r="I38" s="434">
        <v>0.28000000000000003</v>
      </c>
      <c r="J38" s="398">
        <v>8.15</v>
      </c>
      <c r="K38" s="398">
        <v>7.87</v>
      </c>
      <c r="L38" s="398">
        <v>0.24</v>
      </c>
      <c r="M38" s="398"/>
      <c r="N38" s="11"/>
      <c r="O38" s="11">
        <v>4.63</v>
      </c>
      <c r="P38" s="11">
        <v>2.12</v>
      </c>
      <c r="Q38" s="189" t="s">
        <v>131</v>
      </c>
      <c r="R38" s="189" t="s">
        <v>37</v>
      </c>
      <c r="S38" s="189"/>
      <c r="T38" s="189"/>
      <c r="U38" s="189">
        <v>2.94</v>
      </c>
      <c r="V38" s="189"/>
    </row>
    <row r="39" spans="2:22" ht="33.75" customHeight="1">
      <c r="B39" s="15" t="s">
        <v>36</v>
      </c>
      <c r="C39" s="11" t="s">
        <v>37</v>
      </c>
      <c r="D39" s="11" t="s">
        <v>37</v>
      </c>
      <c r="E39" s="93" t="s">
        <v>37</v>
      </c>
      <c r="F39" s="93" t="s">
        <v>37</v>
      </c>
      <c r="G39" s="404" t="s">
        <v>37</v>
      </c>
      <c r="H39" s="434" t="s">
        <v>37</v>
      </c>
      <c r="I39" s="434" t="s">
        <v>37</v>
      </c>
      <c r="J39" s="398" t="s">
        <v>37</v>
      </c>
      <c r="K39" s="398" t="s">
        <v>37</v>
      </c>
      <c r="L39" s="398" t="s">
        <v>37</v>
      </c>
      <c r="M39" s="398"/>
      <c r="N39" s="11"/>
      <c r="O39" s="11" t="s">
        <v>37</v>
      </c>
      <c r="P39" s="11" t="s">
        <v>37</v>
      </c>
      <c r="Q39" s="189" t="s">
        <v>268</v>
      </c>
      <c r="R39" s="189">
        <v>0.6</v>
      </c>
      <c r="S39" s="189"/>
      <c r="T39" s="189"/>
      <c r="U39" s="189" t="s">
        <v>37</v>
      </c>
      <c r="V39" s="189"/>
    </row>
    <row r="40" spans="2:22">
      <c r="B40" s="442" t="s">
        <v>263</v>
      </c>
      <c r="C40" s="11">
        <v>0.62</v>
      </c>
      <c r="D40" s="11">
        <v>0.2</v>
      </c>
      <c r="E40" s="93">
        <v>0.6</v>
      </c>
      <c r="F40" s="93">
        <v>0.7</v>
      </c>
      <c r="G40" s="404">
        <v>0.9</v>
      </c>
      <c r="H40" s="434">
        <v>0.8</v>
      </c>
      <c r="I40" s="434">
        <v>1</v>
      </c>
      <c r="J40" s="398">
        <v>0.8</v>
      </c>
      <c r="K40" s="398">
        <v>0.8</v>
      </c>
      <c r="L40" s="398">
        <v>0.7</v>
      </c>
      <c r="M40" s="398"/>
      <c r="N40" s="11"/>
      <c r="O40" s="11">
        <v>0.42</v>
      </c>
      <c r="P40" s="11">
        <v>0.5</v>
      </c>
      <c r="Q40" s="189" t="s">
        <v>115</v>
      </c>
      <c r="R40" s="189">
        <v>306</v>
      </c>
      <c r="S40" s="189"/>
      <c r="T40" s="189"/>
      <c r="U40" s="189">
        <v>0.7</v>
      </c>
      <c r="V40" s="189"/>
    </row>
    <row r="41" spans="2:22">
      <c r="B41" s="442" t="s">
        <v>382</v>
      </c>
      <c r="C41" s="11">
        <v>2.4500000000000002</v>
      </c>
      <c r="D41" s="11">
        <v>2.7</v>
      </c>
      <c r="E41" s="93">
        <v>0.02</v>
      </c>
      <c r="F41" s="93">
        <v>6.3</v>
      </c>
      <c r="G41" s="404">
        <v>5.35</v>
      </c>
      <c r="H41" s="434">
        <v>10.6</v>
      </c>
      <c r="I41" s="434">
        <v>0.92</v>
      </c>
      <c r="J41" s="398">
        <v>4.04</v>
      </c>
      <c r="K41" s="398">
        <v>4.28</v>
      </c>
      <c r="L41" s="398">
        <v>0.01</v>
      </c>
      <c r="M41" s="398"/>
      <c r="N41" s="11"/>
      <c r="O41" s="11">
        <v>0.68</v>
      </c>
      <c r="P41" s="11">
        <v>1.51</v>
      </c>
      <c r="Q41" s="189" t="s">
        <v>132</v>
      </c>
      <c r="R41" s="189">
        <v>2.2999999999999998</v>
      </c>
      <c r="S41" s="189"/>
      <c r="T41" s="189"/>
      <c r="U41" s="189">
        <v>10.1</v>
      </c>
      <c r="V41" s="189"/>
    </row>
    <row r="42" spans="2:22">
      <c r="B42" s="476" t="s">
        <v>286</v>
      </c>
      <c r="C42" s="404"/>
      <c r="D42" s="404"/>
      <c r="E42" s="404"/>
      <c r="F42" s="404"/>
      <c r="G42" s="404"/>
      <c r="H42" s="398"/>
      <c r="I42" s="398"/>
      <c r="J42" s="398" t="s">
        <v>30</v>
      </c>
      <c r="K42" s="398" t="s">
        <v>30</v>
      </c>
      <c r="L42" s="398">
        <v>0.13</v>
      </c>
      <c r="M42" s="398"/>
      <c r="N42" s="404"/>
      <c r="O42" s="404"/>
      <c r="P42" s="404"/>
      <c r="Q42" s="404"/>
      <c r="R42" s="404"/>
      <c r="S42" s="404"/>
      <c r="T42" s="404"/>
      <c r="U42" s="404"/>
      <c r="V42" s="404"/>
    </row>
    <row r="43" spans="2:22">
      <c r="B43" s="442" t="s">
        <v>387</v>
      </c>
      <c r="C43" s="11">
        <v>0.23</v>
      </c>
      <c r="D43" s="11" t="s">
        <v>30</v>
      </c>
      <c r="E43" s="93">
        <v>7.0000000000000007E-2</v>
      </c>
      <c r="F43" s="93">
        <v>0.01</v>
      </c>
      <c r="G43" s="404" t="s">
        <v>30</v>
      </c>
      <c r="H43" s="434" t="s">
        <v>30</v>
      </c>
      <c r="I43" s="434">
        <v>0.03</v>
      </c>
      <c r="J43" s="398" t="s">
        <v>30</v>
      </c>
      <c r="K43" s="398" t="s">
        <v>30</v>
      </c>
      <c r="L43" s="398">
        <v>2.97</v>
      </c>
      <c r="M43" s="398"/>
      <c r="N43" s="11"/>
      <c r="O43" s="11">
        <v>0.06</v>
      </c>
      <c r="P43" s="11">
        <v>0.02</v>
      </c>
      <c r="Q43" s="189" t="s">
        <v>133</v>
      </c>
      <c r="R43" s="189">
        <v>0.01</v>
      </c>
      <c r="S43" s="189"/>
      <c r="T43" s="189"/>
      <c r="U43" s="189">
        <v>2.74</v>
      </c>
      <c r="V43" s="189"/>
    </row>
    <row r="44" spans="2:22" ht="26.7" customHeight="1">
      <c r="B44" s="524" t="s">
        <v>287</v>
      </c>
      <c r="C44" s="404"/>
      <c r="D44" s="404"/>
      <c r="E44" s="404"/>
      <c r="F44" s="404"/>
      <c r="G44" s="404"/>
      <c r="H44" s="398"/>
      <c r="I44" s="398"/>
      <c r="J44" s="398" t="s">
        <v>30</v>
      </c>
      <c r="K44" s="398" t="s">
        <v>30</v>
      </c>
      <c r="L44" s="398">
        <v>3.1</v>
      </c>
      <c r="M44" s="398"/>
      <c r="N44" s="404"/>
      <c r="O44" s="404"/>
      <c r="P44" s="404"/>
      <c r="Q44" s="404"/>
      <c r="R44" s="404"/>
      <c r="S44" s="404"/>
      <c r="T44" s="404"/>
      <c r="U44" s="404"/>
      <c r="V44" s="404"/>
    </row>
    <row r="45" spans="2:22" ht="26.7" customHeight="1">
      <c r="B45" s="476" t="s">
        <v>288</v>
      </c>
      <c r="C45" s="404"/>
      <c r="D45" s="404"/>
      <c r="E45" s="404"/>
      <c r="F45" s="404"/>
      <c r="G45" s="404"/>
      <c r="H45" s="398"/>
      <c r="I45" s="398"/>
      <c r="J45" s="398">
        <v>98.4</v>
      </c>
      <c r="K45" s="398">
        <v>85.6</v>
      </c>
      <c r="L45" s="398">
        <v>89.8</v>
      </c>
      <c r="M45" s="398"/>
      <c r="N45" s="404"/>
      <c r="O45" s="404"/>
      <c r="P45" s="404"/>
      <c r="Q45" s="404"/>
      <c r="R45" s="404"/>
      <c r="S45" s="404"/>
      <c r="T45" s="404"/>
      <c r="U45" s="404"/>
      <c r="V45" s="404"/>
    </row>
    <row r="46" spans="2:22" ht="26.7" customHeight="1">
      <c r="B46" s="476" t="s">
        <v>289</v>
      </c>
      <c r="C46" s="404"/>
      <c r="D46" s="404"/>
      <c r="E46" s="404"/>
      <c r="F46" s="404"/>
      <c r="G46" s="404"/>
      <c r="H46" s="398"/>
      <c r="I46" s="398"/>
      <c r="J46" s="398">
        <v>96</v>
      </c>
      <c r="K46" s="398">
        <v>84.2</v>
      </c>
      <c r="L46" s="398">
        <v>92.7</v>
      </c>
      <c r="M46" s="398"/>
      <c r="N46" s="404"/>
      <c r="O46" s="404"/>
      <c r="P46" s="404"/>
      <c r="Q46" s="404"/>
      <c r="R46" s="404"/>
      <c r="S46" s="404"/>
      <c r="T46" s="404"/>
      <c r="U46" s="404"/>
      <c r="V46" s="404"/>
    </row>
    <row r="47" spans="2:22" ht="26.7" customHeight="1">
      <c r="B47" s="476" t="s">
        <v>290</v>
      </c>
      <c r="C47" s="404"/>
      <c r="D47" s="404"/>
      <c r="E47" s="404"/>
      <c r="F47" s="404"/>
      <c r="G47" s="404"/>
      <c r="H47" s="398"/>
      <c r="I47" s="398"/>
      <c r="J47" s="398">
        <v>1.22</v>
      </c>
      <c r="K47" s="398">
        <v>0.8</v>
      </c>
      <c r="L47" s="398">
        <v>1.61</v>
      </c>
      <c r="M47" s="398"/>
      <c r="N47" s="404"/>
      <c r="O47" s="404"/>
      <c r="P47" s="404"/>
      <c r="Q47" s="404"/>
      <c r="R47" s="404"/>
      <c r="S47" s="404"/>
      <c r="T47" s="404"/>
      <c r="U47" s="404"/>
      <c r="V47" s="404"/>
    </row>
    <row r="48" spans="2:22" ht="26.7" customHeight="1">
      <c r="B48" s="15" t="s">
        <v>39</v>
      </c>
      <c r="C48" s="11" t="s">
        <v>53</v>
      </c>
      <c r="D48" s="11" t="s">
        <v>53</v>
      </c>
      <c r="E48" s="93" t="s">
        <v>53</v>
      </c>
      <c r="F48" s="93" t="s">
        <v>53</v>
      </c>
      <c r="G48" s="404" t="s">
        <v>53</v>
      </c>
      <c r="H48" s="434" t="s">
        <v>53</v>
      </c>
      <c r="I48" s="434" t="s">
        <v>53</v>
      </c>
      <c r="J48" s="398" t="s">
        <v>53</v>
      </c>
      <c r="K48" s="398" t="s">
        <v>53</v>
      </c>
      <c r="L48" s="398" t="s">
        <v>53</v>
      </c>
      <c r="M48" s="398"/>
      <c r="N48" s="11"/>
      <c r="O48" s="11" t="s">
        <v>53</v>
      </c>
      <c r="P48" s="11" t="s">
        <v>53</v>
      </c>
      <c r="Q48" s="189" t="s">
        <v>134</v>
      </c>
      <c r="R48" s="189" t="s">
        <v>53</v>
      </c>
      <c r="S48" s="189"/>
      <c r="T48" s="189"/>
      <c r="U48" s="189" t="s">
        <v>53</v>
      </c>
      <c r="V48" s="189"/>
    </row>
    <row r="49" spans="1:22" ht="15" thickBot="1">
      <c r="B49" s="15" t="s">
        <v>40</v>
      </c>
      <c r="C49" s="11" t="s">
        <v>17</v>
      </c>
      <c r="D49" s="11" t="s">
        <v>17</v>
      </c>
      <c r="E49" s="93" t="s">
        <v>50</v>
      </c>
      <c r="F49" s="93" t="s">
        <v>251</v>
      </c>
      <c r="G49" s="93" t="s">
        <v>251</v>
      </c>
      <c r="H49" s="93" t="s">
        <v>251</v>
      </c>
      <c r="I49" s="93" t="s">
        <v>251</v>
      </c>
      <c r="J49" s="404"/>
      <c r="K49" s="404"/>
      <c r="L49" s="404"/>
      <c r="M49" s="404"/>
      <c r="N49" s="11"/>
      <c r="O49" s="11" t="s">
        <v>17</v>
      </c>
      <c r="P49" s="11" t="s">
        <v>85</v>
      </c>
      <c r="Q49" s="189" t="s">
        <v>135</v>
      </c>
      <c r="R49" s="11" t="s">
        <v>17</v>
      </c>
      <c r="S49" s="189"/>
      <c r="T49" s="189"/>
      <c r="U49" s="93" t="s">
        <v>251</v>
      </c>
      <c r="V49" s="189"/>
    </row>
    <row r="50" spans="1:22" ht="15" thickTop="1">
      <c r="A50" s="1339" t="s">
        <v>309</v>
      </c>
      <c r="B50" s="527" t="s">
        <v>291</v>
      </c>
      <c r="C50" s="404"/>
      <c r="D50" s="404"/>
      <c r="E50" s="404"/>
      <c r="F50" s="404"/>
      <c r="G50" s="404"/>
      <c r="H50" s="404"/>
      <c r="I50" s="404"/>
      <c r="J50" s="404" t="s">
        <v>85</v>
      </c>
      <c r="K50" s="404" t="s">
        <v>85</v>
      </c>
      <c r="L50" s="404" t="s">
        <v>85</v>
      </c>
      <c r="M50" s="404"/>
      <c r="N50" s="404"/>
      <c r="O50" s="404"/>
      <c r="P50" s="404"/>
      <c r="Q50" s="404"/>
      <c r="R50" s="404"/>
      <c r="S50" s="404"/>
      <c r="T50" s="404"/>
      <c r="U50" s="404"/>
      <c r="V50" s="404"/>
    </row>
    <row r="51" spans="1:22">
      <c r="A51" s="1340"/>
      <c r="B51" s="528" t="s">
        <v>292</v>
      </c>
      <c r="C51" s="404"/>
      <c r="D51" s="404"/>
      <c r="E51" s="404"/>
      <c r="F51" s="404"/>
      <c r="G51" s="404"/>
      <c r="H51" s="404"/>
      <c r="I51" s="404"/>
      <c r="J51" s="404" t="s">
        <v>85</v>
      </c>
      <c r="K51" s="404" t="s">
        <v>85</v>
      </c>
      <c r="L51" s="404" t="s">
        <v>85</v>
      </c>
      <c r="M51" s="404"/>
      <c r="N51" s="404"/>
      <c r="O51" s="404"/>
      <c r="P51" s="404"/>
      <c r="Q51" s="404"/>
      <c r="R51" s="404"/>
      <c r="S51" s="404"/>
      <c r="T51" s="404"/>
      <c r="U51" s="404"/>
      <c r="V51" s="404"/>
    </row>
    <row r="52" spans="1:22">
      <c r="A52" s="1340"/>
      <c r="B52" s="528" t="s">
        <v>293</v>
      </c>
      <c r="C52" s="404"/>
      <c r="D52" s="404"/>
      <c r="E52" s="404"/>
      <c r="F52" s="404"/>
      <c r="G52" s="404"/>
      <c r="H52" s="404"/>
      <c r="I52" s="404"/>
      <c r="J52" s="404" t="s">
        <v>85</v>
      </c>
      <c r="K52" s="404" t="s">
        <v>85</v>
      </c>
      <c r="L52" s="404" t="s">
        <v>85</v>
      </c>
      <c r="M52" s="404"/>
      <c r="N52" s="404"/>
      <c r="O52" s="404"/>
      <c r="P52" s="404"/>
      <c r="Q52" s="404"/>
      <c r="R52" s="404"/>
      <c r="S52" s="404"/>
      <c r="T52" s="404"/>
      <c r="U52" s="404"/>
      <c r="V52" s="404"/>
    </row>
    <row r="53" spans="1:22">
      <c r="A53" s="1340"/>
      <c r="B53" s="528" t="s">
        <v>294</v>
      </c>
      <c r="C53" s="404"/>
      <c r="D53" s="404"/>
      <c r="E53" s="404"/>
      <c r="F53" s="404"/>
      <c r="G53" s="404"/>
      <c r="H53" s="404"/>
      <c r="I53" s="404"/>
      <c r="J53" s="404" t="s">
        <v>85</v>
      </c>
      <c r="K53" s="404" t="s">
        <v>85</v>
      </c>
      <c r="L53" s="404" t="s">
        <v>85</v>
      </c>
      <c r="M53" s="404"/>
      <c r="N53" s="404"/>
      <c r="O53" s="404"/>
      <c r="P53" s="404"/>
      <c r="Q53" s="404"/>
      <c r="R53" s="404"/>
      <c r="S53" s="404"/>
      <c r="T53" s="404"/>
      <c r="U53" s="404"/>
      <c r="V53" s="404"/>
    </row>
    <row r="54" spans="1:22">
      <c r="A54" s="1340"/>
      <c r="B54" s="528" t="s">
        <v>295</v>
      </c>
      <c r="C54" s="404"/>
      <c r="D54" s="404"/>
      <c r="E54" s="404"/>
      <c r="F54" s="404"/>
      <c r="G54" s="404"/>
      <c r="H54" s="404"/>
      <c r="I54" s="404"/>
      <c r="J54" s="404" t="s">
        <v>85</v>
      </c>
      <c r="K54" s="404" t="s">
        <v>85</v>
      </c>
      <c r="L54" s="404" t="s">
        <v>85</v>
      </c>
      <c r="M54" s="404"/>
      <c r="N54" s="404"/>
      <c r="O54" s="404"/>
      <c r="P54" s="404"/>
      <c r="Q54" s="404"/>
      <c r="R54" s="404"/>
      <c r="S54" s="404"/>
      <c r="T54" s="404"/>
      <c r="U54" s="404"/>
      <c r="V54" s="404"/>
    </row>
    <row r="55" spans="1:22">
      <c r="A55" s="1340"/>
      <c r="B55" s="528" t="s">
        <v>296</v>
      </c>
      <c r="C55" s="404"/>
      <c r="D55" s="404"/>
      <c r="E55" s="404"/>
      <c r="F55" s="404"/>
      <c r="G55" s="404"/>
      <c r="H55" s="404"/>
      <c r="I55" s="404"/>
      <c r="J55" s="404" t="s">
        <v>85</v>
      </c>
      <c r="K55" s="404" t="s">
        <v>85</v>
      </c>
      <c r="L55" s="404" t="s">
        <v>85</v>
      </c>
      <c r="M55" s="404"/>
      <c r="N55" s="404"/>
      <c r="O55" s="404"/>
      <c r="P55" s="404"/>
      <c r="Q55" s="404"/>
      <c r="R55" s="404"/>
      <c r="S55" s="404"/>
      <c r="T55" s="404"/>
      <c r="U55" s="404"/>
      <c r="V55" s="404"/>
    </row>
    <row r="56" spans="1:22">
      <c r="A56" s="1340"/>
      <c r="B56" s="528" t="s">
        <v>297</v>
      </c>
      <c r="C56" s="404"/>
      <c r="D56" s="404"/>
      <c r="E56" s="404"/>
      <c r="F56" s="404"/>
      <c r="G56" s="404"/>
      <c r="H56" s="404"/>
      <c r="I56" s="404"/>
      <c r="J56" s="404" t="s">
        <v>85</v>
      </c>
      <c r="K56" s="404" t="s">
        <v>85</v>
      </c>
      <c r="L56" s="404" t="s">
        <v>85</v>
      </c>
      <c r="M56" s="404"/>
      <c r="N56" s="404"/>
      <c r="O56" s="404"/>
      <c r="P56" s="404"/>
      <c r="Q56" s="404"/>
      <c r="R56" s="404"/>
      <c r="S56" s="404"/>
      <c r="T56" s="404"/>
      <c r="U56" s="404"/>
      <c r="V56" s="404"/>
    </row>
    <row r="57" spans="1:22">
      <c r="A57" s="1340"/>
      <c r="B57" s="528" t="s">
        <v>298</v>
      </c>
      <c r="C57" s="404"/>
      <c r="D57" s="404"/>
      <c r="E57" s="404"/>
      <c r="F57" s="404"/>
      <c r="G57" s="404"/>
      <c r="H57" s="404"/>
      <c r="I57" s="404"/>
      <c r="J57" s="404" t="s">
        <v>85</v>
      </c>
      <c r="K57" s="404" t="s">
        <v>85</v>
      </c>
      <c r="L57" s="404" t="s">
        <v>85</v>
      </c>
      <c r="M57" s="404"/>
      <c r="N57" s="404"/>
      <c r="O57" s="404"/>
      <c r="P57" s="404"/>
      <c r="Q57" s="404"/>
      <c r="R57" s="404"/>
      <c r="S57" s="404"/>
      <c r="T57" s="404"/>
      <c r="U57" s="404"/>
      <c r="V57" s="404"/>
    </row>
    <row r="58" spans="1:22">
      <c r="A58" s="1340"/>
      <c r="B58" s="528" t="s">
        <v>299</v>
      </c>
      <c r="C58" s="404"/>
      <c r="D58" s="404"/>
      <c r="E58" s="404"/>
      <c r="F58" s="404"/>
      <c r="G58" s="404"/>
      <c r="H58" s="404"/>
      <c r="I58" s="404"/>
      <c r="J58" s="404" t="s">
        <v>85</v>
      </c>
      <c r="K58" s="404" t="s">
        <v>85</v>
      </c>
      <c r="L58" s="404" t="s">
        <v>85</v>
      </c>
      <c r="M58" s="404"/>
      <c r="N58" s="404"/>
      <c r="O58" s="404"/>
      <c r="P58" s="404"/>
      <c r="Q58" s="404"/>
      <c r="R58" s="404"/>
      <c r="S58" s="404"/>
      <c r="T58" s="404"/>
      <c r="U58" s="404"/>
      <c r="V58" s="404"/>
    </row>
    <row r="59" spans="1:22">
      <c r="A59" s="1340"/>
      <c r="B59" s="528" t="s">
        <v>300</v>
      </c>
      <c r="C59" s="404"/>
      <c r="D59" s="404"/>
      <c r="E59" s="404"/>
      <c r="F59" s="404"/>
      <c r="G59" s="404"/>
      <c r="H59" s="404"/>
      <c r="I59" s="404"/>
      <c r="J59" s="404" t="s">
        <v>85</v>
      </c>
      <c r="K59" s="404" t="s">
        <v>85</v>
      </c>
      <c r="L59" s="404" t="s">
        <v>85</v>
      </c>
      <c r="M59" s="404"/>
      <c r="N59" s="404"/>
      <c r="O59" s="404"/>
      <c r="P59" s="404"/>
      <c r="Q59" s="404"/>
      <c r="R59" s="404"/>
      <c r="S59" s="404"/>
      <c r="T59" s="404"/>
      <c r="U59" s="404"/>
      <c r="V59" s="404"/>
    </row>
    <row r="60" spans="1:22" ht="26.7" customHeight="1">
      <c r="A60" s="1340"/>
      <c r="B60" s="528" t="s">
        <v>301</v>
      </c>
      <c r="C60" s="404"/>
      <c r="D60" s="404"/>
      <c r="E60" s="404"/>
      <c r="F60" s="404"/>
      <c r="G60" s="404"/>
      <c r="H60" s="404"/>
      <c r="I60" s="404"/>
      <c r="J60" s="404" t="s">
        <v>85</v>
      </c>
      <c r="K60" s="404" t="s">
        <v>85</v>
      </c>
      <c r="L60" s="404" t="s">
        <v>85</v>
      </c>
      <c r="M60" s="404"/>
      <c r="N60" s="404"/>
      <c r="O60" s="404"/>
      <c r="P60" s="404"/>
      <c r="Q60" s="404"/>
      <c r="R60" s="404"/>
      <c r="S60" s="404"/>
      <c r="T60" s="404"/>
      <c r="U60" s="404"/>
      <c r="V60" s="404"/>
    </row>
    <row r="61" spans="1:22" ht="26.7" customHeight="1">
      <c r="A61" s="1340"/>
      <c r="B61" s="528" t="s">
        <v>302</v>
      </c>
      <c r="C61" s="404"/>
      <c r="D61" s="404"/>
      <c r="E61" s="404"/>
      <c r="F61" s="404"/>
      <c r="G61" s="404"/>
      <c r="H61" s="404"/>
      <c r="I61" s="404"/>
      <c r="J61" s="404" t="s">
        <v>85</v>
      </c>
      <c r="K61" s="404" t="s">
        <v>85</v>
      </c>
      <c r="L61" s="404" t="s">
        <v>85</v>
      </c>
      <c r="M61" s="404"/>
      <c r="N61" s="404"/>
      <c r="O61" s="404"/>
      <c r="P61" s="404"/>
      <c r="Q61" s="404"/>
      <c r="R61" s="404"/>
      <c r="S61" s="404"/>
      <c r="T61" s="404"/>
      <c r="U61" s="404"/>
      <c r="V61" s="404"/>
    </row>
    <row r="62" spans="1:22">
      <c r="A62" s="1340"/>
      <c r="B62" s="528" t="s">
        <v>303</v>
      </c>
      <c r="C62" s="404"/>
      <c r="D62" s="404"/>
      <c r="E62" s="404"/>
      <c r="F62" s="404"/>
      <c r="G62" s="404"/>
      <c r="H62" s="404"/>
      <c r="I62" s="404"/>
      <c r="J62" s="404" t="s">
        <v>102</v>
      </c>
      <c r="K62" s="404" t="s">
        <v>102</v>
      </c>
      <c r="L62" s="404" t="s">
        <v>102</v>
      </c>
      <c r="M62" s="404"/>
      <c r="N62" s="404"/>
      <c r="O62" s="404"/>
      <c r="P62" s="404"/>
      <c r="Q62" s="404"/>
      <c r="R62" s="404"/>
      <c r="S62" s="404"/>
      <c r="T62" s="404"/>
      <c r="U62" s="404"/>
      <c r="V62" s="404"/>
    </row>
    <row r="63" spans="1:22" ht="26.7" customHeight="1">
      <c r="A63" s="1340"/>
      <c r="B63" s="528" t="s">
        <v>304</v>
      </c>
      <c r="C63" s="404"/>
      <c r="D63" s="404"/>
      <c r="E63" s="404"/>
      <c r="F63" s="404"/>
      <c r="G63" s="404"/>
      <c r="H63" s="404"/>
      <c r="I63" s="404"/>
      <c r="J63" s="404" t="s">
        <v>85</v>
      </c>
      <c r="K63" s="404" t="s">
        <v>85</v>
      </c>
      <c r="L63" s="404" t="s">
        <v>85</v>
      </c>
      <c r="M63" s="404"/>
      <c r="N63" s="404"/>
      <c r="O63" s="404"/>
      <c r="P63" s="404"/>
      <c r="Q63" s="404"/>
      <c r="R63" s="404"/>
      <c r="S63" s="404"/>
      <c r="T63" s="404"/>
      <c r="U63" s="404"/>
      <c r="V63" s="404"/>
    </row>
    <row r="64" spans="1:22" ht="26.7" customHeight="1">
      <c r="A64" s="1340"/>
      <c r="B64" s="528" t="s">
        <v>305</v>
      </c>
      <c r="C64" s="404"/>
      <c r="D64" s="404"/>
      <c r="E64" s="404"/>
      <c r="F64" s="404"/>
      <c r="G64" s="404"/>
      <c r="H64" s="404"/>
      <c r="I64" s="404"/>
      <c r="J64" s="404" t="s">
        <v>85</v>
      </c>
      <c r="K64" s="404" t="s">
        <v>85</v>
      </c>
      <c r="L64" s="404" t="s">
        <v>85</v>
      </c>
      <c r="M64" s="404"/>
      <c r="N64" s="404"/>
      <c r="O64" s="404"/>
      <c r="P64" s="404"/>
      <c r="Q64" s="404"/>
      <c r="R64" s="404"/>
      <c r="S64" s="404"/>
      <c r="T64" s="404"/>
      <c r="U64" s="404"/>
      <c r="V64" s="404"/>
    </row>
    <row r="65" spans="1:22" ht="26.7" customHeight="1">
      <c r="A65" s="1340"/>
      <c r="B65" s="528" t="s">
        <v>306</v>
      </c>
      <c r="C65" s="404"/>
      <c r="D65" s="404"/>
      <c r="E65" s="404"/>
      <c r="F65" s="404"/>
      <c r="G65" s="404"/>
      <c r="H65" s="404"/>
      <c r="I65" s="404"/>
      <c r="J65" s="404" t="s">
        <v>85</v>
      </c>
      <c r="K65" s="404" t="s">
        <v>85</v>
      </c>
      <c r="L65" s="404" t="s">
        <v>85</v>
      </c>
      <c r="M65" s="404"/>
      <c r="N65" s="404"/>
      <c r="O65" s="404"/>
      <c r="P65" s="404"/>
      <c r="Q65" s="404"/>
      <c r="R65" s="404"/>
      <c r="S65" s="404"/>
      <c r="T65" s="404"/>
      <c r="U65" s="404"/>
      <c r="V65" s="404"/>
    </row>
    <row r="66" spans="1:22" ht="39.6" customHeight="1">
      <c r="A66" s="1340"/>
      <c r="B66" s="528" t="s">
        <v>307</v>
      </c>
      <c r="C66" s="404"/>
      <c r="D66" s="404"/>
      <c r="E66" s="404"/>
      <c r="F66" s="404"/>
      <c r="G66" s="404"/>
      <c r="H66" s="404"/>
      <c r="I66" s="404"/>
      <c r="J66" s="404" t="s">
        <v>102</v>
      </c>
      <c r="K66" s="404" t="s">
        <v>102</v>
      </c>
      <c r="L66" s="404" t="s">
        <v>102</v>
      </c>
      <c r="M66" s="404"/>
      <c r="N66" s="404"/>
      <c r="O66" s="404"/>
      <c r="P66" s="404"/>
      <c r="Q66" s="404"/>
      <c r="R66" s="404"/>
      <c r="S66" s="404"/>
      <c r="T66" s="404"/>
      <c r="U66" s="404"/>
      <c r="V66" s="404"/>
    </row>
    <row r="67" spans="1:22" ht="27" customHeight="1" thickBot="1">
      <c r="A67" s="1341"/>
      <c r="B67" s="529" t="s">
        <v>308</v>
      </c>
      <c r="C67" s="404"/>
      <c r="D67" s="404"/>
      <c r="E67" s="404"/>
      <c r="F67" s="404"/>
      <c r="G67" s="404"/>
      <c r="H67" s="404"/>
      <c r="I67" s="404"/>
      <c r="J67" s="404" t="s">
        <v>102</v>
      </c>
      <c r="K67" s="404" t="s">
        <v>102</v>
      </c>
      <c r="L67" s="404" t="s">
        <v>102</v>
      </c>
      <c r="M67" s="404"/>
      <c r="N67" s="404"/>
      <c r="O67" s="404"/>
      <c r="P67" s="404"/>
      <c r="Q67" s="404"/>
      <c r="R67" s="404"/>
      <c r="S67" s="404"/>
      <c r="T67" s="404"/>
      <c r="U67" s="404"/>
      <c r="V67" s="404"/>
    </row>
    <row r="68" spans="1:22" ht="40.950000000000003" customHeight="1" thickTop="1" thickBot="1">
      <c r="B68" s="533" t="s">
        <v>47</v>
      </c>
      <c r="C68" s="1126" t="s">
        <v>55</v>
      </c>
      <c r="D68" s="1126" t="s">
        <v>55</v>
      </c>
      <c r="E68" s="1126" t="s">
        <v>55</v>
      </c>
      <c r="F68" s="1126" t="s">
        <v>55</v>
      </c>
      <c r="G68" s="1126" t="s">
        <v>55</v>
      </c>
      <c r="H68" s="1126" t="s">
        <v>55</v>
      </c>
      <c r="I68" s="1126" t="s">
        <v>55</v>
      </c>
      <c r="J68" s="540"/>
      <c r="K68" s="540"/>
      <c r="L68" s="540"/>
      <c r="M68" s="540"/>
      <c r="N68" s="11"/>
      <c r="O68" s="11">
        <v>2.17</v>
      </c>
      <c r="P68" s="11">
        <v>1410</v>
      </c>
      <c r="Q68" s="189" t="s">
        <v>136</v>
      </c>
      <c r="R68" s="11" t="s">
        <v>55</v>
      </c>
      <c r="S68" s="189"/>
      <c r="T68" s="189"/>
      <c r="U68" s="11" t="s">
        <v>55</v>
      </c>
      <c r="V68" s="189"/>
    </row>
    <row r="69" spans="1:22" ht="15" thickTop="1">
      <c r="A69" s="1330" t="s">
        <v>315</v>
      </c>
      <c r="B69" s="534" t="s">
        <v>310</v>
      </c>
      <c r="C69" s="404"/>
      <c r="D69" s="404"/>
      <c r="E69" s="404"/>
      <c r="F69" s="404"/>
      <c r="G69" s="404"/>
      <c r="H69" s="404"/>
      <c r="I69" s="404"/>
      <c r="J69" s="404" t="s">
        <v>332</v>
      </c>
      <c r="K69" s="404" t="s">
        <v>332</v>
      </c>
      <c r="L69" s="404">
        <v>450</v>
      </c>
      <c r="M69" s="404"/>
      <c r="N69" s="404"/>
      <c r="O69" s="404"/>
      <c r="P69" s="404"/>
      <c r="Q69" s="404"/>
      <c r="R69" s="404"/>
      <c r="S69" s="404"/>
      <c r="T69" s="404"/>
      <c r="U69" s="404"/>
      <c r="V69" s="404"/>
    </row>
    <row r="70" spans="1:22">
      <c r="A70" s="1331"/>
      <c r="B70" s="535" t="s">
        <v>311</v>
      </c>
      <c r="C70" s="404"/>
      <c r="D70" s="404"/>
      <c r="E70" s="404"/>
      <c r="F70" s="404"/>
      <c r="G70" s="404"/>
      <c r="H70" s="404"/>
      <c r="I70" s="404"/>
      <c r="J70" s="404" t="s">
        <v>0</v>
      </c>
      <c r="K70" s="404" t="s">
        <v>0</v>
      </c>
      <c r="L70" s="404" t="s">
        <v>0</v>
      </c>
      <c r="M70" s="404"/>
      <c r="N70" s="404"/>
      <c r="O70" s="404"/>
      <c r="P70" s="404"/>
      <c r="Q70" s="404"/>
      <c r="R70" s="404"/>
      <c r="S70" s="404"/>
      <c r="T70" s="404"/>
      <c r="U70" s="404"/>
      <c r="V70" s="404"/>
    </row>
    <row r="71" spans="1:22">
      <c r="A71" s="1331"/>
      <c r="B71" s="535" t="s">
        <v>312</v>
      </c>
      <c r="C71" s="404"/>
      <c r="D71" s="404"/>
      <c r="E71" s="404"/>
      <c r="F71" s="404"/>
      <c r="G71" s="404"/>
      <c r="H71" s="404"/>
      <c r="I71" s="404"/>
      <c r="J71" s="404" t="s">
        <v>333</v>
      </c>
      <c r="K71" s="404" t="s">
        <v>333</v>
      </c>
      <c r="L71" s="404" t="s">
        <v>333</v>
      </c>
      <c r="M71" s="404"/>
      <c r="N71" s="404"/>
      <c r="O71" s="404"/>
      <c r="P71" s="404"/>
      <c r="Q71" s="404"/>
      <c r="R71" s="404"/>
      <c r="S71" s="404"/>
      <c r="T71" s="404"/>
      <c r="U71" s="404"/>
      <c r="V71" s="404"/>
    </row>
    <row r="72" spans="1:22">
      <c r="A72" s="1331"/>
      <c r="B72" s="535" t="s">
        <v>313</v>
      </c>
      <c r="C72" s="404"/>
      <c r="D72" s="404"/>
      <c r="E72" s="404"/>
      <c r="F72" s="404"/>
      <c r="G72" s="404"/>
      <c r="H72" s="404"/>
      <c r="I72" s="404"/>
      <c r="J72" s="404" t="s">
        <v>0</v>
      </c>
      <c r="K72" s="404" t="s">
        <v>0</v>
      </c>
      <c r="L72" s="404" t="s">
        <v>0</v>
      </c>
      <c r="M72" s="404"/>
      <c r="N72" s="404"/>
      <c r="O72" s="404"/>
      <c r="P72" s="404"/>
      <c r="Q72" s="404"/>
      <c r="R72" s="404"/>
      <c r="S72" s="404"/>
      <c r="T72" s="404"/>
      <c r="U72" s="404"/>
      <c r="V72" s="404"/>
    </row>
    <row r="73" spans="1:22" ht="15" thickBot="1">
      <c r="A73" s="1332"/>
      <c r="B73" s="536" t="s">
        <v>314</v>
      </c>
      <c r="C73" s="404"/>
      <c r="D73" s="404"/>
      <c r="E73" s="404"/>
      <c r="F73" s="404"/>
      <c r="G73" s="404"/>
      <c r="H73" s="404"/>
      <c r="I73" s="404"/>
      <c r="J73" s="404" t="s">
        <v>0</v>
      </c>
      <c r="K73" s="404" t="s">
        <v>0</v>
      </c>
      <c r="L73" s="404" t="s">
        <v>0</v>
      </c>
      <c r="M73" s="404"/>
      <c r="N73" s="404"/>
      <c r="O73" s="404"/>
      <c r="P73" s="404"/>
      <c r="Q73" s="404"/>
      <c r="R73" s="404"/>
      <c r="S73" s="404"/>
      <c r="T73" s="404"/>
      <c r="U73" s="404"/>
      <c r="V73" s="404"/>
    </row>
    <row r="74" spans="1:22" ht="15.6" thickTop="1" thickBot="1">
      <c r="B74" s="309"/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  <c r="S74" s="404"/>
      <c r="T74" s="404"/>
      <c r="U74" s="404"/>
      <c r="V74" s="404"/>
    </row>
    <row r="75" spans="1:22" ht="15" thickTop="1">
      <c r="A75" s="1336" t="s">
        <v>316</v>
      </c>
      <c r="B75" s="537" t="s">
        <v>317</v>
      </c>
      <c r="C75" s="404"/>
      <c r="D75" s="404"/>
      <c r="E75" s="404"/>
      <c r="F75" s="404"/>
      <c r="G75" s="404"/>
      <c r="H75" s="404"/>
      <c r="I75" s="404"/>
      <c r="J75" s="404" t="s">
        <v>332</v>
      </c>
      <c r="K75" s="404" t="s">
        <v>332</v>
      </c>
      <c r="L75" s="404">
        <v>470</v>
      </c>
      <c r="M75" s="404"/>
      <c r="N75" s="404"/>
      <c r="O75" s="404"/>
      <c r="P75" s="404"/>
      <c r="Q75" s="404"/>
      <c r="R75" s="404"/>
      <c r="S75" s="404"/>
      <c r="T75" s="404"/>
      <c r="U75" s="404"/>
      <c r="V75" s="404"/>
    </row>
    <row r="76" spans="1:22">
      <c r="A76" s="1337"/>
      <c r="B76" s="538" t="s">
        <v>318</v>
      </c>
      <c r="C76" s="404"/>
      <c r="D76" s="404"/>
      <c r="E76" s="404"/>
      <c r="F76" s="404"/>
      <c r="G76" s="404"/>
      <c r="H76" s="404"/>
      <c r="I76" s="404"/>
      <c r="J76" s="404" t="s">
        <v>332</v>
      </c>
      <c r="K76" s="404" t="s">
        <v>332</v>
      </c>
      <c r="L76" s="404">
        <v>300</v>
      </c>
      <c r="M76" s="404"/>
      <c r="N76" s="404"/>
      <c r="O76" s="404"/>
      <c r="P76" s="404"/>
      <c r="Q76" s="404"/>
      <c r="R76" s="404"/>
      <c r="S76" s="404"/>
      <c r="T76" s="404"/>
      <c r="U76" s="404"/>
      <c r="V76" s="404"/>
    </row>
    <row r="77" spans="1:22">
      <c r="A77" s="1337"/>
      <c r="B77" s="538" t="s">
        <v>319</v>
      </c>
      <c r="C77" s="404"/>
      <c r="D77" s="404"/>
      <c r="E77" s="404"/>
      <c r="F77" s="404"/>
      <c r="G77" s="404"/>
      <c r="H77" s="404"/>
      <c r="I77" s="404"/>
      <c r="J77" s="404" t="s">
        <v>333</v>
      </c>
      <c r="K77" s="404" t="s">
        <v>333</v>
      </c>
      <c r="L77" s="404" t="s">
        <v>333</v>
      </c>
      <c r="M77" s="404"/>
      <c r="N77" s="404"/>
      <c r="O77" s="404"/>
      <c r="P77" s="404"/>
      <c r="Q77" s="404"/>
      <c r="R77" s="404"/>
      <c r="S77" s="404"/>
      <c r="T77" s="404"/>
      <c r="U77" s="404"/>
      <c r="V77" s="404"/>
    </row>
    <row r="78" spans="1:22">
      <c r="A78" s="1337"/>
      <c r="B78" s="538" t="s">
        <v>320</v>
      </c>
      <c r="C78" s="404"/>
      <c r="D78" s="404"/>
      <c r="E78" s="404"/>
      <c r="F78" s="404"/>
      <c r="G78" s="404"/>
      <c r="H78" s="404"/>
      <c r="I78" s="404"/>
      <c r="J78" s="404" t="s">
        <v>333</v>
      </c>
      <c r="K78" s="404" t="s">
        <v>333</v>
      </c>
      <c r="L78" s="404" t="s">
        <v>333</v>
      </c>
      <c r="M78" s="404"/>
      <c r="N78" s="404"/>
      <c r="O78" s="404"/>
      <c r="P78" s="404"/>
      <c r="Q78" s="404"/>
      <c r="R78" s="404"/>
      <c r="S78" s="404"/>
      <c r="T78" s="404"/>
      <c r="U78" s="404"/>
      <c r="V78" s="404"/>
    </row>
    <row r="79" spans="1:22">
      <c r="A79" s="1337"/>
      <c r="B79" s="538" t="s">
        <v>321</v>
      </c>
      <c r="C79" s="404"/>
      <c r="D79" s="404"/>
      <c r="E79" s="404"/>
      <c r="F79" s="404"/>
      <c r="G79" s="404"/>
      <c r="H79" s="404"/>
      <c r="I79" s="404"/>
      <c r="J79" s="404" t="s">
        <v>333</v>
      </c>
      <c r="K79" s="404" t="s">
        <v>333</v>
      </c>
      <c r="L79" s="404" t="s">
        <v>333</v>
      </c>
      <c r="M79" s="404"/>
      <c r="N79" s="404"/>
      <c r="O79" s="404"/>
      <c r="P79" s="404"/>
      <c r="Q79" s="404"/>
      <c r="R79" s="404"/>
      <c r="S79" s="404"/>
      <c r="T79" s="404"/>
      <c r="U79" s="404"/>
      <c r="V79" s="404"/>
    </row>
    <row r="80" spans="1:22">
      <c r="A80" s="1337"/>
      <c r="B80" s="538" t="s">
        <v>322</v>
      </c>
      <c r="C80" s="404"/>
      <c r="D80" s="404"/>
      <c r="E80" s="404"/>
      <c r="F80" s="404"/>
      <c r="G80" s="404"/>
      <c r="H80" s="404"/>
      <c r="I80" s="404"/>
      <c r="J80" s="404" t="s">
        <v>333</v>
      </c>
      <c r="K80" s="404" t="s">
        <v>333</v>
      </c>
      <c r="L80" s="404" t="s">
        <v>333</v>
      </c>
      <c r="M80" s="404"/>
      <c r="N80" s="404"/>
      <c r="O80" s="404"/>
      <c r="P80" s="404"/>
      <c r="Q80" s="404"/>
      <c r="R80" s="404"/>
      <c r="S80" s="404"/>
      <c r="T80" s="404"/>
      <c r="U80" s="404"/>
      <c r="V80" s="404"/>
    </row>
    <row r="81" spans="1:22" ht="15" thickBot="1">
      <c r="A81" s="1338"/>
      <c r="B81" s="539" t="s">
        <v>323</v>
      </c>
      <c r="C81" s="404"/>
      <c r="D81" s="404"/>
      <c r="E81" s="404"/>
      <c r="F81" s="404"/>
      <c r="G81" s="404"/>
      <c r="H81" s="404"/>
      <c r="I81" s="404"/>
      <c r="J81" s="404" t="s">
        <v>333</v>
      </c>
      <c r="K81" s="404" t="s">
        <v>333</v>
      </c>
      <c r="L81" s="404" t="s">
        <v>333</v>
      </c>
      <c r="M81" s="404"/>
      <c r="N81" s="404"/>
      <c r="O81" s="404"/>
      <c r="P81" s="404"/>
      <c r="Q81" s="404"/>
      <c r="R81" s="404"/>
      <c r="S81" s="404"/>
      <c r="T81" s="404"/>
      <c r="U81" s="404"/>
      <c r="V81" s="404"/>
    </row>
    <row r="82" spans="1:22" ht="15.6" thickTop="1" thickBot="1">
      <c r="B82" s="846"/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404"/>
      <c r="T82" s="404"/>
      <c r="U82" s="404"/>
      <c r="V82" s="404"/>
    </row>
    <row r="83" spans="1:22" ht="15" thickTop="1">
      <c r="A83" s="1333" t="s">
        <v>380</v>
      </c>
      <c r="B83" s="843" t="s">
        <v>325</v>
      </c>
      <c r="C83" s="404"/>
      <c r="D83" s="404"/>
      <c r="E83" s="404"/>
      <c r="F83" s="404"/>
      <c r="G83" s="404"/>
      <c r="H83" s="404"/>
      <c r="I83" s="404"/>
      <c r="J83" s="404" t="s">
        <v>51</v>
      </c>
      <c r="K83" s="404" t="s">
        <v>51</v>
      </c>
      <c r="L83" s="404">
        <v>11</v>
      </c>
      <c r="M83" s="404"/>
      <c r="N83" s="404"/>
      <c r="O83" s="404"/>
      <c r="P83" s="404"/>
      <c r="Q83" s="404"/>
      <c r="R83" s="404"/>
      <c r="S83" s="404"/>
      <c r="T83" s="404"/>
      <c r="U83" s="404"/>
      <c r="V83" s="404"/>
    </row>
    <row r="84" spans="1:22">
      <c r="A84" s="1334"/>
      <c r="B84" s="844" t="s">
        <v>326</v>
      </c>
      <c r="C84" s="404"/>
      <c r="D84" s="404"/>
      <c r="E84" s="404"/>
      <c r="F84" s="404"/>
      <c r="G84" s="404"/>
      <c r="H84" s="404"/>
      <c r="I84" s="404"/>
      <c r="J84" s="404" t="s">
        <v>15</v>
      </c>
      <c r="K84" s="404" t="s">
        <v>15</v>
      </c>
      <c r="L84" s="404">
        <v>85</v>
      </c>
      <c r="M84" s="404"/>
      <c r="N84" s="404"/>
      <c r="O84" s="404"/>
      <c r="P84" s="404"/>
      <c r="Q84" s="404"/>
      <c r="R84" s="404"/>
      <c r="S84" s="404"/>
      <c r="T84" s="404"/>
      <c r="U84" s="404"/>
      <c r="V84" s="404"/>
    </row>
    <row r="85" spans="1:22">
      <c r="A85" s="1334"/>
      <c r="B85" s="844" t="s">
        <v>327</v>
      </c>
      <c r="C85" s="404"/>
      <c r="D85" s="404"/>
      <c r="E85" s="404"/>
      <c r="F85" s="404"/>
      <c r="G85" s="404"/>
      <c r="H85" s="404"/>
      <c r="I85" s="404"/>
      <c r="J85" s="404" t="s">
        <v>15</v>
      </c>
      <c r="K85" s="404" t="s">
        <v>15</v>
      </c>
      <c r="L85" s="404">
        <v>10</v>
      </c>
      <c r="M85" s="404"/>
      <c r="N85" s="404"/>
      <c r="O85" s="404"/>
      <c r="P85" s="404"/>
      <c r="Q85" s="404"/>
      <c r="R85" s="404"/>
      <c r="S85" s="404"/>
      <c r="T85" s="404"/>
      <c r="U85" s="404"/>
      <c r="V85" s="404"/>
    </row>
    <row r="86" spans="1:22">
      <c r="A86" s="1334"/>
      <c r="B86" s="844" t="s">
        <v>324</v>
      </c>
      <c r="C86" s="404"/>
      <c r="D86" s="404"/>
      <c r="E86" s="404"/>
      <c r="F86" s="404"/>
      <c r="G86" s="404"/>
      <c r="H86" s="404"/>
      <c r="I86" s="404"/>
      <c r="J86" s="404" t="s">
        <v>15</v>
      </c>
      <c r="K86" s="404" t="s">
        <v>15</v>
      </c>
      <c r="L86" s="404">
        <v>37</v>
      </c>
      <c r="M86" s="404"/>
      <c r="N86" s="404"/>
      <c r="O86" s="404"/>
      <c r="P86" s="404"/>
      <c r="Q86" s="404"/>
      <c r="R86" s="404"/>
      <c r="S86" s="404"/>
      <c r="T86" s="404"/>
      <c r="U86" s="404"/>
      <c r="V86" s="404"/>
    </row>
    <row r="87" spans="1:22">
      <c r="A87" s="1334"/>
      <c r="B87" s="844" t="s">
        <v>328</v>
      </c>
      <c r="C87" s="404"/>
      <c r="D87" s="404"/>
      <c r="E87" s="404"/>
      <c r="F87" s="404"/>
      <c r="G87" s="404"/>
      <c r="H87" s="404"/>
      <c r="I87" s="404"/>
      <c r="J87" s="404" t="s">
        <v>15</v>
      </c>
      <c r="K87" s="404" t="s">
        <v>15</v>
      </c>
      <c r="L87" s="404">
        <v>24</v>
      </c>
      <c r="M87" s="404"/>
      <c r="N87" s="404"/>
      <c r="O87" s="404"/>
      <c r="P87" s="404"/>
      <c r="Q87" s="404"/>
      <c r="R87" s="404"/>
      <c r="S87" s="404"/>
      <c r="T87" s="404"/>
      <c r="U87" s="404"/>
      <c r="V87" s="404"/>
    </row>
    <row r="88" spans="1:22">
      <c r="A88" s="1334"/>
      <c r="B88" s="844" t="s">
        <v>329</v>
      </c>
      <c r="C88" s="404"/>
      <c r="D88" s="404"/>
      <c r="E88" s="404"/>
      <c r="F88" s="404"/>
      <c r="G88" s="404"/>
      <c r="H88" s="404"/>
      <c r="I88" s="404"/>
      <c r="J88" s="404" t="s">
        <v>15</v>
      </c>
      <c r="K88" s="404" t="s">
        <v>15</v>
      </c>
      <c r="L88" s="404">
        <v>61</v>
      </c>
      <c r="M88" s="404"/>
      <c r="N88" s="404"/>
      <c r="O88" s="404"/>
      <c r="P88" s="404"/>
      <c r="Q88" s="404"/>
      <c r="R88" s="404"/>
      <c r="S88" s="404"/>
      <c r="T88" s="404"/>
      <c r="U88" s="404"/>
      <c r="V88" s="404"/>
    </row>
    <row r="89" spans="1:22">
      <c r="A89" s="1334"/>
      <c r="B89" s="844" t="s">
        <v>330</v>
      </c>
      <c r="C89" s="404"/>
      <c r="D89" s="404"/>
      <c r="E89" s="404"/>
      <c r="F89" s="404"/>
      <c r="G89" s="404"/>
      <c r="H89" s="404"/>
      <c r="I89" s="404"/>
      <c r="J89" s="404" t="s">
        <v>51</v>
      </c>
      <c r="K89" s="404" t="s">
        <v>51</v>
      </c>
      <c r="L89" s="404">
        <v>167</v>
      </c>
      <c r="M89" s="404"/>
      <c r="N89" s="404"/>
      <c r="O89" s="404"/>
      <c r="P89" s="404"/>
      <c r="Q89" s="404"/>
      <c r="R89" s="404"/>
      <c r="S89" s="404"/>
      <c r="T89" s="404"/>
      <c r="U89" s="404"/>
      <c r="V89" s="404"/>
    </row>
    <row r="90" spans="1:22" ht="15" thickBot="1">
      <c r="A90" s="1335"/>
      <c r="B90" s="845" t="s">
        <v>331</v>
      </c>
      <c r="C90" s="404"/>
      <c r="D90" s="404"/>
      <c r="E90" s="404"/>
      <c r="F90" s="404"/>
      <c r="G90" s="404"/>
      <c r="H90" s="404"/>
      <c r="I90" s="404"/>
      <c r="J90" s="404" t="s">
        <v>53</v>
      </c>
      <c r="K90" s="404" t="s">
        <v>53</v>
      </c>
      <c r="L90" s="404">
        <v>69</v>
      </c>
      <c r="M90" s="404"/>
      <c r="N90" s="404"/>
      <c r="O90" s="404"/>
      <c r="P90" s="404"/>
      <c r="Q90" s="404"/>
      <c r="R90" s="404"/>
      <c r="S90" s="404"/>
      <c r="T90" s="404"/>
      <c r="U90" s="404"/>
      <c r="V90" s="404"/>
    </row>
    <row r="91" spans="1:22" ht="15" thickTop="1"/>
  </sheetData>
  <mergeCells count="8">
    <mergeCell ref="R3:T3"/>
    <mergeCell ref="U3:V3"/>
    <mergeCell ref="A50:A67"/>
    <mergeCell ref="A83:A90"/>
    <mergeCell ref="C3:M3"/>
    <mergeCell ref="A69:A73"/>
    <mergeCell ref="A75:A81"/>
    <mergeCell ref="N3:P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FFCC"/>
  </sheetPr>
  <dimension ref="A1:AO472"/>
  <sheetViews>
    <sheetView showZeros="0" zoomScaleNormal="100" workbookViewId="0">
      <pane xSplit="1" ySplit="5" topLeftCell="F6" activePane="bottomRight" state="frozen"/>
      <selection activeCell="T408" activeCellId="2" sqref="H408 N408 T408"/>
      <selection pane="topRight" activeCell="T408" activeCellId="2" sqref="H408 N408 T408"/>
      <selection pane="bottomLeft" activeCell="T408" activeCellId="2" sqref="H408 N408 T408"/>
      <selection pane="bottomRight" activeCell="T408" activeCellId="2" sqref="H408 N408 T408"/>
    </sheetView>
  </sheetViews>
  <sheetFormatPr defaultRowHeight="13.2"/>
  <cols>
    <col min="1" max="1" width="15.88671875" style="18" customWidth="1"/>
    <col min="2" max="2" width="22.33203125" style="18" customWidth="1"/>
    <col min="3" max="3" width="29" style="18" customWidth="1"/>
    <col min="4" max="4" width="17.5546875" style="18" customWidth="1"/>
    <col min="5" max="6" width="13.33203125" style="18" customWidth="1"/>
    <col min="7" max="7" width="16.6640625" style="18" customWidth="1"/>
    <col min="8" max="8" width="18.44140625" style="18" customWidth="1"/>
    <col min="9" max="10" width="13.33203125" style="18" customWidth="1"/>
    <col min="11" max="11" width="14.6640625" style="18" customWidth="1"/>
    <col min="12" max="14" width="13.33203125" style="18" customWidth="1"/>
    <col min="15" max="15" width="12" style="18" customWidth="1"/>
    <col min="16" max="16" width="16" style="18" customWidth="1"/>
    <col min="17" max="17" width="16.6640625" style="18" customWidth="1"/>
    <col min="18" max="20" width="13.6640625" style="18" customWidth="1"/>
    <col min="21" max="21" width="23.5546875" style="18" customWidth="1"/>
    <col min="22" max="22" width="4.33203125" style="18" customWidth="1"/>
    <col min="23" max="27" width="13.6640625" style="18" customWidth="1"/>
    <col min="28" max="28" width="11.44140625" style="18" customWidth="1"/>
    <col min="29" max="29" width="16.44140625" style="18" customWidth="1"/>
    <col min="30" max="30" width="5.33203125" style="18" customWidth="1"/>
    <col min="31" max="31" width="23.6640625" style="18" customWidth="1"/>
    <col min="32" max="39" width="13.5546875" style="18" customWidth="1"/>
    <col min="40" max="40" width="16.33203125" style="18" customWidth="1"/>
    <col min="41" max="41" width="11.6640625" style="18" customWidth="1"/>
    <col min="42" max="281" width="9.33203125" style="18"/>
    <col min="282" max="282" width="10.6640625" style="18" customWidth="1"/>
    <col min="283" max="283" width="18.6640625" style="18" customWidth="1"/>
    <col min="284" max="284" width="13.33203125" style="18" customWidth="1"/>
    <col min="285" max="285" width="17.5546875" style="18" customWidth="1"/>
    <col min="286" max="286" width="13.33203125" style="18" customWidth="1"/>
    <col min="287" max="287" width="12" style="18" customWidth="1"/>
    <col min="288" max="288" width="1.6640625" style="18" customWidth="1"/>
    <col min="289" max="289" width="11.33203125" style="18" customWidth="1"/>
    <col min="290" max="290" width="16.6640625" style="18" customWidth="1"/>
    <col min="291" max="291" width="11.44140625" style="18" customWidth="1"/>
    <col min="292" max="292" width="11.5546875" style="18" customWidth="1"/>
    <col min="293" max="293" width="1.6640625" style="18" customWidth="1"/>
    <col min="294" max="294" width="9.44140625" style="18" customWidth="1"/>
    <col min="295" max="295" width="16.33203125" style="18" customWidth="1"/>
    <col min="296" max="296" width="10.6640625" style="18" customWidth="1"/>
    <col min="297" max="297" width="11.6640625" style="18" customWidth="1"/>
    <col min="298" max="537" width="9.33203125" style="18"/>
    <col min="538" max="538" width="10.6640625" style="18" customWidth="1"/>
    <col min="539" max="539" width="18.6640625" style="18" customWidth="1"/>
    <col min="540" max="540" width="13.33203125" style="18" customWidth="1"/>
    <col min="541" max="541" width="17.5546875" style="18" customWidth="1"/>
    <col min="542" max="542" width="13.33203125" style="18" customWidth="1"/>
    <col min="543" max="543" width="12" style="18" customWidth="1"/>
    <col min="544" max="544" width="1.6640625" style="18" customWidth="1"/>
    <col min="545" max="545" width="11.33203125" style="18" customWidth="1"/>
    <col min="546" max="546" width="16.6640625" style="18" customWidth="1"/>
    <col min="547" max="547" width="11.44140625" style="18" customWidth="1"/>
    <col min="548" max="548" width="11.5546875" style="18" customWidth="1"/>
    <col min="549" max="549" width="1.6640625" style="18" customWidth="1"/>
    <col min="550" max="550" width="9.44140625" style="18" customWidth="1"/>
    <col min="551" max="551" width="16.33203125" style="18" customWidth="1"/>
    <col min="552" max="552" width="10.6640625" style="18" customWidth="1"/>
    <col min="553" max="553" width="11.6640625" style="18" customWidth="1"/>
    <col min="554" max="793" width="9.33203125" style="18"/>
    <col min="794" max="794" width="10.6640625" style="18" customWidth="1"/>
    <col min="795" max="795" width="18.6640625" style="18" customWidth="1"/>
    <col min="796" max="796" width="13.33203125" style="18" customWidth="1"/>
    <col min="797" max="797" width="17.5546875" style="18" customWidth="1"/>
    <col min="798" max="798" width="13.33203125" style="18" customWidth="1"/>
    <col min="799" max="799" width="12" style="18" customWidth="1"/>
    <col min="800" max="800" width="1.6640625" style="18" customWidth="1"/>
    <col min="801" max="801" width="11.33203125" style="18" customWidth="1"/>
    <col min="802" max="802" width="16.6640625" style="18" customWidth="1"/>
    <col min="803" max="803" width="11.44140625" style="18" customWidth="1"/>
    <col min="804" max="804" width="11.5546875" style="18" customWidth="1"/>
    <col min="805" max="805" width="1.6640625" style="18" customWidth="1"/>
    <col min="806" max="806" width="9.44140625" style="18" customWidth="1"/>
    <col min="807" max="807" width="16.33203125" style="18" customWidth="1"/>
    <col min="808" max="808" width="10.6640625" style="18" customWidth="1"/>
    <col min="809" max="809" width="11.6640625" style="18" customWidth="1"/>
    <col min="810" max="1049" width="9.33203125" style="18"/>
    <col min="1050" max="1050" width="10.6640625" style="18" customWidth="1"/>
    <col min="1051" max="1051" width="18.6640625" style="18" customWidth="1"/>
    <col min="1052" max="1052" width="13.33203125" style="18" customWidth="1"/>
    <col min="1053" max="1053" width="17.5546875" style="18" customWidth="1"/>
    <col min="1054" max="1054" width="13.33203125" style="18" customWidth="1"/>
    <col min="1055" max="1055" width="12" style="18" customWidth="1"/>
    <col min="1056" max="1056" width="1.6640625" style="18" customWidth="1"/>
    <col min="1057" max="1057" width="11.33203125" style="18" customWidth="1"/>
    <col min="1058" max="1058" width="16.6640625" style="18" customWidth="1"/>
    <col min="1059" max="1059" width="11.44140625" style="18" customWidth="1"/>
    <col min="1060" max="1060" width="11.5546875" style="18" customWidth="1"/>
    <col min="1061" max="1061" width="1.6640625" style="18" customWidth="1"/>
    <col min="1062" max="1062" width="9.44140625" style="18" customWidth="1"/>
    <col min="1063" max="1063" width="16.33203125" style="18" customWidth="1"/>
    <col min="1064" max="1064" width="10.6640625" style="18" customWidth="1"/>
    <col min="1065" max="1065" width="11.6640625" style="18" customWidth="1"/>
    <col min="1066" max="1305" width="9.33203125" style="18"/>
    <col min="1306" max="1306" width="10.6640625" style="18" customWidth="1"/>
    <col min="1307" max="1307" width="18.6640625" style="18" customWidth="1"/>
    <col min="1308" max="1308" width="13.33203125" style="18" customWidth="1"/>
    <col min="1309" max="1309" width="17.5546875" style="18" customWidth="1"/>
    <col min="1310" max="1310" width="13.33203125" style="18" customWidth="1"/>
    <col min="1311" max="1311" width="12" style="18" customWidth="1"/>
    <col min="1312" max="1312" width="1.6640625" style="18" customWidth="1"/>
    <col min="1313" max="1313" width="11.33203125" style="18" customWidth="1"/>
    <col min="1314" max="1314" width="16.6640625" style="18" customWidth="1"/>
    <col min="1315" max="1315" width="11.44140625" style="18" customWidth="1"/>
    <col min="1316" max="1316" width="11.5546875" style="18" customWidth="1"/>
    <col min="1317" max="1317" width="1.6640625" style="18" customWidth="1"/>
    <col min="1318" max="1318" width="9.44140625" style="18" customWidth="1"/>
    <col min="1319" max="1319" width="16.33203125" style="18" customWidth="1"/>
    <col min="1320" max="1320" width="10.6640625" style="18" customWidth="1"/>
    <col min="1321" max="1321" width="11.6640625" style="18" customWidth="1"/>
    <col min="1322" max="1561" width="9.33203125" style="18"/>
    <col min="1562" max="1562" width="10.6640625" style="18" customWidth="1"/>
    <col min="1563" max="1563" width="18.6640625" style="18" customWidth="1"/>
    <col min="1564" max="1564" width="13.33203125" style="18" customWidth="1"/>
    <col min="1565" max="1565" width="17.5546875" style="18" customWidth="1"/>
    <col min="1566" max="1566" width="13.33203125" style="18" customWidth="1"/>
    <col min="1567" max="1567" width="12" style="18" customWidth="1"/>
    <col min="1568" max="1568" width="1.6640625" style="18" customWidth="1"/>
    <col min="1569" max="1569" width="11.33203125" style="18" customWidth="1"/>
    <col min="1570" max="1570" width="16.6640625" style="18" customWidth="1"/>
    <col min="1571" max="1571" width="11.44140625" style="18" customWidth="1"/>
    <col min="1572" max="1572" width="11.5546875" style="18" customWidth="1"/>
    <col min="1573" max="1573" width="1.6640625" style="18" customWidth="1"/>
    <col min="1574" max="1574" width="9.44140625" style="18" customWidth="1"/>
    <col min="1575" max="1575" width="16.33203125" style="18" customWidth="1"/>
    <col min="1576" max="1576" width="10.6640625" style="18" customWidth="1"/>
    <col min="1577" max="1577" width="11.6640625" style="18" customWidth="1"/>
    <col min="1578" max="1817" width="9.33203125" style="18"/>
    <col min="1818" max="1818" width="10.6640625" style="18" customWidth="1"/>
    <col min="1819" max="1819" width="18.6640625" style="18" customWidth="1"/>
    <col min="1820" max="1820" width="13.33203125" style="18" customWidth="1"/>
    <col min="1821" max="1821" width="17.5546875" style="18" customWidth="1"/>
    <col min="1822" max="1822" width="13.33203125" style="18" customWidth="1"/>
    <col min="1823" max="1823" width="12" style="18" customWidth="1"/>
    <col min="1824" max="1824" width="1.6640625" style="18" customWidth="1"/>
    <col min="1825" max="1825" width="11.33203125" style="18" customWidth="1"/>
    <col min="1826" max="1826" width="16.6640625" style="18" customWidth="1"/>
    <col min="1827" max="1827" width="11.44140625" style="18" customWidth="1"/>
    <col min="1828" max="1828" width="11.5546875" style="18" customWidth="1"/>
    <col min="1829" max="1829" width="1.6640625" style="18" customWidth="1"/>
    <col min="1830" max="1830" width="9.44140625" style="18" customWidth="1"/>
    <col min="1831" max="1831" width="16.33203125" style="18" customWidth="1"/>
    <col min="1832" max="1832" width="10.6640625" style="18" customWidth="1"/>
    <col min="1833" max="1833" width="11.6640625" style="18" customWidth="1"/>
    <col min="1834" max="2073" width="9.33203125" style="18"/>
    <col min="2074" max="2074" width="10.6640625" style="18" customWidth="1"/>
    <col min="2075" max="2075" width="18.6640625" style="18" customWidth="1"/>
    <col min="2076" max="2076" width="13.33203125" style="18" customWidth="1"/>
    <col min="2077" max="2077" width="17.5546875" style="18" customWidth="1"/>
    <col min="2078" max="2078" width="13.33203125" style="18" customWidth="1"/>
    <col min="2079" max="2079" width="12" style="18" customWidth="1"/>
    <col min="2080" max="2080" width="1.6640625" style="18" customWidth="1"/>
    <col min="2081" max="2081" width="11.33203125" style="18" customWidth="1"/>
    <col min="2082" max="2082" width="16.6640625" style="18" customWidth="1"/>
    <col min="2083" max="2083" width="11.44140625" style="18" customWidth="1"/>
    <col min="2084" max="2084" width="11.5546875" style="18" customWidth="1"/>
    <col min="2085" max="2085" width="1.6640625" style="18" customWidth="1"/>
    <col min="2086" max="2086" width="9.44140625" style="18" customWidth="1"/>
    <col min="2087" max="2087" width="16.33203125" style="18" customWidth="1"/>
    <col min="2088" max="2088" width="10.6640625" style="18" customWidth="1"/>
    <col min="2089" max="2089" width="11.6640625" style="18" customWidth="1"/>
    <col min="2090" max="2329" width="9.33203125" style="18"/>
    <col min="2330" max="2330" width="10.6640625" style="18" customWidth="1"/>
    <col min="2331" max="2331" width="18.6640625" style="18" customWidth="1"/>
    <col min="2332" max="2332" width="13.33203125" style="18" customWidth="1"/>
    <col min="2333" max="2333" width="17.5546875" style="18" customWidth="1"/>
    <col min="2334" max="2334" width="13.33203125" style="18" customWidth="1"/>
    <col min="2335" max="2335" width="12" style="18" customWidth="1"/>
    <col min="2336" max="2336" width="1.6640625" style="18" customWidth="1"/>
    <col min="2337" max="2337" width="11.33203125" style="18" customWidth="1"/>
    <col min="2338" max="2338" width="16.6640625" style="18" customWidth="1"/>
    <col min="2339" max="2339" width="11.44140625" style="18" customWidth="1"/>
    <col min="2340" max="2340" width="11.5546875" style="18" customWidth="1"/>
    <col min="2341" max="2341" width="1.6640625" style="18" customWidth="1"/>
    <col min="2342" max="2342" width="9.44140625" style="18" customWidth="1"/>
    <col min="2343" max="2343" width="16.33203125" style="18" customWidth="1"/>
    <col min="2344" max="2344" width="10.6640625" style="18" customWidth="1"/>
    <col min="2345" max="2345" width="11.6640625" style="18" customWidth="1"/>
    <col min="2346" max="2585" width="9.33203125" style="18"/>
    <col min="2586" max="2586" width="10.6640625" style="18" customWidth="1"/>
    <col min="2587" max="2587" width="18.6640625" style="18" customWidth="1"/>
    <col min="2588" max="2588" width="13.33203125" style="18" customWidth="1"/>
    <col min="2589" max="2589" width="17.5546875" style="18" customWidth="1"/>
    <col min="2590" max="2590" width="13.33203125" style="18" customWidth="1"/>
    <col min="2591" max="2591" width="12" style="18" customWidth="1"/>
    <col min="2592" max="2592" width="1.6640625" style="18" customWidth="1"/>
    <col min="2593" max="2593" width="11.33203125" style="18" customWidth="1"/>
    <col min="2594" max="2594" width="16.6640625" style="18" customWidth="1"/>
    <col min="2595" max="2595" width="11.44140625" style="18" customWidth="1"/>
    <col min="2596" max="2596" width="11.5546875" style="18" customWidth="1"/>
    <col min="2597" max="2597" width="1.6640625" style="18" customWidth="1"/>
    <col min="2598" max="2598" width="9.44140625" style="18" customWidth="1"/>
    <col min="2599" max="2599" width="16.33203125" style="18" customWidth="1"/>
    <col min="2600" max="2600" width="10.6640625" style="18" customWidth="1"/>
    <col min="2601" max="2601" width="11.6640625" style="18" customWidth="1"/>
    <col min="2602" max="2841" width="9.33203125" style="18"/>
    <col min="2842" max="2842" width="10.6640625" style="18" customWidth="1"/>
    <col min="2843" max="2843" width="18.6640625" style="18" customWidth="1"/>
    <col min="2844" max="2844" width="13.33203125" style="18" customWidth="1"/>
    <col min="2845" max="2845" width="17.5546875" style="18" customWidth="1"/>
    <col min="2846" max="2846" width="13.33203125" style="18" customWidth="1"/>
    <col min="2847" max="2847" width="12" style="18" customWidth="1"/>
    <col min="2848" max="2848" width="1.6640625" style="18" customWidth="1"/>
    <col min="2849" max="2849" width="11.33203125" style="18" customWidth="1"/>
    <col min="2850" max="2850" width="16.6640625" style="18" customWidth="1"/>
    <col min="2851" max="2851" width="11.44140625" style="18" customWidth="1"/>
    <col min="2852" max="2852" width="11.5546875" style="18" customWidth="1"/>
    <col min="2853" max="2853" width="1.6640625" style="18" customWidth="1"/>
    <col min="2854" max="2854" width="9.44140625" style="18" customWidth="1"/>
    <col min="2855" max="2855" width="16.33203125" style="18" customWidth="1"/>
    <col min="2856" max="2856" width="10.6640625" style="18" customWidth="1"/>
    <col min="2857" max="2857" width="11.6640625" style="18" customWidth="1"/>
    <col min="2858" max="3097" width="9.33203125" style="18"/>
    <col min="3098" max="3098" width="10.6640625" style="18" customWidth="1"/>
    <col min="3099" max="3099" width="18.6640625" style="18" customWidth="1"/>
    <col min="3100" max="3100" width="13.33203125" style="18" customWidth="1"/>
    <col min="3101" max="3101" width="17.5546875" style="18" customWidth="1"/>
    <col min="3102" max="3102" width="13.33203125" style="18" customWidth="1"/>
    <col min="3103" max="3103" width="12" style="18" customWidth="1"/>
    <col min="3104" max="3104" width="1.6640625" style="18" customWidth="1"/>
    <col min="3105" max="3105" width="11.33203125" style="18" customWidth="1"/>
    <col min="3106" max="3106" width="16.6640625" style="18" customWidth="1"/>
    <col min="3107" max="3107" width="11.44140625" style="18" customWidth="1"/>
    <col min="3108" max="3108" width="11.5546875" style="18" customWidth="1"/>
    <col min="3109" max="3109" width="1.6640625" style="18" customWidth="1"/>
    <col min="3110" max="3110" width="9.44140625" style="18" customWidth="1"/>
    <col min="3111" max="3111" width="16.33203125" style="18" customWidth="1"/>
    <col min="3112" max="3112" width="10.6640625" style="18" customWidth="1"/>
    <col min="3113" max="3113" width="11.6640625" style="18" customWidth="1"/>
    <col min="3114" max="3353" width="9.33203125" style="18"/>
    <col min="3354" max="3354" width="10.6640625" style="18" customWidth="1"/>
    <col min="3355" max="3355" width="18.6640625" style="18" customWidth="1"/>
    <col min="3356" max="3356" width="13.33203125" style="18" customWidth="1"/>
    <col min="3357" max="3357" width="17.5546875" style="18" customWidth="1"/>
    <col min="3358" max="3358" width="13.33203125" style="18" customWidth="1"/>
    <col min="3359" max="3359" width="12" style="18" customWidth="1"/>
    <col min="3360" max="3360" width="1.6640625" style="18" customWidth="1"/>
    <col min="3361" max="3361" width="11.33203125" style="18" customWidth="1"/>
    <col min="3362" max="3362" width="16.6640625" style="18" customWidth="1"/>
    <col min="3363" max="3363" width="11.44140625" style="18" customWidth="1"/>
    <col min="3364" max="3364" width="11.5546875" style="18" customWidth="1"/>
    <col min="3365" max="3365" width="1.6640625" style="18" customWidth="1"/>
    <col min="3366" max="3366" width="9.44140625" style="18" customWidth="1"/>
    <col min="3367" max="3367" width="16.33203125" style="18" customWidth="1"/>
    <col min="3368" max="3368" width="10.6640625" style="18" customWidth="1"/>
    <col min="3369" max="3369" width="11.6640625" style="18" customWidth="1"/>
    <col min="3370" max="3609" width="9.33203125" style="18"/>
    <col min="3610" max="3610" width="10.6640625" style="18" customWidth="1"/>
    <col min="3611" max="3611" width="18.6640625" style="18" customWidth="1"/>
    <col min="3612" max="3612" width="13.33203125" style="18" customWidth="1"/>
    <col min="3613" max="3613" width="17.5546875" style="18" customWidth="1"/>
    <col min="3614" max="3614" width="13.33203125" style="18" customWidth="1"/>
    <col min="3615" max="3615" width="12" style="18" customWidth="1"/>
    <col min="3616" max="3616" width="1.6640625" style="18" customWidth="1"/>
    <col min="3617" max="3617" width="11.33203125" style="18" customWidth="1"/>
    <col min="3618" max="3618" width="16.6640625" style="18" customWidth="1"/>
    <col min="3619" max="3619" width="11.44140625" style="18" customWidth="1"/>
    <col min="3620" max="3620" width="11.5546875" style="18" customWidth="1"/>
    <col min="3621" max="3621" width="1.6640625" style="18" customWidth="1"/>
    <col min="3622" max="3622" width="9.44140625" style="18" customWidth="1"/>
    <col min="3623" max="3623" width="16.33203125" style="18" customWidth="1"/>
    <col min="3624" max="3624" width="10.6640625" style="18" customWidth="1"/>
    <col min="3625" max="3625" width="11.6640625" style="18" customWidth="1"/>
    <col min="3626" max="3865" width="9.33203125" style="18"/>
    <col min="3866" max="3866" width="10.6640625" style="18" customWidth="1"/>
    <col min="3867" max="3867" width="18.6640625" style="18" customWidth="1"/>
    <col min="3868" max="3868" width="13.33203125" style="18" customWidth="1"/>
    <col min="3869" max="3869" width="17.5546875" style="18" customWidth="1"/>
    <col min="3870" max="3870" width="13.33203125" style="18" customWidth="1"/>
    <col min="3871" max="3871" width="12" style="18" customWidth="1"/>
    <col min="3872" max="3872" width="1.6640625" style="18" customWidth="1"/>
    <col min="3873" max="3873" width="11.33203125" style="18" customWidth="1"/>
    <col min="3874" max="3874" width="16.6640625" style="18" customWidth="1"/>
    <col min="3875" max="3875" width="11.44140625" style="18" customWidth="1"/>
    <col min="3876" max="3876" width="11.5546875" style="18" customWidth="1"/>
    <col min="3877" max="3877" width="1.6640625" style="18" customWidth="1"/>
    <col min="3878" max="3878" width="9.44140625" style="18" customWidth="1"/>
    <col min="3879" max="3879" width="16.33203125" style="18" customWidth="1"/>
    <col min="3880" max="3880" width="10.6640625" style="18" customWidth="1"/>
    <col min="3881" max="3881" width="11.6640625" style="18" customWidth="1"/>
    <col min="3882" max="4121" width="9.33203125" style="18"/>
    <col min="4122" max="4122" width="10.6640625" style="18" customWidth="1"/>
    <col min="4123" max="4123" width="18.6640625" style="18" customWidth="1"/>
    <col min="4124" max="4124" width="13.33203125" style="18" customWidth="1"/>
    <col min="4125" max="4125" width="17.5546875" style="18" customWidth="1"/>
    <col min="4126" max="4126" width="13.33203125" style="18" customWidth="1"/>
    <col min="4127" max="4127" width="12" style="18" customWidth="1"/>
    <col min="4128" max="4128" width="1.6640625" style="18" customWidth="1"/>
    <col min="4129" max="4129" width="11.33203125" style="18" customWidth="1"/>
    <col min="4130" max="4130" width="16.6640625" style="18" customWidth="1"/>
    <col min="4131" max="4131" width="11.44140625" style="18" customWidth="1"/>
    <col min="4132" max="4132" width="11.5546875" style="18" customWidth="1"/>
    <col min="4133" max="4133" width="1.6640625" style="18" customWidth="1"/>
    <col min="4134" max="4134" width="9.44140625" style="18" customWidth="1"/>
    <col min="4135" max="4135" width="16.33203125" style="18" customWidth="1"/>
    <col min="4136" max="4136" width="10.6640625" style="18" customWidth="1"/>
    <col min="4137" max="4137" width="11.6640625" style="18" customWidth="1"/>
    <col min="4138" max="4377" width="9.33203125" style="18"/>
    <col min="4378" max="4378" width="10.6640625" style="18" customWidth="1"/>
    <col min="4379" max="4379" width="18.6640625" style="18" customWidth="1"/>
    <col min="4380" max="4380" width="13.33203125" style="18" customWidth="1"/>
    <col min="4381" max="4381" width="17.5546875" style="18" customWidth="1"/>
    <col min="4382" max="4382" width="13.33203125" style="18" customWidth="1"/>
    <col min="4383" max="4383" width="12" style="18" customWidth="1"/>
    <col min="4384" max="4384" width="1.6640625" style="18" customWidth="1"/>
    <col min="4385" max="4385" width="11.33203125" style="18" customWidth="1"/>
    <col min="4386" max="4386" width="16.6640625" style="18" customWidth="1"/>
    <col min="4387" max="4387" width="11.44140625" style="18" customWidth="1"/>
    <col min="4388" max="4388" width="11.5546875" style="18" customWidth="1"/>
    <col min="4389" max="4389" width="1.6640625" style="18" customWidth="1"/>
    <col min="4390" max="4390" width="9.44140625" style="18" customWidth="1"/>
    <col min="4391" max="4391" width="16.33203125" style="18" customWidth="1"/>
    <col min="4392" max="4392" width="10.6640625" style="18" customWidth="1"/>
    <col min="4393" max="4393" width="11.6640625" style="18" customWidth="1"/>
    <col min="4394" max="4633" width="9.33203125" style="18"/>
    <col min="4634" max="4634" width="10.6640625" style="18" customWidth="1"/>
    <col min="4635" max="4635" width="18.6640625" style="18" customWidth="1"/>
    <col min="4636" max="4636" width="13.33203125" style="18" customWidth="1"/>
    <col min="4637" max="4637" width="17.5546875" style="18" customWidth="1"/>
    <col min="4638" max="4638" width="13.33203125" style="18" customWidth="1"/>
    <col min="4639" max="4639" width="12" style="18" customWidth="1"/>
    <col min="4640" max="4640" width="1.6640625" style="18" customWidth="1"/>
    <col min="4641" max="4641" width="11.33203125" style="18" customWidth="1"/>
    <col min="4642" max="4642" width="16.6640625" style="18" customWidth="1"/>
    <col min="4643" max="4643" width="11.44140625" style="18" customWidth="1"/>
    <col min="4644" max="4644" width="11.5546875" style="18" customWidth="1"/>
    <col min="4645" max="4645" width="1.6640625" style="18" customWidth="1"/>
    <col min="4646" max="4646" width="9.44140625" style="18" customWidth="1"/>
    <col min="4647" max="4647" width="16.33203125" style="18" customWidth="1"/>
    <col min="4648" max="4648" width="10.6640625" style="18" customWidth="1"/>
    <col min="4649" max="4649" width="11.6640625" style="18" customWidth="1"/>
    <col min="4650" max="4889" width="9.33203125" style="18"/>
    <col min="4890" max="4890" width="10.6640625" style="18" customWidth="1"/>
    <col min="4891" max="4891" width="18.6640625" style="18" customWidth="1"/>
    <col min="4892" max="4892" width="13.33203125" style="18" customWidth="1"/>
    <col min="4893" max="4893" width="17.5546875" style="18" customWidth="1"/>
    <col min="4894" max="4894" width="13.33203125" style="18" customWidth="1"/>
    <col min="4895" max="4895" width="12" style="18" customWidth="1"/>
    <col min="4896" max="4896" width="1.6640625" style="18" customWidth="1"/>
    <col min="4897" max="4897" width="11.33203125" style="18" customWidth="1"/>
    <col min="4898" max="4898" width="16.6640625" style="18" customWidth="1"/>
    <col min="4899" max="4899" width="11.44140625" style="18" customWidth="1"/>
    <col min="4900" max="4900" width="11.5546875" style="18" customWidth="1"/>
    <col min="4901" max="4901" width="1.6640625" style="18" customWidth="1"/>
    <col min="4902" max="4902" width="9.44140625" style="18" customWidth="1"/>
    <col min="4903" max="4903" width="16.33203125" style="18" customWidth="1"/>
    <col min="4904" max="4904" width="10.6640625" style="18" customWidth="1"/>
    <col min="4905" max="4905" width="11.6640625" style="18" customWidth="1"/>
    <col min="4906" max="5145" width="9.33203125" style="18"/>
    <col min="5146" max="5146" width="10.6640625" style="18" customWidth="1"/>
    <col min="5147" max="5147" width="18.6640625" style="18" customWidth="1"/>
    <col min="5148" max="5148" width="13.33203125" style="18" customWidth="1"/>
    <col min="5149" max="5149" width="17.5546875" style="18" customWidth="1"/>
    <col min="5150" max="5150" width="13.33203125" style="18" customWidth="1"/>
    <col min="5151" max="5151" width="12" style="18" customWidth="1"/>
    <col min="5152" max="5152" width="1.6640625" style="18" customWidth="1"/>
    <col min="5153" max="5153" width="11.33203125" style="18" customWidth="1"/>
    <col min="5154" max="5154" width="16.6640625" style="18" customWidth="1"/>
    <col min="5155" max="5155" width="11.44140625" style="18" customWidth="1"/>
    <col min="5156" max="5156" width="11.5546875" style="18" customWidth="1"/>
    <col min="5157" max="5157" width="1.6640625" style="18" customWidth="1"/>
    <col min="5158" max="5158" width="9.44140625" style="18" customWidth="1"/>
    <col min="5159" max="5159" width="16.33203125" style="18" customWidth="1"/>
    <col min="5160" max="5160" width="10.6640625" style="18" customWidth="1"/>
    <col min="5161" max="5161" width="11.6640625" style="18" customWidth="1"/>
    <col min="5162" max="5401" width="9.33203125" style="18"/>
    <col min="5402" max="5402" width="10.6640625" style="18" customWidth="1"/>
    <col min="5403" max="5403" width="18.6640625" style="18" customWidth="1"/>
    <col min="5404" max="5404" width="13.33203125" style="18" customWidth="1"/>
    <col min="5405" max="5405" width="17.5546875" style="18" customWidth="1"/>
    <col min="5406" max="5406" width="13.33203125" style="18" customWidth="1"/>
    <col min="5407" max="5407" width="12" style="18" customWidth="1"/>
    <col min="5408" max="5408" width="1.6640625" style="18" customWidth="1"/>
    <col min="5409" max="5409" width="11.33203125" style="18" customWidth="1"/>
    <col min="5410" max="5410" width="16.6640625" style="18" customWidth="1"/>
    <col min="5411" max="5411" width="11.44140625" style="18" customWidth="1"/>
    <col min="5412" max="5412" width="11.5546875" style="18" customWidth="1"/>
    <col min="5413" max="5413" width="1.6640625" style="18" customWidth="1"/>
    <col min="5414" max="5414" width="9.44140625" style="18" customWidth="1"/>
    <col min="5415" max="5415" width="16.33203125" style="18" customWidth="1"/>
    <col min="5416" max="5416" width="10.6640625" style="18" customWidth="1"/>
    <col min="5417" max="5417" width="11.6640625" style="18" customWidth="1"/>
    <col min="5418" max="5657" width="9.33203125" style="18"/>
    <col min="5658" max="5658" width="10.6640625" style="18" customWidth="1"/>
    <col min="5659" max="5659" width="18.6640625" style="18" customWidth="1"/>
    <col min="5660" max="5660" width="13.33203125" style="18" customWidth="1"/>
    <col min="5661" max="5661" width="17.5546875" style="18" customWidth="1"/>
    <col min="5662" max="5662" width="13.33203125" style="18" customWidth="1"/>
    <col min="5663" max="5663" width="12" style="18" customWidth="1"/>
    <col min="5664" max="5664" width="1.6640625" style="18" customWidth="1"/>
    <col min="5665" max="5665" width="11.33203125" style="18" customWidth="1"/>
    <col min="5666" max="5666" width="16.6640625" style="18" customWidth="1"/>
    <col min="5667" max="5667" width="11.44140625" style="18" customWidth="1"/>
    <col min="5668" max="5668" width="11.5546875" style="18" customWidth="1"/>
    <col min="5669" max="5669" width="1.6640625" style="18" customWidth="1"/>
    <col min="5670" max="5670" width="9.44140625" style="18" customWidth="1"/>
    <col min="5671" max="5671" width="16.33203125" style="18" customWidth="1"/>
    <col min="5672" max="5672" width="10.6640625" style="18" customWidth="1"/>
    <col min="5673" max="5673" width="11.6640625" style="18" customWidth="1"/>
    <col min="5674" max="5913" width="9.33203125" style="18"/>
    <col min="5914" max="5914" width="10.6640625" style="18" customWidth="1"/>
    <col min="5915" max="5915" width="18.6640625" style="18" customWidth="1"/>
    <col min="5916" max="5916" width="13.33203125" style="18" customWidth="1"/>
    <col min="5917" max="5917" width="17.5546875" style="18" customWidth="1"/>
    <col min="5918" max="5918" width="13.33203125" style="18" customWidth="1"/>
    <col min="5919" max="5919" width="12" style="18" customWidth="1"/>
    <col min="5920" max="5920" width="1.6640625" style="18" customWidth="1"/>
    <col min="5921" max="5921" width="11.33203125" style="18" customWidth="1"/>
    <col min="5922" max="5922" width="16.6640625" style="18" customWidth="1"/>
    <col min="5923" max="5923" width="11.44140625" style="18" customWidth="1"/>
    <col min="5924" max="5924" width="11.5546875" style="18" customWidth="1"/>
    <col min="5925" max="5925" width="1.6640625" style="18" customWidth="1"/>
    <col min="5926" max="5926" width="9.44140625" style="18" customWidth="1"/>
    <col min="5927" max="5927" width="16.33203125" style="18" customWidth="1"/>
    <col min="5928" max="5928" width="10.6640625" style="18" customWidth="1"/>
    <col min="5929" max="5929" width="11.6640625" style="18" customWidth="1"/>
    <col min="5930" max="6169" width="9.33203125" style="18"/>
    <col min="6170" max="6170" width="10.6640625" style="18" customWidth="1"/>
    <col min="6171" max="6171" width="18.6640625" style="18" customWidth="1"/>
    <col min="6172" max="6172" width="13.33203125" style="18" customWidth="1"/>
    <col min="6173" max="6173" width="17.5546875" style="18" customWidth="1"/>
    <col min="6174" max="6174" width="13.33203125" style="18" customWidth="1"/>
    <col min="6175" max="6175" width="12" style="18" customWidth="1"/>
    <col min="6176" max="6176" width="1.6640625" style="18" customWidth="1"/>
    <col min="6177" max="6177" width="11.33203125" style="18" customWidth="1"/>
    <col min="6178" max="6178" width="16.6640625" style="18" customWidth="1"/>
    <col min="6179" max="6179" width="11.44140625" style="18" customWidth="1"/>
    <col min="6180" max="6180" width="11.5546875" style="18" customWidth="1"/>
    <col min="6181" max="6181" width="1.6640625" style="18" customWidth="1"/>
    <col min="6182" max="6182" width="9.44140625" style="18" customWidth="1"/>
    <col min="6183" max="6183" width="16.33203125" style="18" customWidth="1"/>
    <col min="6184" max="6184" width="10.6640625" style="18" customWidth="1"/>
    <col min="6185" max="6185" width="11.6640625" style="18" customWidth="1"/>
    <col min="6186" max="6425" width="9.33203125" style="18"/>
    <col min="6426" max="6426" width="10.6640625" style="18" customWidth="1"/>
    <col min="6427" max="6427" width="18.6640625" style="18" customWidth="1"/>
    <col min="6428" max="6428" width="13.33203125" style="18" customWidth="1"/>
    <col min="6429" max="6429" width="17.5546875" style="18" customWidth="1"/>
    <col min="6430" max="6430" width="13.33203125" style="18" customWidth="1"/>
    <col min="6431" max="6431" width="12" style="18" customWidth="1"/>
    <col min="6432" max="6432" width="1.6640625" style="18" customWidth="1"/>
    <col min="6433" max="6433" width="11.33203125" style="18" customWidth="1"/>
    <col min="6434" max="6434" width="16.6640625" style="18" customWidth="1"/>
    <col min="6435" max="6435" width="11.44140625" style="18" customWidth="1"/>
    <col min="6436" max="6436" width="11.5546875" style="18" customWidth="1"/>
    <col min="6437" max="6437" width="1.6640625" style="18" customWidth="1"/>
    <col min="6438" max="6438" width="9.44140625" style="18" customWidth="1"/>
    <col min="6439" max="6439" width="16.33203125" style="18" customWidth="1"/>
    <col min="6440" max="6440" width="10.6640625" style="18" customWidth="1"/>
    <col min="6441" max="6441" width="11.6640625" style="18" customWidth="1"/>
    <col min="6442" max="6681" width="9.33203125" style="18"/>
    <col min="6682" max="6682" width="10.6640625" style="18" customWidth="1"/>
    <col min="6683" max="6683" width="18.6640625" style="18" customWidth="1"/>
    <col min="6684" max="6684" width="13.33203125" style="18" customWidth="1"/>
    <col min="6685" max="6685" width="17.5546875" style="18" customWidth="1"/>
    <col min="6686" max="6686" width="13.33203125" style="18" customWidth="1"/>
    <col min="6687" max="6687" width="12" style="18" customWidth="1"/>
    <col min="6688" max="6688" width="1.6640625" style="18" customWidth="1"/>
    <col min="6689" max="6689" width="11.33203125" style="18" customWidth="1"/>
    <col min="6690" max="6690" width="16.6640625" style="18" customWidth="1"/>
    <col min="6691" max="6691" width="11.44140625" style="18" customWidth="1"/>
    <col min="6692" max="6692" width="11.5546875" style="18" customWidth="1"/>
    <col min="6693" max="6693" width="1.6640625" style="18" customWidth="1"/>
    <col min="6694" max="6694" width="9.44140625" style="18" customWidth="1"/>
    <col min="6695" max="6695" width="16.33203125" style="18" customWidth="1"/>
    <col min="6696" max="6696" width="10.6640625" style="18" customWidth="1"/>
    <col min="6697" max="6697" width="11.6640625" style="18" customWidth="1"/>
    <col min="6698" max="6937" width="9.33203125" style="18"/>
    <col min="6938" max="6938" width="10.6640625" style="18" customWidth="1"/>
    <col min="6939" max="6939" width="18.6640625" style="18" customWidth="1"/>
    <col min="6940" max="6940" width="13.33203125" style="18" customWidth="1"/>
    <col min="6941" max="6941" width="17.5546875" style="18" customWidth="1"/>
    <col min="6942" max="6942" width="13.33203125" style="18" customWidth="1"/>
    <col min="6943" max="6943" width="12" style="18" customWidth="1"/>
    <col min="6944" max="6944" width="1.6640625" style="18" customWidth="1"/>
    <col min="6945" max="6945" width="11.33203125" style="18" customWidth="1"/>
    <col min="6946" max="6946" width="16.6640625" style="18" customWidth="1"/>
    <col min="6947" max="6947" width="11.44140625" style="18" customWidth="1"/>
    <col min="6948" max="6948" width="11.5546875" style="18" customWidth="1"/>
    <col min="6949" max="6949" width="1.6640625" style="18" customWidth="1"/>
    <col min="6950" max="6950" width="9.44140625" style="18" customWidth="1"/>
    <col min="6951" max="6951" width="16.33203125" style="18" customWidth="1"/>
    <col min="6952" max="6952" width="10.6640625" style="18" customWidth="1"/>
    <col min="6953" max="6953" width="11.6640625" style="18" customWidth="1"/>
    <col min="6954" max="7193" width="9.33203125" style="18"/>
    <col min="7194" max="7194" width="10.6640625" style="18" customWidth="1"/>
    <col min="7195" max="7195" width="18.6640625" style="18" customWidth="1"/>
    <col min="7196" max="7196" width="13.33203125" style="18" customWidth="1"/>
    <col min="7197" max="7197" width="17.5546875" style="18" customWidth="1"/>
    <col min="7198" max="7198" width="13.33203125" style="18" customWidth="1"/>
    <col min="7199" max="7199" width="12" style="18" customWidth="1"/>
    <col min="7200" max="7200" width="1.6640625" style="18" customWidth="1"/>
    <col min="7201" max="7201" width="11.33203125" style="18" customWidth="1"/>
    <col min="7202" max="7202" width="16.6640625" style="18" customWidth="1"/>
    <col min="7203" max="7203" width="11.44140625" style="18" customWidth="1"/>
    <col min="7204" max="7204" width="11.5546875" style="18" customWidth="1"/>
    <col min="7205" max="7205" width="1.6640625" style="18" customWidth="1"/>
    <col min="7206" max="7206" width="9.44140625" style="18" customWidth="1"/>
    <col min="7207" max="7207" width="16.33203125" style="18" customWidth="1"/>
    <col min="7208" max="7208" width="10.6640625" style="18" customWidth="1"/>
    <col min="7209" max="7209" width="11.6640625" style="18" customWidth="1"/>
    <col min="7210" max="7449" width="9.33203125" style="18"/>
    <col min="7450" max="7450" width="10.6640625" style="18" customWidth="1"/>
    <col min="7451" max="7451" width="18.6640625" style="18" customWidth="1"/>
    <col min="7452" max="7452" width="13.33203125" style="18" customWidth="1"/>
    <col min="7453" max="7453" width="17.5546875" style="18" customWidth="1"/>
    <col min="7454" max="7454" width="13.33203125" style="18" customWidth="1"/>
    <col min="7455" max="7455" width="12" style="18" customWidth="1"/>
    <col min="7456" max="7456" width="1.6640625" style="18" customWidth="1"/>
    <col min="7457" max="7457" width="11.33203125" style="18" customWidth="1"/>
    <col min="7458" max="7458" width="16.6640625" style="18" customWidth="1"/>
    <col min="7459" max="7459" width="11.44140625" style="18" customWidth="1"/>
    <col min="7460" max="7460" width="11.5546875" style="18" customWidth="1"/>
    <col min="7461" max="7461" width="1.6640625" style="18" customWidth="1"/>
    <col min="7462" max="7462" width="9.44140625" style="18" customWidth="1"/>
    <col min="7463" max="7463" width="16.33203125" style="18" customWidth="1"/>
    <col min="7464" max="7464" width="10.6640625" style="18" customWidth="1"/>
    <col min="7465" max="7465" width="11.6640625" style="18" customWidth="1"/>
    <col min="7466" max="7705" width="9.33203125" style="18"/>
    <col min="7706" max="7706" width="10.6640625" style="18" customWidth="1"/>
    <col min="7707" max="7707" width="18.6640625" style="18" customWidth="1"/>
    <col min="7708" max="7708" width="13.33203125" style="18" customWidth="1"/>
    <col min="7709" max="7709" width="17.5546875" style="18" customWidth="1"/>
    <col min="7710" max="7710" width="13.33203125" style="18" customWidth="1"/>
    <col min="7711" max="7711" width="12" style="18" customWidth="1"/>
    <col min="7712" max="7712" width="1.6640625" style="18" customWidth="1"/>
    <col min="7713" max="7713" width="11.33203125" style="18" customWidth="1"/>
    <col min="7714" max="7714" width="16.6640625" style="18" customWidth="1"/>
    <col min="7715" max="7715" width="11.44140625" style="18" customWidth="1"/>
    <col min="7716" max="7716" width="11.5546875" style="18" customWidth="1"/>
    <col min="7717" max="7717" width="1.6640625" style="18" customWidth="1"/>
    <col min="7718" max="7718" width="9.44140625" style="18" customWidth="1"/>
    <col min="7719" max="7719" width="16.33203125" style="18" customWidth="1"/>
    <col min="7720" max="7720" width="10.6640625" style="18" customWidth="1"/>
    <col min="7721" max="7721" width="11.6640625" style="18" customWidth="1"/>
    <col min="7722" max="7961" width="9.33203125" style="18"/>
    <col min="7962" max="7962" width="10.6640625" style="18" customWidth="1"/>
    <col min="7963" max="7963" width="18.6640625" style="18" customWidth="1"/>
    <col min="7964" max="7964" width="13.33203125" style="18" customWidth="1"/>
    <col min="7965" max="7965" width="17.5546875" style="18" customWidth="1"/>
    <col min="7966" max="7966" width="13.33203125" style="18" customWidth="1"/>
    <col min="7967" max="7967" width="12" style="18" customWidth="1"/>
    <col min="7968" max="7968" width="1.6640625" style="18" customWidth="1"/>
    <col min="7969" max="7969" width="11.33203125" style="18" customWidth="1"/>
    <col min="7970" max="7970" width="16.6640625" style="18" customWidth="1"/>
    <col min="7971" max="7971" width="11.44140625" style="18" customWidth="1"/>
    <col min="7972" max="7972" width="11.5546875" style="18" customWidth="1"/>
    <col min="7973" max="7973" width="1.6640625" style="18" customWidth="1"/>
    <col min="7974" max="7974" width="9.44140625" style="18" customWidth="1"/>
    <col min="7975" max="7975" width="16.33203125" style="18" customWidth="1"/>
    <col min="7976" max="7976" width="10.6640625" style="18" customWidth="1"/>
    <col min="7977" max="7977" width="11.6640625" style="18" customWidth="1"/>
    <col min="7978" max="8217" width="9.33203125" style="18"/>
    <col min="8218" max="8218" width="10.6640625" style="18" customWidth="1"/>
    <col min="8219" max="8219" width="18.6640625" style="18" customWidth="1"/>
    <col min="8220" max="8220" width="13.33203125" style="18" customWidth="1"/>
    <col min="8221" max="8221" width="17.5546875" style="18" customWidth="1"/>
    <col min="8222" max="8222" width="13.33203125" style="18" customWidth="1"/>
    <col min="8223" max="8223" width="12" style="18" customWidth="1"/>
    <col min="8224" max="8224" width="1.6640625" style="18" customWidth="1"/>
    <col min="8225" max="8225" width="11.33203125" style="18" customWidth="1"/>
    <col min="8226" max="8226" width="16.6640625" style="18" customWidth="1"/>
    <col min="8227" max="8227" width="11.44140625" style="18" customWidth="1"/>
    <col min="8228" max="8228" width="11.5546875" style="18" customWidth="1"/>
    <col min="8229" max="8229" width="1.6640625" style="18" customWidth="1"/>
    <col min="8230" max="8230" width="9.44140625" style="18" customWidth="1"/>
    <col min="8231" max="8231" width="16.33203125" style="18" customWidth="1"/>
    <col min="8232" max="8232" width="10.6640625" style="18" customWidth="1"/>
    <col min="8233" max="8233" width="11.6640625" style="18" customWidth="1"/>
    <col min="8234" max="8473" width="9.33203125" style="18"/>
    <col min="8474" max="8474" width="10.6640625" style="18" customWidth="1"/>
    <col min="8475" max="8475" width="18.6640625" style="18" customWidth="1"/>
    <col min="8476" max="8476" width="13.33203125" style="18" customWidth="1"/>
    <col min="8477" max="8477" width="17.5546875" style="18" customWidth="1"/>
    <col min="8478" max="8478" width="13.33203125" style="18" customWidth="1"/>
    <col min="8479" max="8479" width="12" style="18" customWidth="1"/>
    <col min="8480" max="8480" width="1.6640625" style="18" customWidth="1"/>
    <col min="8481" max="8481" width="11.33203125" style="18" customWidth="1"/>
    <col min="8482" max="8482" width="16.6640625" style="18" customWidth="1"/>
    <col min="8483" max="8483" width="11.44140625" style="18" customWidth="1"/>
    <col min="8484" max="8484" width="11.5546875" style="18" customWidth="1"/>
    <col min="8485" max="8485" width="1.6640625" style="18" customWidth="1"/>
    <col min="8486" max="8486" width="9.44140625" style="18" customWidth="1"/>
    <col min="8487" max="8487" width="16.33203125" style="18" customWidth="1"/>
    <col min="8488" max="8488" width="10.6640625" style="18" customWidth="1"/>
    <col min="8489" max="8489" width="11.6640625" style="18" customWidth="1"/>
    <col min="8490" max="8729" width="9.33203125" style="18"/>
    <col min="8730" max="8730" width="10.6640625" style="18" customWidth="1"/>
    <col min="8731" max="8731" width="18.6640625" style="18" customWidth="1"/>
    <col min="8732" max="8732" width="13.33203125" style="18" customWidth="1"/>
    <col min="8733" max="8733" width="17.5546875" style="18" customWidth="1"/>
    <col min="8734" max="8734" width="13.33203125" style="18" customWidth="1"/>
    <col min="8735" max="8735" width="12" style="18" customWidth="1"/>
    <col min="8736" max="8736" width="1.6640625" style="18" customWidth="1"/>
    <col min="8737" max="8737" width="11.33203125" style="18" customWidth="1"/>
    <col min="8738" max="8738" width="16.6640625" style="18" customWidth="1"/>
    <col min="8739" max="8739" width="11.44140625" style="18" customWidth="1"/>
    <col min="8740" max="8740" width="11.5546875" style="18" customWidth="1"/>
    <col min="8741" max="8741" width="1.6640625" style="18" customWidth="1"/>
    <col min="8742" max="8742" width="9.44140625" style="18" customWidth="1"/>
    <col min="8743" max="8743" width="16.33203125" style="18" customWidth="1"/>
    <col min="8744" max="8744" width="10.6640625" style="18" customWidth="1"/>
    <col min="8745" max="8745" width="11.6640625" style="18" customWidth="1"/>
    <col min="8746" max="8985" width="9.33203125" style="18"/>
    <col min="8986" max="8986" width="10.6640625" style="18" customWidth="1"/>
    <col min="8987" max="8987" width="18.6640625" style="18" customWidth="1"/>
    <col min="8988" max="8988" width="13.33203125" style="18" customWidth="1"/>
    <col min="8989" max="8989" width="17.5546875" style="18" customWidth="1"/>
    <col min="8990" max="8990" width="13.33203125" style="18" customWidth="1"/>
    <col min="8991" max="8991" width="12" style="18" customWidth="1"/>
    <col min="8992" max="8992" width="1.6640625" style="18" customWidth="1"/>
    <col min="8993" max="8993" width="11.33203125" style="18" customWidth="1"/>
    <col min="8994" max="8994" width="16.6640625" style="18" customWidth="1"/>
    <col min="8995" max="8995" width="11.44140625" style="18" customWidth="1"/>
    <col min="8996" max="8996" width="11.5546875" style="18" customWidth="1"/>
    <col min="8997" max="8997" width="1.6640625" style="18" customWidth="1"/>
    <col min="8998" max="8998" width="9.44140625" style="18" customWidth="1"/>
    <col min="8999" max="8999" width="16.33203125" style="18" customWidth="1"/>
    <col min="9000" max="9000" width="10.6640625" style="18" customWidth="1"/>
    <col min="9001" max="9001" width="11.6640625" style="18" customWidth="1"/>
    <col min="9002" max="9241" width="9.33203125" style="18"/>
    <col min="9242" max="9242" width="10.6640625" style="18" customWidth="1"/>
    <col min="9243" max="9243" width="18.6640625" style="18" customWidth="1"/>
    <col min="9244" max="9244" width="13.33203125" style="18" customWidth="1"/>
    <col min="9245" max="9245" width="17.5546875" style="18" customWidth="1"/>
    <col min="9246" max="9246" width="13.33203125" style="18" customWidth="1"/>
    <col min="9247" max="9247" width="12" style="18" customWidth="1"/>
    <col min="9248" max="9248" width="1.6640625" style="18" customWidth="1"/>
    <col min="9249" max="9249" width="11.33203125" style="18" customWidth="1"/>
    <col min="9250" max="9250" width="16.6640625" style="18" customWidth="1"/>
    <col min="9251" max="9251" width="11.44140625" style="18" customWidth="1"/>
    <col min="9252" max="9252" width="11.5546875" style="18" customWidth="1"/>
    <col min="9253" max="9253" width="1.6640625" style="18" customWidth="1"/>
    <col min="9254" max="9254" width="9.44140625" style="18" customWidth="1"/>
    <col min="9255" max="9255" width="16.33203125" style="18" customWidth="1"/>
    <col min="9256" max="9256" width="10.6640625" style="18" customWidth="1"/>
    <col min="9257" max="9257" width="11.6640625" style="18" customWidth="1"/>
    <col min="9258" max="9497" width="9.33203125" style="18"/>
    <col min="9498" max="9498" width="10.6640625" style="18" customWidth="1"/>
    <col min="9499" max="9499" width="18.6640625" style="18" customWidth="1"/>
    <col min="9500" max="9500" width="13.33203125" style="18" customWidth="1"/>
    <col min="9501" max="9501" width="17.5546875" style="18" customWidth="1"/>
    <col min="9502" max="9502" width="13.33203125" style="18" customWidth="1"/>
    <col min="9503" max="9503" width="12" style="18" customWidth="1"/>
    <col min="9504" max="9504" width="1.6640625" style="18" customWidth="1"/>
    <col min="9505" max="9505" width="11.33203125" style="18" customWidth="1"/>
    <col min="9506" max="9506" width="16.6640625" style="18" customWidth="1"/>
    <col min="9507" max="9507" width="11.44140625" style="18" customWidth="1"/>
    <col min="9508" max="9508" width="11.5546875" style="18" customWidth="1"/>
    <col min="9509" max="9509" width="1.6640625" style="18" customWidth="1"/>
    <col min="9510" max="9510" width="9.44140625" style="18" customWidth="1"/>
    <col min="9511" max="9511" width="16.33203125" style="18" customWidth="1"/>
    <col min="9512" max="9512" width="10.6640625" style="18" customWidth="1"/>
    <col min="9513" max="9513" width="11.6640625" style="18" customWidth="1"/>
    <col min="9514" max="9753" width="9.33203125" style="18"/>
    <col min="9754" max="9754" width="10.6640625" style="18" customWidth="1"/>
    <col min="9755" max="9755" width="18.6640625" style="18" customWidth="1"/>
    <col min="9756" max="9756" width="13.33203125" style="18" customWidth="1"/>
    <col min="9757" max="9757" width="17.5546875" style="18" customWidth="1"/>
    <col min="9758" max="9758" width="13.33203125" style="18" customWidth="1"/>
    <col min="9759" max="9759" width="12" style="18" customWidth="1"/>
    <col min="9760" max="9760" width="1.6640625" style="18" customWidth="1"/>
    <col min="9761" max="9761" width="11.33203125" style="18" customWidth="1"/>
    <col min="9762" max="9762" width="16.6640625" style="18" customWidth="1"/>
    <col min="9763" max="9763" width="11.44140625" style="18" customWidth="1"/>
    <col min="9764" max="9764" width="11.5546875" style="18" customWidth="1"/>
    <col min="9765" max="9765" width="1.6640625" style="18" customWidth="1"/>
    <col min="9766" max="9766" width="9.44140625" style="18" customWidth="1"/>
    <col min="9767" max="9767" width="16.33203125" style="18" customWidth="1"/>
    <col min="9768" max="9768" width="10.6640625" style="18" customWidth="1"/>
    <col min="9769" max="9769" width="11.6640625" style="18" customWidth="1"/>
    <col min="9770" max="10009" width="9.33203125" style="18"/>
    <col min="10010" max="10010" width="10.6640625" style="18" customWidth="1"/>
    <col min="10011" max="10011" width="18.6640625" style="18" customWidth="1"/>
    <col min="10012" max="10012" width="13.33203125" style="18" customWidth="1"/>
    <col min="10013" max="10013" width="17.5546875" style="18" customWidth="1"/>
    <col min="10014" max="10014" width="13.33203125" style="18" customWidth="1"/>
    <col min="10015" max="10015" width="12" style="18" customWidth="1"/>
    <col min="10016" max="10016" width="1.6640625" style="18" customWidth="1"/>
    <col min="10017" max="10017" width="11.33203125" style="18" customWidth="1"/>
    <col min="10018" max="10018" width="16.6640625" style="18" customWidth="1"/>
    <col min="10019" max="10019" width="11.44140625" style="18" customWidth="1"/>
    <col min="10020" max="10020" width="11.5546875" style="18" customWidth="1"/>
    <col min="10021" max="10021" width="1.6640625" style="18" customWidth="1"/>
    <col min="10022" max="10022" width="9.44140625" style="18" customWidth="1"/>
    <col min="10023" max="10023" width="16.33203125" style="18" customWidth="1"/>
    <col min="10024" max="10024" width="10.6640625" style="18" customWidth="1"/>
    <col min="10025" max="10025" width="11.6640625" style="18" customWidth="1"/>
    <col min="10026" max="10265" width="9.33203125" style="18"/>
    <col min="10266" max="10266" width="10.6640625" style="18" customWidth="1"/>
    <col min="10267" max="10267" width="18.6640625" style="18" customWidth="1"/>
    <col min="10268" max="10268" width="13.33203125" style="18" customWidth="1"/>
    <col min="10269" max="10269" width="17.5546875" style="18" customWidth="1"/>
    <col min="10270" max="10270" width="13.33203125" style="18" customWidth="1"/>
    <col min="10271" max="10271" width="12" style="18" customWidth="1"/>
    <col min="10272" max="10272" width="1.6640625" style="18" customWidth="1"/>
    <col min="10273" max="10273" width="11.33203125" style="18" customWidth="1"/>
    <col min="10274" max="10274" width="16.6640625" style="18" customWidth="1"/>
    <col min="10275" max="10275" width="11.44140625" style="18" customWidth="1"/>
    <col min="10276" max="10276" width="11.5546875" style="18" customWidth="1"/>
    <col min="10277" max="10277" width="1.6640625" style="18" customWidth="1"/>
    <col min="10278" max="10278" width="9.44140625" style="18" customWidth="1"/>
    <col min="10279" max="10279" width="16.33203125" style="18" customWidth="1"/>
    <col min="10280" max="10280" width="10.6640625" style="18" customWidth="1"/>
    <col min="10281" max="10281" width="11.6640625" style="18" customWidth="1"/>
    <col min="10282" max="10521" width="9.33203125" style="18"/>
    <col min="10522" max="10522" width="10.6640625" style="18" customWidth="1"/>
    <col min="10523" max="10523" width="18.6640625" style="18" customWidth="1"/>
    <col min="10524" max="10524" width="13.33203125" style="18" customWidth="1"/>
    <col min="10525" max="10525" width="17.5546875" style="18" customWidth="1"/>
    <col min="10526" max="10526" width="13.33203125" style="18" customWidth="1"/>
    <col min="10527" max="10527" width="12" style="18" customWidth="1"/>
    <col min="10528" max="10528" width="1.6640625" style="18" customWidth="1"/>
    <col min="10529" max="10529" width="11.33203125" style="18" customWidth="1"/>
    <col min="10530" max="10530" width="16.6640625" style="18" customWidth="1"/>
    <col min="10531" max="10531" width="11.44140625" style="18" customWidth="1"/>
    <col min="10532" max="10532" width="11.5546875" style="18" customWidth="1"/>
    <col min="10533" max="10533" width="1.6640625" style="18" customWidth="1"/>
    <col min="10534" max="10534" width="9.44140625" style="18" customWidth="1"/>
    <col min="10535" max="10535" width="16.33203125" style="18" customWidth="1"/>
    <col min="10536" max="10536" width="10.6640625" style="18" customWidth="1"/>
    <col min="10537" max="10537" width="11.6640625" style="18" customWidth="1"/>
    <col min="10538" max="10777" width="9.33203125" style="18"/>
    <col min="10778" max="10778" width="10.6640625" style="18" customWidth="1"/>
    <col min="10779" max="10779" width="18.6640625" style="18" customWidth="1"/>
    <col min="10780" max="10780" width="13.33203125" style="18" customWidth="1"/>
    <col min="10781" max="10781" width="17.5546875" style="18" customWidth="1"/>
    <col min="10782" max="10782" width="13.33203125" style="18" customWidth="1"/>
    <col min="10783" max="10783" width="12" style="18" customWidth="1"/>
    <col min="10784" max="10784" width="1.6640625" style="18" customWidth="1"/>
    <col min="10785" max="10785" width="11.33203125" style="18" customWidth="1"/>
    <col min="10786" max="10786" width="16.6640625" style="18" customWidth="1"/>
    <col min="10787" max="10787" width="11.44140625" style="18" customWidth="1"/>
    <col min="10788" max="10788" width="11.5546875" style="18" customWidth="1"/>
    <col min="10789" max="10789" width="1.6640625" style="18" customWidth="1"/>
    <col min="10790" max="10790" width="9.44140625" style="18" customWidth="1"/>
    <col min="10791" max="10791" width="16.33203125" style="18" customWidth="1"/>
    <col min="10792" max="10792" width="10.6640625" style="18" customWidth="1"/>
    <col min="10793" max="10793" width="11.6640625" style="18" customWidth="1"/>
    <col min="10794" max="11033" width="9.33203125" style="18"/>
    <col min="11034" max="11034" width="10.6640625" style="18" customWidth="1"/>
    <col min="11035" max="11035" width="18.6640625" style="18" customWidth="1"/>
    <col min="11036" max="11036" width="13.33203125" style="18" customWidth="1"/>
    <col min="11037" max="11037" width="17.5546875" style="18" customWidth="1"/>
    <col min="11038" max="11038" width="13.33203125" style="18" customWidth="1"/>
    <col min="11039" max="11039" width="12" style="18" customWidth="1"/>
    <col min="11040" max="11040" width="1.6640625" style="18" customWidth="1"/>
    <col min="11041" max="11041" width="11.33203125" style="18" customWidth="1"/>
    <col min="11042" max="11042" width="16.6640625" style="18" customWidth="1"/>
    <col min="11043" max="11043" width="11.44140625" style="18" customWidth="1"/>
    <col min="11044" max="11044" width="11.5546875" style="18" customWidth="1"/>
    <col min="11045" max="11045" width="1.6640625" style="18" customWidth="1"/>
    <col min="11046" max="11046" width="9.44140625" style="18" customWidth="1"/>
    <col min="11047" max="11047" width="16.33203125" style="18" customWidth="1"/>
    <col min="11048" max="11048" width="10.6640625" style="18" customWidth="1"/>
    <col min="11049" max="11049" width="11.6640625" style="18" customWidth="1"/>
    <col min="11050" max="11289" width="9.33203125" style="18"/>
    <col min="11290" max="11290" width="10.6640625" style="18" customWidth="1"/>
    <col min="11291" max="11291" width="18.6640625" style="18" customWidth="1"/>
    <col min="11292" max="11292" width="13.33203125" style="18" customWidth="1"/>
    <col min="11293" max="11293" width="17.5546875" style="18" customWidth="1"/>
    <col min="11294" max="11294" width="13.33203125" style="18" customWidth="1"/>
    <col min="11295" max="11295" width="12" style="18" customWidth="1"/>
    <col min="11296" max="11296" width="1.6640625" style="18" customWidth="1"/>
    <col min="11297" max="11297" width="11.33203125" style="18" customWidth="1"/>
    <col min="11298" max="11298" width="16.6640625" style="18" customWidth="1"/>
    <col min="11299" max="11299" width="11.44140625" style="18" customWidth="1"/>
    <col min="11300" max="11300" width="11.5546875" style="18" customWidth="1"/>
    <col min="11301" max="11301" width="1.6640625" style="18" customWidth="1"/>
    <col min="11302" max="11302" width="9.44140625" style="18" customWidth="1"/>
    <col min="11303" max="11303" width="16.33203125" style="18" customWidth="1"/>
    <col min="11304" max="11304" width="10.6640625" style="18" customWidth="1"/>
    <col min="11305" max="11305" width="11.6640625" style="18" customWidth="1"/>
    <col min="11306" max="11545" width="9.33203125" style="18"/>
    <col min="11546" max="11546" width="10.6640625" style="18" customWidth="1"/>
    <col min="11547" max="11547" width="18.6640625" style="18" customWidth="1"/>
    <col min="11548" max="11548" width="13.33203125" style="18" customWidth="1"/>
    <col min="11549" max="11549" width="17.5546875" style="18" customWidth="1"/>
    <col min="11550" max="11550" width="13.33203125" style="18" customWidth="1"/>
    <col min="11551" max="11551" width="12" style="18" customWidth="1"/>
    <col min="11552" max="11552" width="1.6640625" style="18" customWidth="1"/>
    <col min="11553" max="11553" width="11.33203125" style="18" customWidth="1"/>
    <col min="11554" max="11554" width="16.6640625" style="18" customWidth="1"/>
    <col min="11555" max="11555" width="11.44140625" style="18" customWidth="1"/>
    <col min="11556" max="11556" width="11.5546875" style="18" customWidth="1"/>
    <col min="11557" max="11557" width="1.6640625" style="18" customWidth="1"/>
    <col min="11558" max="11558" width="9.44140625" style="18" customWidth="1"/>
    <col min="11559" max="11559" width="16.33203125" style="18" customWidth="1"/>
    <col min="11560" max="11560" width="10.6640625" style="18" customWidth="1"/>
    <col min="11561" max="11561" width="11.6640625" style="18" customWidth="1"/>
    <col min="11562" max="11801" width="9.33203125" style="18"/>
    <col min="11802" max="11802" width="10.6640625" style="18" customWidth="1"/>
    <col min="11803" max="11803" width="18.6640625" style="18" customWidth="1"/>
    <col min="11804" max="11804" width="13.33203125" style="18" customWidth="1"/>
    <col min="11805" max="11805" width="17.5546875" style="18" customWidth="1"/>
    <col min="11806" max="11806" width="13.33203125" style="18" customWidth="1"/>
    <col min="11807" max="11807" width="12" style="18" customWidth="1"/>
    <col min="11808" max="11808" width="1.6640625" style="18" customWidth="1"/>
    <col min="11809" max="11809" width="11.33203125" style="18" customWidth="1"/>
    <col min="11810" max="11810" width="16.6640625" style="18" customWidth="1"/>
    <col min="11811" max="11811" width="11.44140625" style="18" customWidth="1"/>
    <col min="11812" max="11812" width="11.5546875" style="18" customWidth="1"/>
    <col min="11813" max="11813" width="1.6640625" style="18" customWidth="1"/>
    <col min="11814" max="11814" width="9.44140625" style="18" customWidth="1"/>
    <col min="11815" max="11815" width="16.33203125" style="18" customWidth="1"/>
    <col min="11816" max="11816" width="10.6640625" style="18" customWidth="1"/>
    <col min="11817" max="11817" width="11.6640625" style="18" customWidth="1"/>
    <col min="11818" max="12057" width="9.33203125" style="18"/>
    <col min="12058" max="12058" width="10.6640625" style="18" customWidth="1"/>
    <col min="12059" max="12059" width="18.6640625" style="18" customWidth="1"/>
    <col min="12060" max="12060" width="13.33203125" style="18" customWidth="1"/>
    <col min="12061" max="12061" width="17.5546875" style="18" customWidth="1"/>
    <col min="12062" max="12062" width="13.33203125" style="18" customWidth="1"/>
    <col min="12063" max="12063" width="12" style="18" customWidth="1"/>
    <col min="12064" max="12064" width="1.6640625" style="18" customWidth="1"/>
    <col min="12065" max="12065" width="11.33203125" style="18" customWidth="1"/>
    <col min="12066" max="12066" width="16.6640625" style="18" customWidth="1"/>
    <col min="12067" max="12067" width="11.44140625" style="18" customWidth="1"/>
    <col min="12068" max="12068" width="11.5546875" style="18" customWidth="1"/>
    <col min="12069" max="12069" width="1.6640625" style="18" customWidth="1"/>
    <col min="12070" max="12070" width="9.44140625" style="18" customWidth="1"/>
    <col min="12071" max="12071" width="16.33203125" style="18" customWidth="1"/>
    <col min="12072" max="12072" width="10.6640625" style="18" customWidth="1"/>
    <col min="12073" max="12073" width="11.6640625" style="18" customWidth="1"/>
    <col min="12074" max="12313" width="9.33203125" style="18"/>
    <col min="12314" max="12314" width="10.6640625" style="18" customWidth="1"/>
    <col min="12315" max="12315" width="18.6640625" style="18" customWidth="1"/>
    <col min="12316" max="12316" width="13.33203125" style="18" customWidth="1"/>
    <col min="12317" max="12317" width="17.5546875" style="18" customWidth="1"/>
    <col min="12318" max="12318" width="13.33203125" style="18" customWidth="1"/>
    <col min="12319" max="12319" width="12" style="18" customWidth="1"/>
    <col min="12320" max="12320" width="1.6640625" style="18" customWidth="1"/>
    <col min="12321" max="12321" width="11.33203125" style="18" customWidth="1"/>
    <col min="12322" max="12322" width="16.6640625" style="18" customWidth="1"/>
    <col min="12323" max="12323" width="11.44140625" style="18" customWidth="1"/>
    <col min="12324" max="12324" width="11.5546875" style="18" customWidth="1"/>
    <col min="12325" max="12325" width="1.6640625" style="18" customWidth="1"/>
    <col min="12326" max="12326" width="9.44140625" style="18" customWidth="1"/>
    <col min="12327" max="12327" width="16.33203125" style="18" customWidth="1"/>
    <col min="12328" max="12328" width="10.6640625" style="18" customWidth="1"/>
    <col min="12329" max="12329" width="11.6640625" style="18" customWidth="1"/>
    <col min="12330" max="12569" width="9.33203125" style="18"/>
    <col min="12570" max="12570" width="10.6640625" style="18" customWidth="1"/>
    <col min="12571" max="12571" width="18.6640625" style="18" customWidth="1"/>
    <col min="12572" max="12572" width="13.33203125" style="18" customWidth="1"/>
    <col min="12573" max="12573" width="17.5546875" style="18" customWidth="1"/>
    <col min="12574" max="12574" width="13.33203125" style="18" customWidth="1"/>
    <col min="12575" max="12575" width="12" style="18" customWidth="1"/>
    <col min="12576" max="12576" width="1.6640625" style="18" customWidth="1"/>
    <col min="12577" max="12577" width="11.33203125" style="18" customWidth="1"/>
    <col min="12578" max="12578" width="16.6640625" style="18" customWidth="1"/>
    <col min="12579" max="12579" width="11.44140625" style="18" customWidth="1"/>
    <col min="12580" max="12580" width="11.5546875" style="18" customWidth="1"/>
    <col min="12581" max="12581" width="1.6640625" style="18" customWidth="1"/>
    <col min="12582" max="12582" width="9.44140625" style="18" customWidth="1"/>
    <col min="12583" max="12583" width="16.33203125" style="18" customWidth="1"/>
    <col min="12584" max="12584" width="10.6640625" style="18" customWidth="1"/>
    <col min="12585" max="12585" width="11.6640625" style="18" customWidth="1"/>
    <col min="12586" max="12825" width="9.33203125" style="18"/>
    <col min="12826" max="12826" width="10.6640625" style="18" customWidth="1"/>
    <col min="12827" max="12827" width="18.6640625" style="18" customWidth="1"/>
    <col min="12828" max="12828" width="13.33203125" style="18" customWidth="1"/>
    <col min="12829" max="12829" width="17.5546875" style="18" customWidth="1"/>
    <col min="12830" max="12830" width="13.33203125" style="18" customWidth="1"/>
    <col min="12831" max="12831" width="12" style="18" customWidth="1"/>
    <col min="12832" max="12832" width="1.6640625" style="18" customWidth="1"/>
    <col min="12833" max="12833" width="11.33203125" style="18" customWidth="1"/>
    <col min="12834" max="12834" width="16.6640625" style="18" customWidth="1"/>
    <col min="12835" max="12835" width="11.44140625" style="18" customWidth="1"/>
    <col min="12836" max="12836" width="11.5546875" style="18" customWidth="1"/>
    <col min="12837" max="12837" width="1.6640625" style="18" customWidth="1"/>
    <col min="12838" max="12838" width="9.44140625" style="18" customWidth="1"/>
    <col min="12839" max="12839" width="16.33203125" style="18" customWidth="1"/>
    <col min="12840" max="12840" width="10.6640625" style="18" customWidth="1"/>
    <col min="12841" max="12841" width="11.6640625" style="18" customWidth="1"/>
    <col min="12842" max="13081" width="9.33203125" style="18"/>
    <col min="13082" max="13082" width="10.6640625" style="18" customWidth="1"/>
    <col min="13083" max="13083" width="18.6640625" style="18" customWidth="1"/>
    <col min="13084" max="13084" width="13.33203125" style="18" customWidth="1"/>
    <col min="13085" max="13085" width="17.5546875" style="18" customWidth="1"/>
    <col min="13086" max="13086" width="13.33203125" style="18" customWidth="1"/>
    <col min="13087" max="13087" width="12" style="18" customWidth="1"/>
    <col min="13088" max="13088" width="1.6640625" style="18" customWidth="1"/>
    <col min="13089" max="13089" width="11.33203125" style="18" customWidth="1"/>
    <col min="13090" max="13090" width="16.6640625" style="18" customWidth="1"/>
    <col min="13091" max="13091" width="11.44140625" style="18" customWidth="1"/>
    <col min="13092" max="13092" width="11.5546875" style="18" customWidth="1"/>
    <col min="13093" max="13093" width="1.6640625" style="18" customWidth="1"/>
    <col min="13094" max="13094" width="9.44140625" style="18" customWidth="1"/>
    <col min="13095" max="13095" width="16.33203125" style="18" customWidth="1"/>
    <col min="13096" max="13096" width="10.6640625" style="18" customWidth="1"/>
    <col min="13097" max="13097" width="11.6640625" style="18" customWidth="1"/>
    <col min="13098" max="13337" width="9.33203125" style="18"/>
    <col min="13338" max="13338" width="10.6640625" style="18" customWidth="1"/>
    <col min="13339" max="13339" width="18.6640625" style="18" customWidth="1"/>
    <col min="13340" max="13340" width="13.33203125" style="18" customWidth="1"/>
    <col min="13341" max="13341" width="17.5546875" style="18" customWidth="1"/>
    <col min="13342" max="13342" width="13.33203125" style="18" customWidth="1"/>
    <col min="13343" max="13343" width="12" style="18" customWidth="1"/>
    <col min="13344" max="13344" width="1.6640625" style="18" customWidth="1"/>
    <col min="13345" max="13345" width="11.33203125" style="18" customWidth="1"/>
    <col min="13346" max="13346" width="16.6640625" style="18" customWidth="1"/>
    <col min="13347" max="13347" width="11.44140625" style="18" customWidth="1"/>
    <col min="13348" max="13348" width="11.5546875" style="18" customWidth="1"/>
    <col min="13349" max="13349" width="1.6640625" style="18" customWidth="1"/>
    <col min="13350" max="13350" width="9.44140625" style="18" customWidth="1"/>
    <col min="13351" max="13351" width="16.33203125" style="18" customWidth="1"/>
    <col min="13352" max="13352" width="10.6640625" style="18" customWidth="1"/>
    <col min="13353" max="13353" width="11.6640625" style="18" customWidth="1"/>
    <col min="13354" max="13593" width="9.33203125" style="18"/>
    <col min="13594" max="13594" width="10.6640625" style="18" customWidth="1"/>
    <col min="13595" max="13595" width="18.6640625" style="18" customWidth="1"/>
    <col min="13596" max="13596" width="13.33203125" style="18" customWidth="1"/>
    <col min="13597" max="13597" width="17.5546875" style="18" customWidth="1"/>
    <col min="13598" max="13598" width="13.33203125" style="18" customWidth="1"/>
    <col min="13599" max="13599" width="12" style="18" customWidth="1"/>
    <col min="13600" max="13600" width="1.6640625" style="18" customWidth="1"/>
    <col min="13601" max="13601" width="11.33203125" style="18" customWidth="1"/>
    <col min="13602" max="13602" width="16.6640625" style="18" customWidth="1"/>
    <col min="13603" max="13603" width="11.44140625" style="18" customWidth="1"/>
    <col min="13604" max="13604" width="11.5546875" style="18" customWidth="1"/>
    <col min="13605" max="13605" width="1.6640625" style="18" customWidth="1"/>
    <col min="13606" max="13606" width="9.44140625" style="18" customWidth="1"/>
    <col min="13607" max="13607" width="16.33203125" style="18" customWidth="1"/>
    <col min="13608" max="13608" width="10.6640625" style="18" customWidth="1"/>
    <col min="13609" max="13609" width="11.6640625" style="18" customWidth="1"/>
    <col min="13610" max="13849" width="9.33203125" style="18"/>
    <col min="13850" max="13850" width="10.6640625" style="18" customWidth="1"/>
    <col min="13851" max="13851" width="18.6640625" style="18" customWidth="1"/>
    <col min="13852" max="13852" width="13.33203125" style="18" customWidth="1"/>
    <col min="13853" max="13853" width="17.5546875" style="18" customWidth="1"/>
    <col min="13854" max="13854" width="13.33203125" style="18" customWidth="1"/>
    <col min="13855" max="13855" width="12" style="18" customWidth="1"/>
    <col min="13856" max="13856" width="1.6640625" style="18" customWidth="1"/>
    <col min="13857" max="13857" width="11.33203125" style="18" customWidth="1"/>
    <col min="13858" max="13858" width="16.6640625" style="18" customWidth="1"/>
    <col min="13859" max="13859" width="11.44140625" style="18" customWidth="1"/>
    <col min="13860" max="13860" width="11.5546875" style="18" customWidth="1"/>
    <col min="13861" max="13861" width="1.6640625" style="18" customWidth="1"/>
    <col min="13862" max="13862" width="9.44140625" style="18" customWidth="1"/>
    <col min="13863" max="13863" width="16.33203125" style="18" customWidth="1"/>
    <col min="13864" max="13864" width="10.6640625" style="18" customWidth="1"/>
    <col min="13865" max="13865" width="11.6640625" style="18" customWidth="1"/>
    <col min="13866" max="14105" width="9.33203125" style="18"/>
    <col min="14106" max="14106" width="10.6640625" style="18" customWidth="1"/>
    <col min="14107" max="14107" width="18.6640625" style="18" customWidth="1"/>
    <col min="14108" max="14108" width="13.33203125" style="18" customWidth="1"/>
    <col min="14109" max="14109" width="17.5546875" style="18" customWidth="1"/>
    <col min="14110" max="14110" width="13.33203125" style="18" customWidth="1"/>
    <col min="14111" max="14111" width="12" style="18" customWidth="1"/>
    <col min="14112" max="14112" width="1.6640625" style="18" customWidth="1"/>
    <col min="14113" max="14113" width="11.33203125" style="18" customWidth="1"/>
    <col min="14114" max="14114" width="16.6640625" style="18" customWidth="1"/>
    <col min="14115" max="14115" width="11.44140625" style="18" customWidth="1"/>
    <col min="14116" max="14116" width="11.5546875" style="18" customWidth="1"/>
    <col min="14117" max="14117" width="1.6640625" style="18" customWidth="1"/>
    <col min="14118" max="14118" width="9.44140625" style="18" customWidth="1"/>
    <col min="14119" max="14119" width="16.33203125" style="18" customWidth="1"/>
    <col min="14120" max="14120" width="10.6640625" style="18" customWidth="1"/>
    <col min="14121" max="14121" width="11.6640625" style="18" customWidth="1"/>
    <col min="14122" max="14361" width="9.33203125" style="18"/>
    <col min="14362" max="14362" width="10.6640625" style="18" customWidth="1"/>
    <col min="14363" max="14363" width="18.6640625" style="18" customWidth="1"/>
    <col min="14364" max="14364" width="13.33203125" style="18" customWidth="1"/>
    <col min="14365" max="14365" width="17.5546875" style="18" customWidth="1"/>
    <col min="14366" max="14366" width="13.33203125" style="18" customWidth="1"/>
    <col min="14367" max="14367" width="12" style="18" customWidth="1"/>
    <col min="14368" max="14368" width="1.6640625" style="18" customWidth="1"/>
    <col min="14369" max="14369" width="11.33203125" style="18" customWidth="1"/>
    <col min="14370" max="14370" width="16.6640625" style="18" customWidth="1"/>
    <col min="14371" max="14371" width="11.44140625" style="18" customWidth="1"/>
    <col min="14372" max="14372" width="11.5546875" style="18" customWidth="1"/>
    <col min="14373" max="14373" width="1.6640625" style="18" customWidth="1"/>
    <col min="14374" max="14374" width="9.44140625" style="18" customWidth="1"/>
    <col min="14375" max="14375" width="16.33203125" style="18" customWidth="1"/>
    <col min="14376" max="14376" width="10.6640625" style="18" customWidth="1"/>
    <col min="14377" max="14377" width="11.6640625" style="18" customWidth="1"/>
    <col min="14378" max="14617" width="9.33203125" style="18"/>
    <col min="14618" max="14618" width="10.6640625" style="18" customWidth="1"/>
    <col min="14619" max="14619" width="18.6640625" style="18" customWidth="1"/>
    <col min="14620" max="14620" width="13.33203125" style="18" customWidth="1"/>
    <col min="14621" max="14621" width="17.5546875" style="18" customWidth="1"/>
    <col min="14622" max="14622" width="13.33203125" style="18" customWidth="1"/>
    <col min="14623" max="14623" width="12" style="18" customWidth="1"/>
    <col min="14624" max="14624" width="1.6640625" style="18" customWidth="1"/>
    <col min="14625" max="14625" width="11.33203125" style="18" customWidth="1"/>
    <col min="14626" max="14626" width="16.6640625" style="18" customWidth="1"/>
    <col min="14627" max="14627" width="11.44140625" style="18" customWidth="1"/>
    <col min="14628" max="14628" width="11.5546875" style="18" customWidth="1"/>
    <col min="14629" max="14629" width="1.6640625" style="18" customWidth="1"/>
    <col min="14630" max="14630" width="9.44140625" style="18" customWidth="1"/>
    <col min="14631" max="14631" width="16.33203125" style="18" customWidth="1"/>
    <col min="14632" max="14632" width="10.6640625" style="18" customWidth="1"/>
    <col min="14633" max="14633" width="11.6640625" style="18" customWidth="1"/>
    <col min="14634" max="14873" width="9.33203125" style="18"/>
    <col min="14874" max="14874" width="10.6640625" style="18" customWidth="1"/>
    <col min="14875" max="14875" width="18.6640625" style="18" customWidth="1"/>
    <col min="14876" max="14876" width="13.33203125" style="18" customWidth="1"/>
    <col min="14877" max="14877" width="17.5546875" style="18" customWidth="1"/>
    <col min="14878" max="14878" width="13.33203125" style="18" customWidth="1"/>
    <col min="14879" max="14879" width="12" style="18" customWidth="1"/>
    <col min="14880" max="14880" width="1.6640625" style="18" customWidth="1"/>
    <col min="14881" max="14881" width="11.33203125" style="18" customWidth="1"/>
    <col min="14882" max="14882" width="16.6640625" style="18" customWidth="1"/>
    <col min="14883" max="14883" width="11.44140625" style="18" customWidth="1"/>
    <col min="14884" max="14884" width="11.5546875" style="18" customWidth="1"/>
    <col min="14885" max="14885" width="1.6640625" style="18" customWidth="1"/>
    <col min="14886" max="14886" width="9.44140625" style="18" customWidth="1"/>
    <col min="14887" max="14887" width="16.33203125" style="18" customWidth="1"/>
    <col min="14888" max="14888" width="10.6640625" style="18" customWidth="1"/>
    <col min="14889" max="14889" width="11.6640625" style="18" customWidth="1"/>
    <col min="14890" max="15129" width="9.33203125" style="18"/>
    <col min="15130" max="15130" width="10.6640625" style="18" customWidth="1"/>
    <col min="15131" max="15131" width="18.6640625" style="18" customWidth="1"/>
    <col min="15132" max="15132" width="13.33203125" style="18" customWidth="1"/>
    <col min="15133" max="15133" width="17.5546875" style="18" customWidth="1"/>
    <col min="15134" max="15134" width="13.33203125" style="18" customWidth="1"/>
    <col min="15135" max="15135" width="12" style="18" customWidth="1"/>
    <col min="15136" max="15136" width="1.6640625" style="18" customWidth="1"/>
    <col min="15137" max="15137" width="11.33203125" style="18" customWidth="1"/>
    <col min="15138" max="15138" width="16.6640625" style="18" customWidth="1"/>
    <col min="15139" max="15139" width="11.44140625" style="18" customWidth="1"/>
    <col min="15140" max="15140" width="11.5546875" style="18" customWidth="1"/>
    <col min="15141" max="15141" width="1.6640625" style="18" customWidth="1"/>
    <col min="15142" max="15142" width="9.44140625" style="18" customWidth="1"/>
    <col min="15143" max="15143" width="16.33203125" style="18" customWidth="1"/>
    <col min="15144" max="15144" width="10.6640625" style="18" customWidth="1"/>
    <col min="15145" max="15145" width="11.6640625" style="18" customWidth="1"/>
    <col min="15146" max="15385" width="9.33203125" style="18"/>
    <col min="15386" max="15386" width="10.6640625" style="18" customWidth="1"/>
    <col min="15387" max="15387" width="18.6640625" style="18" customWidth="1"/>
    <col min="15388" max="15388" width="13.33203125" style="18" customWidth="1"/>
    <col min="15389" max="15389" width="17.5546875" style="18" customWidth="1"/>
    <col min="15390" max="15390" width="13.33203125" style="18" customWidth="1"/>
    <col min="15391" max="15391" width="12" style="18" customWidth="1"/>
    <col min="15392" max="15392" width="1.6640625" style="18" customWidth="1"/>
    <col min="15393" max="15393" width="11.33203125" style="18" customWidth="1"/>
    <col min="15394" max="15394" width="16.6640625" style="18" customWidth="1"/>
    <col min="15395" max="15395" width="11.44140625" style="18" customWidth="1"/>
    <col min="15396" max="15396" width="11.5546875" style="18" customWidth="1"/>
    <col min="15397" max="15397" width="1.6640625" style="18" customWidth="1"/>
    <col min="15398" max="15398" width="9.44140625" style="18" customWidth="1"/>
    <col min="15399" max="15399" width="16.33203125" style="18" customWidth="1"/>
    <col min="15400" max="15400" width="10.6640625" style="18" customWidth="1"/>
    <col min="15401" max="15401" width="11.6640625" style="18" customWidth="1"/>
    <col min="15402" max="15641" width="9.33203125" style="18"/>
    <col min="15642" max="15642" width="10.6640625" style="18" customWidth="1"/>
    <col min="15643" max="15643" width="18.6640625" style="18" customWidth="1"/>
    <col min="15644" max="15644" width="13.33203125" style="18" customWidth="1"/>
    <col min="15645" max="15645" width="17.5546875" style="18" customWidth="1"/>
    <col min="15646" max="15646" width="13.33203125" style="18" customWidth="1"/>
    <col min="15647" max="15647" width="12" style="18" customWidth="1"/>
    <col min="15648" max="15648" width="1.6640625" style="18" customWidth="1"/>
    <col min="15649" max="15649" width="11.33203125" style="18" customWidth="1"/>
    <col min="15650" max="15650" width="16.6640625" style="18" customWidth="1"/>
    <col min="15651" max="15651" width="11.44140625" style="18" customWidth="1"/>
    <col min="15652" max="15652" width="11.5546875" style="18" customWidth="1"/>
    <col min="15653" max="15653" width="1.6640625" style="18" customWidth="1"/>
    <col min="15654" max="15654" width="9.44140625" style="18" customWidth="1"/>
    <col min="15655" max="15655" width="16.33203125" style="18" customWidth="1"/>
    <col min="15656" max="15656" width="10.6640625" style="18" customWidth="1"/>
    <col min="15657" max="15657" width="11.6640625" style="18" customWidth="1"/>
    <col min="15658" max="15897" width="9.33203125" style="18"/>
    <col min="15898" max="15898" width="10.6640625" style="18" customWidth="1"/>
    <col min="15899" max="15899" width="18.6640625" style="18" customWidth="1"/>
    <col min="15900" max="15900" width="13.33203125" style="18" customWidth="1"/>
    <col min="15901" max="15901" width="17.5546875" style="18" customWidth="1"/>
    <col min="15902" max="15902" width="13.33203125" style="18" customWidth="1"/>
    <col min="15903" max="15903" width="12" style="18" customWidth="1"/>
    <col min="15904" max="15904" width="1.6640625" style="18" customWidth="1"/>
    <col min="15905" max="15905" width="11.33203125" style="18" customWidth="1"/>
    <col min="15906" max="15906" width="16.6640625" style="18" customWidth="1"/>
    <col min="15907" max="15907" width="11.44140625" style="18" customWidth="1"/>
    <col min="15908" max="15908" width="11.5546875" style="18" customWidth="1"/>
    <col min="15909" max="15909" width="1.6640625" style="18" customWidth="1"/>
    <col min="15910" max="15910" width="9.44140625" style="18" customWidth="1"/>
    <col min="15911" max="15911" width="16.33203125" style="18" customWidth="1"/>
    <col min="15912" max="15912" width="10.6640625" style="18" customWidth="1"/>
    <col min="15913" max="15913" width="11.6640625" style="18" customWidth="1"/>
    <col min="15914" max="16153" width="9.33203125" style="18"/>
    <col min="16154" max="16154" width="10.6640625" style="18" customWidth="1"/>
    <col min="16155" max="16155" width="18.6640625" style="18" customWidth="1"/>
    <col min="16156" max="16156" width="13.33203125" style="18" customWidth="1"/>
    <col min="16157" max="16157" width="17.5546875" style="18" customWidth="1"/>
    <col min="16158" max="16158" width="13.33203125" style="18" customWidth="1"/>
    <col min="16159" max="16159" width="12" style="18" customWidth="1"/>
    <col min="16160" max="16160" width="1.6640625" style="18" customWidth="1"/>
    <col min="16161" max="16161" width="11.33203125" style="18" customWidth="1"/>
    <col min="16162" max="16162" width="16.6640625" style="18" customWidth="1"/>
    <col min="16163" max="16163" width="11.44140625" style="18" customWidth="1"/>
    <col min="16164" max="16164" width="11.5546875" style="18" customWidth="1"/>
    <col min="16165" max="16165" width="1.6640625" style="18" customWidth="1"/>
    <col min="16166" max="16166" width="9.44140625" style="18" customWidth="1"/>
    <col min="16167" max="16167" width="16.33203125" style="18" customWidth="1"/>
    <col min="16168" max="16168" width="10.6640625" style="18" customWidth="1"/>
    <col min="16169" max="16169" width="11.6640625" style="18" customWidth="1"/>
    <col min="16170" max="16383" width="9.33203125" style="18"/>
    <col min="16384" max="16384" width="9.33203125" style="18" customWidth="1"/>
  </cols>
  <sheetData>
    <row r="1" spans="1:40" ht="22.8">
      <c r="A1" s="17" t="s">
        <v>572</v>
      </c>
      <c r="D1" s="19"/>
    </row>
    <row r="2" spans="1:40" ht="16.2" thickBot="1">
      <c r="B2" s="20"/>
      <c r="D2" s="21"/>
      <c r="G2" s="786" t="s">
        <v>361</v>
      </c>
      <c r="H2" s="786" t="s">
        <v>361</v>
      </c>
      <c r="AI2" s="18" t="s">
        <v>360</v>
      </c>
      <c r="AN2" s="22"/>
    </row>
    <row r="3" spans="1:40" ht="13.8" thickBot="1">
      <c r="G3" s="786" t="s">
        <v>362</v>
      </c>
      <c r="H3" s="786" t="s">
        <v>362</v>
      </c>
      <c r="X3" s="1286" t="s">
        <v>431</v>
      </c>
      <c r="Y3" s="1287"/>
      <c r="Z3" s="1287"/>
      <c r="AA3" s="1287"/>
      <c r="AB3" s="1287"/>
      <c r="AC3" s="1288"/>
      <c r="AI3" s="18" t="s">
        <v>363</v>
      </c>
    </row>
    <row r="4" spans="1:40" ht="19.95" customHeight="1" thickBot="1">
      <c r="C4" s="1301" t="s">
        <v>41</v>
      </c>
      <c r="D4" s="1302"/>
      <c r="E4" s="1302"/>
      <c r="F4" s="1302"/>
      <c r="G4" s="1302"/>
      <c r="H4" s="1303"/>
      <c r="I4" s="1298" t="s">
        <v>143</v>
      </c>
      <c r="J4" s="1299"/>
      <c r="K4" s="1299"/>
      <c r="L4" s="1299"/>
      <c r="M4" s="1299"/>
      <c r="N4" s="1300"/>
      <c r="O4" s="1289" t="s">
        <v>144</v>
      </c>
      <c r="P4" s="1290"/>
      <c r="Q4" s="1290"/>
      <c r="R4" s="1290"/>
      <c r="S4" s="1290"/>
      <c r="T4" s="1291"/>
      <c r="U4" s="69"/>
      <c r="W4" s="48"/>
      <c r="X4" s="1289" t="s">
        <v>144</v>
      </c>
      <c r="Y4" s="1290"/>
      <c r="Z4" s="1290"/>
      <c r="AA4" s="1290"/>
      <c r="AB4" s="1290"/>
      <c r="AC4" s="1291"/>
      <c r="AI4" s="18" t="s">
        <v>73</v>
      </c>
    </row>
    <row r="5" spans="1:40" s="25" customFormat="1" ht="49.5" customHeight="1" thickBot="1">
      <c r="A5" s="43" t="s">
        <v>57</v>
      </c>
      <c r="B5" s="43" t="s">
        <v>58</v>
      </c>
      <c r="C5" s="208" t="s">
        <v>2</v>
      </c>
      <c r="D5" s="207" t="s">
        <v>3</v>
      </c>
      <c r="E5" s="207" t="s">
        <v>59</v>
      </c>
      <c r="F5" s="207" t="s">
        <v>84</v>
      </c>
      <c r="G5" s="207" t="s">
        <v>569</v>
      </c>
      <c r="H5" s="207" t="s">
        <v>570</v>
      </c>
      <c r="I5" s="208" t="s">
        <v>2</v>
      </c>
      <c r="J5" s="207" t="s">
        <v>3</v>
      </c>
      <c r="K5" s="207" t="s">
        <v>59</v>
      </c>
      <c r="L5" s="207" t="s">
        <v>84</v>
      </c>
      <c r="M5" s="207" t="s">
        <v>569</v>
      </c>
      <c r="N5" s="207" t="s">
        <v>570</v>
      </c>
      <c r="O5" s="208" t="s">
        <v>2</v>
      </c>
      <c r="P5" s="207" t="s">
        <v>3</v>
      </c>
      <c r="Q5" s="207" t="s">
        <v>59</v>
      </c>
      <c r="R5" s="207" t="s">
        <v>84</v>
      </c>
      <c r="S5" s="207" t="s">
        <v>569</v>
      </c>
      <c r="T5" s="207" t="s">
        <v>570</v>
      </c>
      <c r="U5" s="749" t="s">
        <v>355</v>
      </c>
      <c r="V5" s="18"/>
      <c r="W5" s="481" t="s">
        <v>79</v>
      </c>
      <c r="X5" s="834" t="s">
        <v>2</v>
      </c>
      <c r="Y5" s="944" t="s">
        <v>3</v>
      </c>
      <c r="Z5" s="944" t="s">
        <v>59</v>
      </c>
      <c r="AA5" s="944" t="s">
        <v>84</v>
      </c>
      <c r="AB5" s="207" t="s">
        <v>569</v>
      </c>
      <c r="AC5" s="207" t="s">
        <v>570</v>
      </c>
    </row>
    <row r="6" spans="1:40" s="25" customFormat="1" ht="13.8" hidden="1" thickBot="1">
      <c r="A6" s="815">
        <v>30502</v>
      </c>
      <c r="B6" s="816">
        <v>30502</v>
      </c>
      <c r="C6" s="671" t="s">
        <v>363</v>
      </c>
      <c r="D6" s="673" t="s">
        <v>363</v>
      </c>
      <c r="E6" s="672" t="s">
        <v>363</v>
      </c>
      <c r="F6" s="672" t="s">
        <v>363</v>
      </c>
      <c r="G6" s="672">
        <v>7.6</v>
      </c>
      <c r="H6" s="672">
        <v>7.4</v>
      </c>
      <c r="I6" s="671" t="s">
        <v>363</v>
      </c>
      <c r="J6" s="523" t="s">
        <v>363</v>
      </c>
      <c r="K6" s="523" t="s">
        <v>363</v>
      </c>
      <c r="L6" s="523" t="s">
        <v>363</v>
      </c>
      <c r="M6" s="523">
        <v>1860</v>
      </c>
      <c r="N6" s="523">
        <v>3480</v>
      </c>
      <c r="O6" s="817" t="s">
        <v>363</v>
      </c>
      <c r="P6" s="523" t="s">
        <v>363</v>
      </c>
      <c r="Q6" s="818" t="s">
        <v>363</v>
      </c>
      <c r="R6" s="818" t="s">
        <v>363</v>
      </c>
      <c r="S6" s="818" t="s">
        <v>51</v>
      </c>
      <c r="T6" s="818" t="s">
        <v>51</v>
      </c>
      <c r="U6" s="814"/>
      <c r="V6" s="18"/>
      <c r="W6" s="813"/>
      <c r="X6" s="811"/>
      <c r="Y6" s="812"/>
      <c r="Z6" s="812"/>
      <c r="AA6" s="812"/>
      <c r="AB6" s="812"/>
      <c r="AC6" s="812"/>
    </row>
    <row r="7" spans="1:40" s="25" customFormat="1" ht="13.8" hidden="1" thickBot="1">
      <c r="A7" s="815">
        <v>30538</v>
      </c>
      <c r="B7" s="816">
        <v>30538</v>
      </c>
      <c r="C7" s="671" t="s">
        <v>363</v>
      </c>
      <c r="D7" s="673" t="s">
        <v>363</v>
      </c>
      <c r="E7" s="672" t="s">
        <v>363</v>
      </c>
      <c r="F7" s="672" t="s">
        <v>363</v>
      </c>
      <c r="G7" s="672">
        <v>7.4</v>
      </c>
      <c r="H7" s="672">
        <v>7.3</v>
      </c>
      <c r="I7" s="671" t="s">
        <v>363</v>
      </c>
      <c r="J7" s="523" t="s">
        <v>363</v>
      </c>
      <c r="K7" s="523" t="s">
        <v>363</v>
      </c>
      <c r="L7" s="523" t="s">
        <v>363</v>
      </c>
      <c r="M7" s="523">
        <v>1911</v>
      </c>
      <c r="N7" s="523">
        <v>3360</v>
      </c>
      <c r="O7" s="817" t="s">
        <v>363</v>
      </c>
      <c r="P7" s="523" t="s">
        <v>363</v>
      </c>
      <c r="Q7" s="818" t="s">
        <v>363</v>
      </c>
      <c r="R7" s="818" t="s">
        <v>363</v>
      </c>
      <c r="S7" s="818">
        <v>12</v>
      </c>
      <c r="T7" s="818">
        <v>16</v>
      </c>
      <c r="U7" s="814"/>
      <c r="V7" s="18"/>
      <c r="W7" s="813"/>
      <c r="X7" s="811"/>
      <c r="Y7" s="812"/>
      <c r="Z7" s="812"/>
      <c r="AA7" s="812"/>
      <c r="AB7" s="812"/>
      <c r="AC7" s="812"/>
    </row>
    <row r="8" spans="1:40" s="25" customFormat="1" ht="13.8" hidden="1" thickBot="1">
      <c r="A8" s="815">
        <v>30565</v>
      </c>
      <c r="B8" s="816">
        <v>30565</v>
      </c>
      <c r="C8" s="671" t="s">
        <v>363</v>
      </c>
      <c r="D8" s="673" t="s">
        <v>363</v>
      </c>
      <c r="E8" s="672" t="s">
        <v>363</v>
      </c>
      <c r="F8" s="672" t="s">
        <v>363</v>
      </c>
      <c r="G8" s="672">
        <v>7.1</v>
      </c>
      <c r="H8" s="672">
        <v>7.3</v>
      </c>
      <c r="I8" s="671" t="s">
        <v>363</v>
      </c>
      <c r="J8" s="523" t="s">
        <v>363</v>
      </c>
      <c r="K8" s="523" t="s">
        <v>363</v>
      </c>
      <c r="L8" s="523" t="s">
        <v>363</v>
      </c>
      <c r="M8" s="523">
        <v>1810</v>
      </c>
      <c r="N8" s="523">
        <v>3220</v>
      </c>
      <c r="O8" s="817" t="s">
        <v>363</v>
      </c>
      <c r="P8" s="523" t="s">
        <v>363</v>
      </c>
      <c r="Q8" s="818" t="s">
        <v>363</v>
      </c>
      <c r="R8" s="818" t="s">
        <v>363</v>
      </c>
      <c r="S8" s="818">
        <v>20</v>
      </c>
      <c r="T8" s="818">
        <v>35</v>
      </c>
      <c r="U8" s="814"/>
      <c r="V8" s="18"/>
      <c r="W8" s="813"/>
      <c r="X8" s="811"/>
      <c r="Y8" s="812"/>
      <c r="Z8" s="812"/>
      <c r="AA8" s="812"/>
      <c r="AB8" s="812"/>
      <c r="AC8" s="812"/>
    </row>
    <row r="9" spans="1:40" s="25" customFormat="1" ht="13.8" hidden="1" thickBot="1">
      <c r="A9" s="815">
        <v>30602</v>
      </c>
      <c r="B9" s="816">
        <v>30602</v>
      </c>
      <c r="C9" s="671" t="s">
        <v>363</v>
      </c>
      <c r="D9" s="673" t="s">
        <v>363</v>
      </c>
      <c r="E9" s="672" t="s">
        <v>363</v>
      </c>
      <c r="F9" s="672" t="s">
        <v>363</v>
      </c>
      <c r="G9" s="672">
        <v>8.1</v>
      </c>
      <c r="H9" s="672">
        <v>8.1999999999999993</v>
      </c>
      <c r="I9" s="671" t="s">
        <v>363</v>
      </c>
      <c r="J9" s="523" t="s">
        <v>363</v>
      </c>
      <c r="K9" s="523" t="s">
        <v>363</v>
      </c>
      <c r="L9" s="523" t="s">
        <v>363</v>
      </c>
      <c r="M9" s="523">
        <v>2500</v>
      </c>
      <c r="N9" s="523">
        <v>5200</v>
      </c>
      <c r="O9" s="817" t="s">
        <v>363</v>
      </c>
      <c r="P9" s="523" t="s">
        <v>363</v>
      </c>
      <c r="Q9" s="818" t="s">
        <v>363</v>
      </c>
      <c r="R9" s="818" t="s">
        <v>363</v>
      </c>
      <c r="S9" s="818">
        <v>5</v>
      </c>
      <c r="T9" s="818">
        <v>10</v>
      </c>
      <c r="U9" s="814"/>
      <c r="V9" s="18"/>
      <c r="W9" s="813"/>
      <c r="X9" s="811"/>
      <c r="Y9" s="812"/>
      <c r="Z9" s="812"/>
      <c r="AA9" s="812"/>
      <c r="AB9" s="812"/>
      <c r="AC9" s="812"/>
    </row>
    <row r="10" spans="1:40" s="25" customFormat="1" ht="13.8" hidden="1" thickBot="1">
      <c r="A10" s="815">
        <v>30628</v>
      </c>
      <c r="B10" s="816">
        <v>30628</v>
      </c>
      <c r="C10" s="671" t="s">
        <v>363</v>
      </c>
      <c r="D10" s="673" t="s">
        <v>363</v>
      </c>
      <c r="E10" s="672" t="s">
        <v>363</v>
      </c>
      <c r="F10" s="672" t="s">
        <v>363</v>
      </c>
      <c r="G10" s="672">
        <v>7.8</v>
      </c>
      <c r="H10" s="672">
        <v>7.4</v>
      </c>
      <c r="I10" s="671" t="s">
        <v>363</v>
      </c>
      <c r="J10" s="523" t="s">
        <v>363</v>
      </c>
      <c r="K10" s="523" t="s">
        <v>363</v>
      </c>
      <c r="L10" s="523" t="s">
        <v>363</v>
      </c>
      <c r="M10" s="523">
        <v>2818</v>
      </c>
      <c r="N10" s="523">
        <v>4255</v>
      </c>
      <c r="O10" s="817" t="s">
        <v>363</v>
      </c>
      <c r="P10" s="523" t="s">
        <v>363</v>
      </c>
      <c r="Q10" s="818" t="s">
        <v>363</v>
      </c>
      <c r="R10" s="818" t="s">
        <v>363</v>
      </c>
      <c r="S10" s="818" t="s">
        <v>51</v>
      </c>
      <c r="T10" s="818" t="s">
        <v>51</v>
      </c>
      <c r="U10" s="814"/>
      <c r="V10" s="18"/>
      <c r="W10" s="813"/>
      <c r="X10" s="811"/>
      <c r="Y10" s="812"/>
      <c r="Z10" s="812"/>
      <c r="AA10" s="812"/>
      <c r="AB10" s="812"/>
      <c r="AC10" s="812"/>
    </row>
    <row r="11" spans="1:40" s="25" customFormat="1" ht="13.8" hidden="1" thickBot="1">
      <c r="A11" s="815">
        <v>30658</v>
      </c>
      <c r="B11" s="816">
        <v>30658</v>
      </c>
      <c r="C11" s="671" t="s">
        <v>363</v>
      </c>
      <c r="D11" s="673" t="s">
        <v>363</v>
      </c>
      <c r="E11" s="672" t="s">
        <v>363</v>
      </c>
      <c r="F11" s="672" t="s">
        <v>363</v>
      </c>
      <c r="G11" s="672">
        <v>6.8</v>
      </c>
      <c r="H11" s="672">
        <v>7.1</v>
      </c>
      <c r="I11" s="671" t="s">
        <v>363</v>
      </c>
      <c r="J11" s="523" t="s">
        <v>363</v>
      </c>
      <c r="K11" s="523" t="s">
        <v>363</v>
      </c>
      <c r="L11" s="523" t="s">
        <v>363</v>
      </c>
      <c r="M11" s="523">
        <v>2553</v>
      </c>
      <c r="N11" s="523">
        <v>3885</v>
      </c>
      <c r="O11" s="817" t="s">
        <v>363</v>
      </c>
      <c r="P11" s="523" t="s">
        <v>363</v>
      </c>
      <c r="Q11" s="818" t="s">
        <v>363</v>
      </c>
      <c r="R11" s="818" t="s">
        <v>363</v>
      </c>
      <c r="S11" s="818" t="s">
        <v>51</v>
      </c>
      <c r="T11" s="818">
        <v>1</v>
      </c>
      <c r="U11" s="814"/>
      <c r="V11" s="18"/>
      <c r="W11" s="813"/>
      <c r="X11" s="811"/>
      <c r="Y11" s="812"/>
      <c r="Z11" s="812"/>
      <c r="AA11" s="812"/>
      <c r="AB11" s="812"/>
      <c r="AC11" s="812"/>
    </row>
    <row r="12" spans="1:40" s="25" customFormat="1" ht="13.8" hidden="1" thickBot="1">
      <c r="A12" s="815">
        <v>30712</v>
      </c>
      <c r="B12" s="816">
        <v>30712</v>
      </c>
      <c r="C12" s="671" t="s">
        <v>363</v>
      </c>
      <c r="D12" s="673" t="s">
        <v>363</v>
      </c>
      <c r="E12" s="672" t="s">
        <v>363</v>
      </c>
      <c r="F12" s="672" t="s">
        <v>363</v>
      </c>
      <c r="G12" s="672">
        <v>7.4</v>
      </c>
      <c r="H12" s="672">
        <v>7.4</v>
      </c>
      <c r="I12" s="671" t="s">
        <v>363</v>
      </c>
      <c r="J12" s="523" t="s">
        <v>363</v>
      </c>
      <c r="K12" s="523" t="s">
        <v>363</v>
      </c>
      <c r="L12" s="523" t="s">
        <v>363</v>
      </c>
      <c r="M12" s="523">
        <v>768</v>
      </c>
      <c r="N12" s="523">
        <v>791</v>
      </c>
      <c r="O12" s="817" t="s">
        <v>363</v>
      </c>
      <c r="P12" s="523" t="s">
        <v>363</v>
      </c>
      <c r="Q12" s="818" t="s">
        <v>363</v>
      </c>
      <c r="R12" s="818" t="s">
        <v>363</v>
      </c>
      <c r="S12" s="818">
        <v>34</v>
      </c>
      <c r="T12" s="818">
        <v>54</v>
      </c>
      <c r="U12" s="814"/>
      <c r="V12" s="18"/>
      <c r="W12" s="813"/>
      <c r="X12" s="811"/>
      <c r="Y12" s="812"/>
      <c r="Z12" s="812"/>
      <c r="AA12" s="812"/>
      <c r="AB12" s="812"/>
      <c r="AC12" s="812"/>
    </row>
    <row r="13" spans="1:40" s="25" customFormat="1" ht="13.8" hidden="1" thickBot="1">
      <c r="A13" s="815">
        <v>34401</v>
      </c>
      <c r="B13" s="816">
        <v>34401</v>
      </c>
      <c r="C13" s="671" t="s">
        <v>363</v>
      </c>
      <c r="D13" s="673" t="s">
        <v>363</v>
      </c>
      <c r="E13" s="672" t="s">
        <v>363</v>
      </c>
      <c r="F13" s="672" t="s">
        <v>363</v>
      </c>
      <c r="G13" s="672">
        <v>7.4</v>
      </c>
      <c r="H13" s="672">
        <v>7.4</v>
      </c>
      <c r="I13" s="671" t="s">
        <v>363</v>
      </c>
      <c r="J13" s="523" t="s">
        <v>363</v>
      </c>
      <c r="K13" s="523" t="s">
        <v>363</v>
      </c>
      <c r="L13" s="523" t="s">
        <v>363</v>
      </c>
      <c r="M13" s="523">
        <v>1560</v>
      </c>
      <c r="N13" s="523">
        <v>1725</v>
      </c>
      <c r="O13" s="817" t="s">
        <v>363</v>
      </c>
      <c r="P13" s="523" t="s">
        <v>363</v>
      </c>
      <c r="Q13" s="818" t="s">
        <v>363</v>
      </c>
      <c r="R13" s="818" t="s">
        <v>363</v>
      </c>
      <c r="S13" s="818">
        <v>2</v>
      </c>
      <c r="T13" s="818">
        <v>2</v>
      </c>
      <c r="U13" s="814"/>
      <c r="V13" s="18"/>
      <c r="W13" s="813"/>
      <c r="X13" s="811"/>
      <c r="Y13" s="812"/>
      <c r="Z13" s="812"/>
      <c r="AA13" s="812"/>
      <c r="AB13" s="812"/>
      <c r="AC13" s="812"/>
    </row>
    <row r="14" spans="1:40" s="25" customFormat="1" ht="13.8" hidden="1" thickBot="1">
      <c r="A14" s="815">
        <v>30777</v>
      </c>
      <c r="B14" s="816">
        <v>30777</v>
      </c>
      <c r="C14" s="671" t="s">
        <v>363</v>
      </c>
      <c r="D14" s="673" t="s">
        <v>363</v>
      </c>
      <c r="E14" s="672" t="s">
        <v>363</v>
      </c>
      <c r="F14" s="672" t="s">
        <v>363</v>
      </c>
      <c r="G14" s="672">
        <v>7.4</v>
      </c>
      <c r="H14" s="672">
        <v>7.5</v>
      </c>
      <c r="I14" s="671" t="s">
        <v>363</v>
      </c>
      <c r="J14" s="523" t="s">
        <v>363</v>
      </c>
      <c r="K14" s="523" t="s">
        <v>363</v>
      </c>
      <c r="L14" s="523" t="s">
        <v>363</v>
      </c>
      <c r="M14" s="523">
        <v>1620</v>
      </c>
      <c r="N14" s="523">
        <v>1998</v>
      </c>
      <c r="O14" s="817" t="s">
        <v>363</v>
      </c>
      <c r="P14" s="523" t="s">
        <v>363</v>
      </c>
      <c r="Q14" s="818" t="s">
        <v>363</v>
      </c>
      <c r="R14" s="818" t="s">
        <v>363</v>
      </c>
      <c r="S14" s="818">
        <v>8</v>
      </c>
      <c r="T14" s="818">
        <v>10</v>
      </c>
      <c r="U14" s="814"/>
      <c r="V14" s="18"/>
      <c r="W14" s="813"/>
      <c r="X14" s="811"/>
      <c r="Y14" s="812"/>
      <c r="Z14" s="812"/>
      <c r="AA14" s="812"/>
      <c r="AB14" s="812"/>
      <c r="AC14" s="812"/>
    </row>
    <row r="15" spans="1:40" s="25" customFormat="1" ht="13.8" hidden="1" thickBot="1">
      <c r="A15" s="815">
        <v>30810</v>
      </c>
      <c r="B15" s="816">
        <v>30810</v>
      </c>
      <c r="C15" s="671" t="s">
        <v>363</v>
      </c>
      <c r="D15" s="673" t="s">
        <v>363</v>
      </c>
      <c r="E15" s="672" t="s">
        <v>363</v>
      </c>
      <c r="F15" s="672" t="s">
        <v>363</v>
      </c>
      <c r="G15" s="672">
        <v>7.7</v>
      </c>
      <c r="H15" s="672">
        <v>7.6</v>
      </c>
      <c r="I15" s="671" t="s">
        <v>363</v>
      </c>
      <c r="J15" s="523" t="s">
        <v>363</v>
      </c>
      <c r="K15" s="523" t="s">
        <v>363</v>
      </c>
      <c r="L15" s="523" t="s">
        <v>363</v>
      </c>
      <c r="M15" s="523">
        <v>1526</v>
      </c>
      <c r="N15" s="523">
        <v>1680</v>
      </c>
      <c r="O15" s="817" t="s">
        <v>363</v>
      </c>
      <c r="P15" s="523" t="s">
        <v>363</v>
      </c>
      <c r="Q15" s="818" t="s">
        <v>363</v>
      </c>
      <c r="R15" s="818" t="s">
        <v>363</v>
      </c>
      <c r="S15" s="818">
        <v>8</v>
      </c>
      <c r="T15" s="818">
        <v>6</v>
      </c>
      <c r="U15" s="814"/>
      <c r="V15" s="18"/>
      <c r="W15" s="813"/>
      <c r="X15" s="811"/>
      <c r="Y15" s="812"/>
      <c r="Z15" s="812"/>
      <c r="AA15" s="812"/>
      <c r="AB15" s="812"/>
      <c r="AC15" s="812"/>
    </row>
    <row r="16" spans="1:40" s="25" customFormat="1" ht="13.8" hidden="1" thickBot="1">
      <c r="A16" s="815">
        <v>30839</v>
      </c>
      <c r="B16" s="816">
        <v>30839</v>
      </c>
      <c r="C16" s="671" t="s">
        <v>363</v>
      </c>
      <c r="D16" s="673" t="s">
        <v>363</v>
      </c>
      <c r="E16" s="672" t="s">
        <v>363</v>
      </c>
      <c r="F16" s="672" t="s">
        <v>363</v>
      </c>
      <c r="G16" s="672">
        <v>7.8</v>
      </c>
      <c r="H16" s="672">
        <v>7.4</v>
      </c>
      <c r="I16" s="671" t="s">
        <v>363</v>
      </c>
      <c r="J16" s="523" t="s">
        <v>363</v>
      </c>
      <c r="K16" s="523" t="s">
        <v>363</v>
      </c>
      <c r="L16" s="523" t="s">
        <v>363</v>
      </c>
      <c r="M16" s="523">
        <v>1704</v>
      </c>
      <c r="N16" s="523">
        <v>2016</v>
      </c>
      <c r="O16" s="817" t="s">
        <v>363</v>
      </c>
      <c r="P16" s="523" t="s">
        <v>363</v>
      </c>
      <c r="Q16" s="818" t="s">
        <v>363</v>
      </c>
      <c r="R16" s="818" t="s">
        <v>363</v>
      </c>
      <c r="S16" s="818" t="s">
        <v>51</v>
      </c>
      <c r="T16" s="818" t="s">
        <v>51</v>
      </c>
      <c r="U16" s="814"/>
      <c r="V16" s="18"/>
      <c r="W16" s="813"/>
      <c r="X16" s="811"/>
      <c r="Y16" s="812"/>
      <c r="Z16" s="812"/>
      <c r="AA16" s="812"/>
      <c r="AB16" s="812"/>
      <c r="AC16" s="812"/>
    </row>
    <row r="17" spans="1:29" s="25" customFormat="1" ht="13.8" hidden="1" thickBot="1">
      <c r="A17" s="815">
        <v>30903</v>
      </c>
      <c r="B17" s="816">
        <v>30903</v>
      </c>
      <c r="C17" s="671">
        <v>7.1</v>
      </c>
      <c r="D17" s="673" t="s">
        <v>363</v>
      </c>
      <c r="E17" s="672" t="s">
        <v>363</v>
      </c>
      <c r="F17" s="672" t="s">
        <v>363</v>
      </c>
      <c r="G17" s="672">
        <v>7.7</v>
      </c>
      <c r="H17" s="672">
        <v>7.7</v>
      </c>
      <c r="I17" s="671">
        <v>2553</v>
      </c>
      <c r="J17" s="523" t="s">
        <v>363</v>
      </c>
      <c r="K17" s="523" t="s">
        <v>363</v>
      </c>
      <c r="L17" s="523" t="s">
        <v>363</v>
      </c>
      <c r="M17" s="523">
        <v>960</v>
      </c>
      <c r="N17" s="523">
        <v>768</v>
      </c>
      <c r="O17" s="817">
        <v>94</v>
      </c>
      <c r="P17" s="523" t="s">
        <v>363</v>
      </c>
      <c r="Q17" s="818" t="s">
        <v>363</v>
      </c>
      <c r="R17" s="818" t="s">
        <v>363</v>
      </c>
      <c r="S17" s="818" t="s">
        <v>51</v>
      </c>
      <c r="T17" s="818">
        <v>2</v>
      </c>
      <c r="U17" s="814"/>
      <c r="V17" s="18"/>
      <c r="W17" s="813"/>
      <c r="X17" s="811"/>
      <c r="Y17" s="812"/>
      <c r="Z17" s="812"/>
      <c r="AA17" s="812"/>
      <c r="AB17" s="812"/>
      <c r="AC17" s="812"/>
    </row>
    <row r="18" spans="1:29" s="25" customFormat="1" ht="13.8" hidden="1" thickBot="1">
      <c r="A18" s="815">
        <v>30928</v>
      </c>
      <c r="B18" s="816">
        <v>30928</v>
      </c>
      <c r="C18" s="671">
        <v>6.5</v>
      </c>
      <c r="D18" s="673" t="s">
        <v>363</v>
      </c>
      <c r="E18" s="672" t="s">
        <v>363</v>
      </c>
      <c r="F18" s="672" t="s">
        <v>363</v>
      </c>
      <c r="G18" s="672">
        <v>7.9</v>
      </c>
      <c r="H18" s="672">
        <v>7.8</v>
      </c>
      <c r="I18" s="671" t="s">
        <v>363</v>
      </c>
      <c r="J18" s="523" t="s">
        <v>363</v>
      </c>
      <c r="K18" s="523" t="s">
        <v>363</v>
      </c>
      <c r="L18" s="523" t="s">
        <v>363</v>
      </c>
      <c r="M18" s="523">
        <v>1040</v>
      </c>
      <c r="N18" s="523">
        <v>1250</v>
      </c>
      <c r="O18" s="817" t="s">
        <v>363</v>
      </c>
      <c r="P18" s="523" t="s">
        <v>363</v>
      </c>
      <c r="Q18" s="818" t="s">
        <v>363</v>
      </c>
      <c r="R18" s="818" t="s">
        <v>363</v>
      </c>
      <c r="S18" s="818">
        <v>2</v>
      </c>
      <c r="T18" s="818">
        <v>8</v>
      </c>
      <c r="U18" s="814"/>
      <c r="V18" s="18"/>
      <c r="W18" s="813"/>
      <c r="X18" s="811"/>
      <c r="Y18" s="812"/>
      <c r="Z18" s="812"/>
      <c r="AA18" s="812"/>
      <c r="AB18" s="812"/>
      <c r="AC18" s="812"/>
    </row>
    <row r="19" spans="1:29" s="25" customFormat="1" ht="13.8" hidden="1" thickBot="1">
      <c r="A19" s="815">
        <v>30966</v>
      </c>
      <c r="B19" s="816">
        <v>30966</v>
      </c>
      <c r="C19" s="671" t="s">
        <v>363</v>
      </c>
      <c r="D19" s="673" t="s">
        <v>363</v>
      </c>
      <c r="E19" s="672" t="s">
        <v>363</v>
      </c>
      <c r="F19" s="672" t="s">
        <v>363</v>
      </c>
      <c r="G19" s="672">
        <v>7.5</v>
      </c>
      <c r="H19" s="672">
        <v>7.4</v>
      </c>
      <c r="I19" s="671" t="s">
        <v>363</v>
      </c>
      <c r="J19" s="523" t="s">
        <v>363</v>
      </c>
      <c r="K19" s="523" t="s">
        <v>363</v>
      </c>
      <c r="L19" s="523" t="s">
        <v>363</v>
      </c>
      <c r="M19" s="523">
        <v>1833</v>
      </c>
      <c r="N19" s="523">
        <v>2237</v>
      </c>
      <c r="O19" s="817" t="s">
        <v>363</v>
      </c>
      <c r="P19" s="523" t="s">
        <v>363</v>
      </c>
      <c r="Q19" s="818" t="s">
        <v>363</v>
      </c>
      <c r="R19" s="818" t="s">
        <v>363</v>
      </c>
      <c r="S19" s="818" t="s">
        <v>51</v>
      </c>
      <c r="T19" s="818">
        <v>6</v>
      </c>
      <c r="U19" s="814"/>
      <c r="V19" s="18"/>
      <c r="W19" s="813"/>
      <c r="X19" s="811"/>
      <c r="Y19" s="812"/>
      <c r="Z19" s="812"/>
      <c r="AA19" s="812"/>
      <c r="AB19" s="812"/>
      <c r="AC19" s="812"/>
    </row>
    <row r="20" spans="1:29" s="25" customFormat="1" ht="13.8" hidden="1" thickBot="1">
      <c r="A20" s="815">
        <v>32782</v>
      </c>
      <c r="B20" s="816">
        <v>32782</v>
      </c>
      <c r="C20" s="671" t="s">
        <v>363</v>
      </c>
      <c r="D20" s="673" t="s">
        <v>363</v>
      </c>
      <c r="E20" s="672" t="s">
        <v>363</v>
      </c>
      <c r="F20" s="672" t="s">
        <v>363</v>
      </c>
      <c r="G20" s="672">
        <v>7.5</v>
      </c>
      <c r="H20" s="672">
        <v>7.5</v>
      </c>
      <c r="I20" s="671" t="s">
        <v>363</v>
      </c>
      <c r="J20" s="523" t="s">
        <v>363</v>
      </c>
      <c r="K20" s="523" t="s">
        <v>363</v>
      </c>
      <c r="L20" s="523" t="s">
        <v>363</v>
      </c>
      <c r="M20" s="523">
        <v>230</v>
      </c>
      <c r="N20" s="523">
        <v>250</v>
      </c>
      <c r="O20" s="817" t="s">
        <v>363</v>
      </c>
      <c r="P20" s="523" t="s">
        <v>363</v>
      </c>
      <c r="Q20" s="818" t="s">
        <v>363</v>
      </c>
      <c r="R20" s="818" t="s">
        <v>363</v>
      </c>
      <c r="S20" s="818" t="s">
        <v>51</v>
      </c>
      <c r="T20" s="818">
        <v>1</v>
      </c>
      <c r="U20" s="814"/>
      <c r="V20" s="18"/>
      <c r="W20" s="813"/>
      <c r="X20" s="811"/>
      <c r="Y20" s="812"/>
      <c r="Z20" s="812"/>
      <c r="AA20" s="812"/>
      <c r="AB20" s="812"/>
      <c r="AC20" s="812"/>
    </row>
    <row r="21" spans="1:29" s="25" customFormat="1" ht="13.8" hidden="1" thickBot="1">
      <c r="A21" s="815">
        <v>32813</v>
      </c>
      <c r="B21" s="816">
        <v>32813</v>
      </c>
      <c r="C21" s="671" t="s">
        <v>363</v>
      </c>
      <c r="D21" s="673" t="s">
        <v>363</v>
      </c>
      <c r="E21" s="672" t="s">
        <v>363</v>
      </c>
      <c r="F21" s="672" t="s">
        <v>363</v>
      </c>
      <c r="G21" s="672">
        <v>8.1999999999999993</v>
      </c>
      <c r="H21" s="672">
        <v>8.1</v>
      </c>
      <c r="I21" s="671" t="s">
        <v>363</v>
      </c>
      <c r="J21" s="523" t="s">
        <v>363</v>
      </c>
      <c r="K21" s="523" t="s">
        <v>363</v>
      </c>
      <c r="L21" s="523" t="s">
        <v>363</v>
      </c>
      <c r="M21" s="523">
        <v>1200</v>
      </c>
      <c r="N21" s="523">
        <v>2470</v>
      </c>
      <c r="O21" s="817" t="s">
        <v>363</v>
      </c>
      <c r="P21" s="523" t="s">
        <v>363</v>
      </c>
      <c r="Q21" s="818" t="s">
        <v>363</v>
      </c>
      <c r="R21" s="818" t="s">
        <v>363</v>
      </c>
      <c r="S21" s="818">
        <v>4</v>
      </c>
      <c r="T21" s="818">
        <v>3</v>
      </c>
      <c r="U21" s="814"/>
      <c r="V21" s="18"/>
      <c r="W21" s="813"/>
      <c r="X21" s="811"/>
      <c r="Y21" s="812"/>
      <c r="Z21" s="812"/>
      <c r="AA21" s="812"/>
      <c r="AB21" s="812"/>
      <c r="AC21" s="812"/>
    </row>
    <row r="22" spans="1:29" s="25" customFormat="1" ht="13.8" hidden="1" thickBot="1">
      <c r="A22" s="815">
        <v>32843</v>
      </c>
      <c r="B22" s="816">
        <v>32843</v>
      </c>
      <c r="C22" s="671" t="s">
        <v>363</v>
      </c>
      <c r="D22" s="673" t="s">
        <v>363</v>
      </c>
      <c r="E22" s="672" t="s">
        <v>363</v>
      </c>
      <c r="F22" s="672" t="s">
        <v>363</v>
      </c>
      <c r="G22" s="672">
        <v>7.8</v>
      </c>
      <c r="H22" s="672">
        <v>7.8</v>
      </c>
      <c r="I22" s="671" t="s">
        <v>363</v>
      </c>
      <c r="J22" s="523" t="s">
        <v>363</v>
      </c>
      <c r="K22" s="523" t="s">
        <v>363</v>
      </c>
      <c r="L22" s="523" t="s">
        <v>363</v>
      </c>
      <c r="M22" s="523">
        <v>2550</v>
      </c>
      <c r="N22" s="523">
        <v>2380</v>
      </c>
      <c r="O22" s="817" t="s">
        <v>363</v>
      </c>
      <c r="P22" s="523" t="s">
        <v>363</v>
      </c>
      <c r="Q22" s="818" t="s">
        <v>363</v>
      </c>
      <c r="R22" s="818" t="s">
        <v>363</v>
      </c>
      <c r="S22" s="818">
        <v>4</v>
      </c>
      <c r="T22" s="818">
        <v>3</v>
      </c>
      <c r="U22" s="814"/>
      <c r="V22" s="18"/>
      <c r="W22" s="813"/>
      <c r="X22" s="811"/>
      <c r="Y22" s="812"/>
      <c r="Z22" s="812"/>
      <c r="AA22" s="812"/>
      <c r="AB22" s="812"/>
      <c r="AC22" s="812"/>
    </row>
    <row r="23" spans="1:29" s="25" customFormat="1" ht="13.8" hidden="1" thickBot="1">
      <c r="A23" s="815">
        <v>32874</v>
      </c>
      <c r="B23" s="816">
        <v>32874</v>
      </c>
      <c r="C23" s="671" t="s">
        <v>363</v>
      </c>
      <c r="D23" s="673" t="s">
        <v>363</v>
      </c>
      <c r="E23" s="672" t="s">
        <v>363</v>
      </c>
      <c r="F23" s="672" t="s">
        <v>363</v>
      </c>
      <c r="G23" s="672">
        <v>7.5</v>
      </c>
      <c r="H23" s="672">
        <v>7.3</v>
      </c>
      <c r="I23" s="671" t="s">
        <v>363</v>
      </c>
      <c r="J23" s="523" t="s">
        <v>363</v>
      </c>
      <c r="K23" s="523" t="s">
        <v>363</v>
      </c>
      <c r="L23" s="523" t="s">
        <v>363</v>
      </c>
      <c r="M23" s="523">
        <v>425</v>
      </c>
      <c r="N23" s="523">
        <v>558</v>
      </c>
      <c r="O23" s="817" t="s">
        <v>363</v>
      </c>
      <c r="P23" s="523" t="s">
        <v>363</v>
      </c>
      <c r="Q23" s="818" t="s">
        <v>363</v>
      </c>
      <c r="R23" s="818" t="s">
        <v>363</v>
      </c>
      <c r="S23" s="818">
        <v>16</v>
      </c>
      <c r="T23" s="818">
        <v>22</v>
      </c>
      <c r="U23" s="814"/>
      <c r="V23" s="18"/>
      <c r="W23" s="813"/>
      <c r="X23" s="811"/>
      <c r="Y23" s="812"/>
      <c r="Z23" s="812"/>
      <c r="AA23" s="812"/>
      <c r="AB23" s="812"/>
      <c r="AC23" s="812"/>
    </row>
    <row r="24" spans="1:29" s="25" customFormat="1" ht="13.8" hidden="1" thickBot="1">
      <c r="A24" s="815">
        <v>32905</v>
      </c>
      <c r="B24" s="816">
        <v>32905</v>
      </c>
      <c r="C24" s="671" t="s">
        <v>363</v>
      </c>
      <c r="D24" s="673" t="s">
        <v>363</v>
      </c>
      <c r="E24" s="672" t="s">
        <v>363</v>
      </c>
      <c r="F24" s="672" t="s">
        <v>363</v>
      </c>
      <c r="G24" s="672">
        <v>7.9</v>
      </c>
      <c r="H24" s="672">
        <v>7.7</v>
      </c>
      <c r="I24" s="671" t="s">
        <v>363</v>
      </c>
      <c r="J24" s="523" t="s">
        <v>363</v>
      </c>
      <c r="K24" s="523" t="s">
        <v>363</v>
      </c>
      <c r="L24" s="523" t="s">
        <v>363</v>
      </c>
      <c r="M24" s="523">
        <v>4490</v>
      </c>
      <c r="N24" s="523">
        <v>5930</v>
      </c>
      <c r="O24" s="817" t="s">
        <v>363</v>
      </c>
      <c r="P24" s="523" t="s">
        <v>363</v>
      </c>
      <c r="Q24" s="818" t="s">
        <v>363</v>
      </c>
      <c r="R24" s="818" t="s">
        <v>363</v>
      </c>
      <c r="S24" s="818" t="s">
        <v>51</v>
      </c>
      <c r="T24" s="818">
        <v>7</v>
      </c>
      <c r="U24" s="814"/>
      <c r="V24" s="18"/>
      <c r="W24" s="813"/>
      <c r="X24" s="811"/>
      <c r="Y24" s="812"/>
      <c r="Z24" s="812"/>
      <c r="AA24" s="812"/>
      <c r="AB24" s="812"/>
      <c r="AC24" s="812"/>
    </row>
    <row r="25" spans="1:29" s="25" customFormat="1" ht="13.8" hidden="1" thickBot="1">
      <c r="A25" s="815">
        <v>32933</v>
      </c>
      <c r="B25" s="816">
        <v>32933</v>
      </c>
      <c r="C25" s="671" t="s">
        <v>363</v>
      </c>
      <c r="D25" s="673" t="s">
        <v>363</v>
      </c>
      <c r="E25" s="672" t="s">
        <v>363</v>
      </c>
      <c r="F25" s="672" t="s">
        <v>363</v>
      </c>
      <c r="G25" s="672">
        <v>7.5</v>
      </c>
      <c r="H25" s="672">
        <v>7.5</v>
      </c>
      <c r="I25" s="671" t="s">
        <v>363</v>
      </c>
      <c r="J25" s="523" t="s">
        <v>363</v>
      </c>
      <c r="K25" s="523" t="s">
        <v>363</v>
      </c>
      <c r="L25" s="523" t="s">
        <v>363</v>
      </c>
      <c r="M25" s="523">
        <v>1040</v>
      </c>
      <c r="N25" s="523">
        <v>1450</v>
      </c>
      <c r="O25" s="817" t="s">
        <v>363</v>
      </c>
      <c r="P25" s="523" t="s">
        <v>363</v>
      </c>
      <c r="Q25" s="818" t="s">
        <v>363</v>
      </c>
      <c r="R25" s="818" t="s">
        <v>363</v>
      </c>
      <c r="S25" s="818">
        <v>6</v>
      </c>
      <c r="T25" s="818">
        <v>3</v>
      </c>
      <c r="U25" s="814"/>
      <c r="V25" s="18"/>
      <c r="W25" s="813"/>
      <c r="X25" s="811"/>
      <c r="Y25" s="812"/>
      <c r="Z25" s="812"/>
      <c r="AA25" s="812"/>
      <c r="AB25" s="812"/>
      <c r="AC25" s="812"/>
    </row>
    <row r="26" spans="1:29" s="25" customFormat="1" ht="13.8" hidden="1" thickBot="1">
      <c r="A26" s="815">
        <v>32964</v>
      </c>
      <c r="B26" s="816">
        <v>32964</v>
      </c>
      <c r="C26" s="671" t="s">
        <v>363</v>
      </c>
      <c r="D26" s="673" t="s">
        <v>363</v>
      </c>
      <c r="E26" s="672" t="s">
        <v>363</v>
      </c>
      <c r="F26" s="672" t="s">
        <v>363</v>
      </c>
      <c r="G26" s="672">
        <v>7.6</v>
      </c>
      <c r="H26" s="672">
        <v>7.5</v>
      </c>
      <c r="I26" s="671" t="s">
        <v>363</v>
      </c>
      <c r="J26" s="523" t="s">
        <v>363</v>
      </c>
      <c r="K26" s="523" t="s">
        <v>363</v>
      </c>
      <c r="L26" s="523" t="s">
        <v>363</v>
      </c>
      <c r="M26" s="523">
        <v>1240</v>
      </c>
      <c r="N26" s="523">
        <v>1950</v>
      </c>
      <c r="O26" s="817" t="s">
        <v>363</v>
      </c>
      <c r="P26" s="523" t="s">
        <v>363</v>
      </c>
      <c r="Q26" s="818" t="s">
        <v>363</v>
      </c>
      <c r="R26" s="818" t="s">
        <v>363</v>
      </c>
      <c r="S26" s="818">
        <v>3</v>
      </c>
      <c r="T26" s="818">
        <v>4</v>
      </c>
      <c r="U26" s="814"/>
      <c r="V26" s="18"/>
      <c r="W26" s="813"/>
      <c r="X26" s="811"/>
      <c r="Y26" s="812"/>
      <c r="Z26" s="812"/>
      <c r="AA26" s="812"/>
      <c r="AB26" s="812"/>
      <c r="AC26" s="812"/>
    </row>
    <row r="27" spans="1:29" s="25" customFormat="1" ht="13.8" hidden="1" thickBot="1">
      <c r="A27" s="815">
        <v>33025</v>
      </c>
      <c r="B27" s="816">
        <v>33025</v>
      </c>
      <c r="C27" s="671" t="s">
        <v>363</v>
      </c>
      <c r="D27" s="673" t="s">
        <v>363</v>
      </c>
      <c r="E27" s="672" t="s">
        <v>363</v>
      </c>
      <c r="F27" s="672" t="s">
        <v>363</v>
      </c>
      <c r="G27" s="672">
        <v>7.4</v>
      </c>
      <c r="H27" s="672">
        <v>7.9</v>
      </c>
      <c r="I27" s="671" t="s">
        <v>363</v>
      </c>
      <c r="J27" s="523" t="s">
        <v>363</v>
      </c>
      <c r="K27" s="523" t="s">
        <v>363</v>
      </c>
      <c r="L27" s="523" t="s">
        <v>363</v>
      </c>
      <c r="M27" s="523">
        <v>1080</v>
      </c>
      <c r="N27" s="523">
        <v>1460</v>
      </c>
      <c r="O27" s="817" t="s">
        <v>363</v>
      </c>
      <c r="P27" s="523" t="s">
        <v>363</v>
      </c>
      <c r="Q27" s="818" t="s">
        <v>363</v>
      </c>
      <c r="R27" s="818" t="s">
        <v>363</v>
      </c>
      <c r="S27" s="818">
        <v>9</v>
      </c>
      <c r="T27" s="818">
        <v>8</v>
      </c>
      <c r="U27" s="814"/>
      <c r="V27" s="18"/>
      <c r="W27" s="813"/>
      <c r="X27" s="811"/>
      <c r="Y27" s="812"/>
      <c r="Z27" s="812"/>
      <c r="AA27" s="812"/>
      <c r="AB27" s="812"/>
      <c r="AC27" s="812"/>
    </row>
    <row r="28" spans="1:29" s="25" customFormat="1" ht="13.8" hidden="1" thickBot="1">
      <c r="A28" s="815">
        <v>33025</v>
      </c>
      <c r="B28" s="816">
        <v>33025</v>
      </c>
      <c r="C28" s="671" t="s">
        <v>363</v>
      </c>
      <c r="D28" s="673" t="s">
        <v>363</v>
      </c>
      <c r="E28" s="672" t="s">
        <v>363</v>
      </c>
      <c r="F28" s="672" t="s">
        <v>363</v>
      </c>
      <c r="G28" s="672">
        <v>7.8</v>
      </c>
      <c r="H28" s="672">
        <v>8</v>
      </c>
      <c r="I28" s="671" t="s">
        <v>363</v>
      </c>
      <c r="J28" s="523" t="s">
        <v>363</v>
      </c>
      <c r="K28" s="523" t="s">
        <v>363</v>
      </c>
      <c r="L28" s="523" t="s">
        <v>363</v>
      </c>
      <c r="M28" s="523">
        <v>1290</v>
      </c>
      <c r="N28" s="523">
        <v>1730</v>
      </c>
      <c r="O28" s="817" t="s">
        <v>363</v>
      </c>
      <c r="P28" s="523" t="s">
        <v>363</v>
      </c>
      <c r="Q28" s="818" t="s">
        <v>363</v>
      </c>
      <c r="R28" s="818" t="s">
        <v>363</v>
      </c>
      <c r="S28" s="818" t="s">
        <v>51</v>
      </c>
      <c r="T28" s="818">
        <v>3</v>
      </c>
      <c r="U28" s="814"/>
      <c r="V28" s="18"/>
      <c r="W28" s="813"/>
      <c r="X28" s="811"/>
      <c r="Y28" s="812"/>
      <c r="Z28" s="812"/>
      <c r="AA28" s="812"/>
      <c r="AB28" s="812"/>
      <c r="AC28" s="812"/>
    </row>
    <row r="29" spans="1:29" s="25" customFormat="1" ht="13.8" hidden="1" thickBot="1">
      <c r="A29" s="815">
        <v>33055</v>
      </c>
      <c r="B29" s="816">
        <v>33055</v>
      </c>
      <c r="C29" s="671" t="s">
        <v>363</v>
      </c>
      <c r="D29" s="673" t="s">
        <v>363</v>
      </c>
      <c r="E29" s="672" t="s">
        <v>363</v>
      </c>
      <c r="F29" s="672" t="s">
        <v>363</v>
      </c>
      <c r="G29" s="672">
        <v>7.9</v>
      </c>
      <c r="H29" s="672">
        <v>7.4</v>
      </c>
      <c r="I29" s="671" t="s">
        <v>363</v>
      </c>
      <c r="J29" s="523" t="s">
        <v>363</v>
      </c>
      <c r="K29" s="523" t="s">
        <v>363</v>
      </c>
      <c r="L29" s="523" t="s">
        <v>363</v>
      </c>
      <c r="M29" s="523">
        <v>480</v>
      </c>
      <c r="N29" s="523">
        <v>610</v>
      </c>
      <c r="O29" s="817" t="s">
        <v>363</v>
      </c>
      <c r="P29" s="523" t="s">
        <v>363</v>
      </c>
      <c r="Q29" s="818" t="s">
        <v>363</v>
      </c>
      <c r="R29" s="818" t="s">
        <v>363</v>
      </c>
      <c r="S29" s="818">
        <v>7</v>
      </c>
      <c r="T29" s="818">
        <v>3</v>
      </c>
      <c r="U29" s="814"/>
      <c r="V29" s="18"/>
      <c r="W29" s="813"/>
      <c r="X29" s="811"/>
      <c r="Y29" s="812"/>
      <c r="Z29" s="812"/>
      <c r="AA29" s="812"/>
      <c r="AB29" s="812"/>
      <c r="AC29" s="812"/>
    </row>
    <row r="30" spans="1:29" s="25" customFormat="1" ht="13.8" hidden="1" thickBot="1">
      <c r="A30" s="815">
        <v>33086</v>
      </c>
      <c r="B30" s="816">
        <v>33086</v>
      </c>
      <c r="C30" s="671" t="s">
        <v>363</v>
      </c>
      <c r="D30" s="673" t="s">
        <v>363</v>
      </c>
      <c r="E30" s="672" t="s">
        <v>363</v>
      </c>
      <c r="F30" s="672" t="s">
        <v>363</v>
      </c>
      <c r="G30" s="672">
        <v>8.1999999999999993</v>
      </c>
      <c r="H30" s="672">
        <v>8.1</v>
      </c>
      <c r="I30" s="671" t="s">
        <v>363</v>
      </c>
      <c r="J30" s="523" t="s">
        <v>363</v>
      </c>
      <c r="K30" s="523" t="s">
        <v>363</v>
      </c>
      <c r="L30" s="523" t="s">
        <v>363</v>
      </c>
      <c r="M30" s="523">
        <v>1470</v>
      </c>
      <c r="N30" s="523">
        <v>2000</v>
      </c>
      <c r="O30" s="817" t="s">
        <v>363</v>
      </c>
      <c r="P30" s="523" t="s">
        <v>363</v>
      </c>
      <c r="Q30" s="818" t="s">
        <v>363</v>
      </c>
      <c r="R30" s="818" t="s">
        <v>363</v>
      </c>
      <c r="S30" s="818">
        <v>4</v>
      </c>
      <c r="T30" s="818">
        <v>2</v>
      </c>
      <c r="U30" s="814"/>
      <c r="V30" s="18"/>
      <c r="W30" s="813"/>
      <c r="X30" s="811"/>
      <c r="Y30" s="812"/>
      <c r="Z30" s="812"/>
      <c r="AA30" s="812"/>
      <c r="AB30" s="812"/>
      <c r="AC30" s="812"/>
    </row>
    <row r="31" spans="1:29" s="25" customFormat="1" ht="13.8" hidden="1" thickBot="1">
      <c r="A31" s="815">
        <v>33117</v>
      </c>
      <c r="B31" s="816">
        <v>33117</v>
      </c>
      <c r="C31" s="671" t="s">
        <v>363</v>
      </c>
      <c r="D31" s="673" t="s">
        <v>363</v>
      </c>
      <c r="E31" s="672" t="s">
        <v>363</v>
      </c>
      <c r="F31" s="672" t="s">
        <v>363</v>
      </c>
      <c r="G31" s="672">
        <v>8</v>
      </c>
      <c r="H31" s="672">
        <v>8</v>
      </c>
      <c r="I31" s="671" t="s">
        <v>363</v>
      </c>
      <c r="J31" s="523" t="s">
        <v>363</v>
      </c>
      <c r="K31" s="523" t="s">
        <v>363</v>
      </c>
      <c r="L31" s="523" t="s">
        <v>363</v>
      </c>
      <c r="M31" s="523">
        <v>1220</v>
      </c>
      <c r="N31" s="523">
        <v>1600</v>
      </c>
      <c r="O31" s="817" t="s">
        <v>363</v>
      </c>
      <c r="P31" s="523" t="s">
        <v>363</v>
      </c>
      <c r="Q31" s="818" t="s">
        <v>363</v>
      </c>
      <c r="R31" s="818" t="s">
        <v>363</v>
      </c>
      <c r="S31" s="818">
        <v>3</v>
      </c>
      <c r="T31" s="818">
        <v>2</v>
      </c>
      <c r="U31" s="814"/>
      <c r="V31" s="18"/>
      <c r="W31" s="813"/>
      <c r="X31" s="811"/>
      <c r="Y31" s="812"/>
      <c r="Z31" s="812"/>
      <c r="AA31" s="812"/>
      <c r="AB31" s="812"/>
      <c r="AC31" s="812"/>
    </row>
    <row r="32" spans="1:29" s="25" customFormat="1" ht="13.8" hidden="1" thickBot="1">
      <c r="A32" s="815">
        <v>33147</v>
      </c>
      <c r="B32" s="816">
        <v>33147</v>
      </c>
      <c r="C32" s="671" t="s">
        <v>363</v>
      </c>
      <c r="D32" s="673" t="s">
        <v>363</v>
      </c>
      <c r="E32" s="672" t="s">
        <v>363</v>
      </c>
      <c r="F32" s="672" t="s">
        <v>363</v>
      </c>
      <c r="G32" s="672">
        <v>7.3</v>
      </c>
      <c r="H32" s="672">
        <v>7.2</v>
      </c>
      <c r="I32" s="671" t="s">
        <v>363</v>
      </c>
      <c r="J32" s="523" t="s">
        <v>363</v>
      </c>
      <c r="K32" s="523" t="s">
        <v>363</v>
      </c>
      <c r="L32" s="523" t="s">
        <v>363</v>
      </c>
      <c r="M32" s="523">
        <v>1605</v>
      </c>
      <c r="N32" s="523">
        <v>2040</v>
      </c>
      <c r="O32" s="817" t="s">
        <v>363</v>
      </c>
      <c r="P32" s="523" t="s">
        <v>363</v>
      </c>
      <c r="Q32" s="818" t="s">
        <v>363</v>
      </c>
      <c r="R32" s="818" t="s">
        <v>363</v>
      </c>
      <c r="S32" s="818">
        <v>2.5</v>
      </c>
      <c r="T32" s="818">
        <v>1.5</v>
      </c>
      <c r="U32" s="814"/>
      <c r="V32" s="18"/>
      <c r="W32" s="813"/>
      <c r="X32" s="811"/>
      <c r="Y32" s="812"/>
      <c r="Z32" s="812"/>
      <c r="AA32" s="812"/>
      <c r="AB32" s="812"/>
      <c r="AC32" s="812"/>
    </row>
    <row r="33" spans="1:29" s="25" customFormat="1" ht="13.8" hidden="1" thickBot="1">
      <c r="A33" s="815">
        <v>33178</v>
      </c>
      <c r="B33" s="816">
        <v>33178</v>
      </c>
      <c r="C33" s="671" t="s">
        <v>363</v>
      </c>
      <c r="D33" s="673" t="s">
        <v>363</v>
      </c>
      <c r="E33" s="672" t="s">
        <v>363</v>
      </c>
      <c r="F33" s="672" t="s">
        <v>363</v>
      </c>
      <c r="G33" s="672">
        <v>7.8</v>
      </c>
      <c r="H33" s="672">
        <v>7.8</v>
      </c>
      <c r="I33" s="671" t="s">
        <v>363</v>
      </c>
      <c r="J33" s="523" t="s">
        <v>363</v>
      </c>
      <c r="K33" s="523" t="s">
        <v>363</v>
      </c>
      <c r="L33" s="523" t="s">
        <v>363</v>
      </c>
      <c r="M33" s="523">
        <v>1995</v>
      </c>
      <c r="N33" s="523">
        <v>2700</v>
      </c>
      <c r="O33" s="817" t="s">
        <v>363</v>
      </c>
      <c r="P33" s="523" t="s">
        <v>363</v>
      </c>
      <c r="Q33" s="818" t="s">
        <v>363</v>
      </c>
      <c r="R33" s="818" t="s">
        <v>363</v>
      </c>
      <c r="S33" s="818">
        <v>3.5</v>
      </c>
      <c r="T33" s="818">
        <v>3.5</v>
      </c>
      <c r="U33" s="814"/>
      <c r="V33" s="18"/>
      <c r="W33" s="813"/>
      <c r="X33" s="811"/>
      <c r="Y33" s="812"/>
      <c r="Z33" s="812"/>
      <c r="AA33" s="812"/>
      <c r="AB33" s="812"/>
      <c r="AC33" s="812"/>
    </row>
    <row r="34" spans="1:29" s="25" customFormat="1" ht="13.8" hidden="1" thickBot="1">
      <c r="A34" s="815">
        <v>33208</v>
      </c>
      <c r="B34" s="816">
        <v>33208</v>
      </c>
      <c r="C34" s="671" t="s">
        <v>363</v>
      </c>
      <c r="D34" s="673" t="s">
        <v>363</v>
      </c>
      <c r="E34" s="672" t="s">
        <v>363</v>
      </c>
      <c r="F34" s="672" t="s">
        <v>363</v>
      </c>
      <c r="G34" s="672">
        <v>7.5</v>
      </c>
      <c r="H34" s="672">
        <v>7.5</v>
      </c>
      <c r="I34" s="671" t="s">
        <v>363</v>
      </c>
      <c r="J34" s="523" t="s">
        <v>363</v>
      </c>
      <c r="K34" s="523" t="s">
        <v>363</v>
      </c>
      <c r="L34" s="523" t="s">
        <v>363</v>
      </c>
      <c r="M34" s="523">
        <v>2730</v>
      </c>
      <c r="N34" s="523">
        <v>2360</v>
      </c>
      <c r="O34" s="817" t="s">
        <v>363</v>
      </c>
      <c r="P34" s="523" t="s">
        <v>363</v>
      </c>
      <c r="Q34" s="818" t="s">
        <v>363</v>
      </c>
      <c r="R34" s="818" t="s">
        <v>363</v>
      </c>
      <c r="S34" s="818">
        <v>3.5</v>
      </c>
      <c r="T34" s="818">
        <v>5</v>
      </c>
      <c r="U34" s="814"/>
      <c r="V34" s="18"/>
      <c r="W34" s="813"/>
      <c r="X34" s="811"/>
      <c r="Y34" s="812"/>
      <c r="Z34" s="812"/>
      <c r="AA34" s="812"/>
      <c r="AB34" s="812"/>
      <c r="AC34" s="812"/>
    </row>
    <row r="35" spans="1:29" s="25" customFormat="1" ht="13.8" hidden="1" thickBot="1">
      <c r="A35" s="815">
        <v>33239</v>
      </c>
      <c r="B35" s="816">
        <v>33239</v>
      </c>
      <c r="C35" s="671" t="s">
        <v>363</v>
      </c>
      <c r="D35" s="673" t="s">
        <v>363</v>
      </c>
      <c r="E35" s="672" t="s">
        <v>363</v>
      </c>
      <c r="F35" s="672" t="s">
        <v>363</v>
      </c>
      <c r="G35" s="672">
        <v>7.8</v>
      </c>
      <c r="H35" s="672">
        <v>7.7</v>
      </c>
      <c r="I35" s="671" t="s">
        <v>363</v>
      </c>
      <c r="J35" s="523" t="s">
        <v>363</v>
      </c>
      <c r="K35" s="523" t="s">
        <v>363</v>
      </c>
      <c r="L35" s="523" t="s">
        <v>363</v>
      </c>
      <c r="M35" s="523">
        <v>3050</v>
      </c>
      <c r="N35" s="523">
        <v>4030</v>
      </c>
      <c r="O35" s="817" t="s">
        <v>363</v>
      </c>
      <c r="P35" s="523" t="s">
        <v>363</v>
      </c>
      <c r="Q35" s="818" t="s">
        <v>363</v>
      </c>
      <c r="R35" s="818" t="s">
        <v>363</v>
      </c>
      <c r="S35" s="818">
        <v>3</v>
      </c>
      <c r="T35" s="818">
        <v>1.5</v>
      </c>
      <c r="U35" s="814"/>
      <c r="V35" s="18"/>
      <c r="W35" s="813"/>
      <c r="X35" s="811"/>
      <c r="Y35" s="812"/>
      <c r="Z35" s="812"/>
      <c r="AA35" s="812"/>
      <c r="AB35" s="812"/>
      <c r="AC35" s="812"/>
    </row>
    <row r="36" spans="1:29" s="25" customFormat="1" ht="13.8" hidden="1" thickBot="1">
      <c r="A36" s="815">
        <v>33270</v>
      </c>
      <c r="B36" s="816">
        <v>33270</v>
      </c>
      <c r="C36" s="671" t="s">
        <v>363</v>
      </c>
      <c r="D36" s="673" t="s">
        <v>363</v>
      </c>
      <c r="E36" s="672" t="s">
        <v>363</v>
      </c>
      <c r="F36" s="672" t="s">
        <v>363</v>
      </c>
      <c r="G36" s="672">
        <v>7.8</v>
      </c>
      <c r="H36" s="672">
        <v>7.8</v>
      </c>
      <c r="I36" s="671" t="s">
        <v>363</v>
      </c>
      <c r="J36" s="523" t="s">
        <v>363</v>
      </c>
      <c r="K36" s="523" t="s">
        <v>363</v>
      </c>
      <c r="L36" s="523" t="s">
        <v>363</v>
      </c>
      <c r="M36" s="523">
        <v>3830</v>
      </c>
      <c r="N36" s="523">
        <v>4460</v>
      </c>
      <c r="O36" s="817" t="s">
        <v>363</v>
      </c>
      <c r="P36" s="523" t="s">
        <v>363</v>
      </c>
      <c r="Q36" s="818" t="s">
        <v>363</v>
      </c>
      <c r="R36" s="818" t="s">
        <v>363</v>
      </c>
      <c r="S36" s="818">
        <v>2</v>
      </c>
      <c r="T36" s="818">
        <v>2.2000000000000002</v>
      </c>
      <c r="U36" s="814"/>
      <c r="V36" s="18"/>
      <c r="W36" s="813"/>
      <c r="X36" s="811"/>
      <c r="Y36" s="812"/>
      <c r="Z36" s="812"/>
      <c r="AA36" s="812"/>
      <c r="AB36" s="812"/>
      <c r="AC36" s="812"/>
    </row>
    <row r="37" spans="1:29" s="25" customFormat="1" ht="13.8" hidden="1" thickBot="1">
      <c r="A37" s="815">
        <v>33298</v>
      </c>
      <c r="B37" s="816">
        <v>33298</v>
      </c>
      <c r="C37" s="671" t="s">
        <v>363</v>
      </c>
      <c r="D37" s="673" t="s">
        <v>363</v>
      </c>
      <c r="E37" s="672" t="s">
        <v>363</v>
      </c>
      <c r="F37" s="672" t="s">
        <v>363</v>
      </c>
      <c r="G37" s="672">
        <v>7.5</v>
      </c>
      <c r="H37" s="672">
        <v>7.5</v>
      </c>
      <c r="I37" s="671" t="s">
        <v>363</v>
      </c>
      <c r="J37" s="523" t="s">
        <v>363</v>
      </c>
      <c r="K37" s="523" t="s">
        <v>363</v>
      </c>
      <c r="L37" s="523" t="s">
        <v>363</v>
      </c>
      <c r="M37" s="523">
        <v>3850</v>
      </c>
      <c r="N37" s="523">
        <v>4610</v>
      </c>
      <c r="O37" s="817" t="s">
        <v>363</v>
      </c>
      <c r="P37" s="523" t="s">
        <v>363</v>
      </c>
      <c r="Q37" s="818" t="s">
        <v>363</v>
      </c>
      <c r="R37" s="818" t="s">
        <v>363</v>
      </c>
      <c r="S37" s="818">
        <v>2</v>
      </c>
      <c r="T37" s="818">
        <v>8</v>
      </c>
      <c r="U37" s="814"/>
      <c r="V37" s="18"/>
      <c r="W37" s="813"/>
      <c r="X37" s="811"/>
      <c r="Y37" s="812"/>
      <c r="Z37" s="812"/>
      <c r="AA37" s="812"/>
      <c r="AB37" s="812"/>
      <c r="AC37" s="812"/>
    </row>
    <row r="38" spans="1:29" s="25" customFormat="1" ht="13.8" hidden="1" thickBot="1">
      <c r="A38" s="815">
        <v>33329</v>
      </c>
      <c r="B38" s="816">
        <v>33329</v>
      </c>
      <c r="C38" s="671" t="s">
        <v>363</v>
      </c>
      <c r="D38" s="673" t="s">
        <v>363</v>
      </c>
      <c r="E38" s="672" t="s">
        <v>363</v>
      </c>
      <c r="F38" s="672" t="s">
        <v>363</v>
      </c>
      <c r="G38" s="672">
        <v>7.7</v>
      </c>
      <c r="H38" s="672">
        <v>7.7</v>
      </c>
      <c r="I38" s="671" t="s">
        <v>363</v>
      </c>
      <c r="J38" s="523" t="s">
        <v>363</v>
      </c>
      <c r="K38" s="523" t="s">
        <v>363</v>
      </c>
      <c r="L38" s="523" t="s">
        <v>363</v>
      </c>
      <c r="M38" s="523">
        <v>3620</v>
      </c>
      <c r="N38" s="523">
        <v>4480</v>
      </c>
      <c r="O38" s="817" t="s">
        <v>363</v>
      </c>
      <c r="P38" s="523" t="s">
        <v>363</v>
      </c>
      <c r="Q38" s="818" t="s">
        <v>363</v>
      </c>
      <c r="R38" s="818" t="s">
        <v>363</v>
      </c>
      <c r="S38" s="818">
        <v>1</v>
      </c>
      <c r="T38" s="818">
        <v>0.5</v>
      </c>
      <c r="U38" s="814"/>
      <c r="V38" s="18"/>
      <c r="W38" s="813"/>
      <c r="X38" s="811"/>
      <c r="Y38" s="812"/>
      <c r="Z38" s="812"/>
      <c r="AA38" s="812"/>
      <c r="AB38" s="812"/>
      <c r="AC38" s="812"/>
    </row>
    <row r="39" spans="1:29" s="25" customFormat="1" ht="13.8" hidden="1" thickBot="1">
      <c r="A39" s="815">
        <v>33359</v>
      </c>
      <c r="B39" s="816">
        <v>33359</v>
      </c>
      <c r="C39" s="671" t="s">
        <v>363</v>
      </c>
      <c r="D39" s="673" t="s">
        <v>363</v>
      </c>
      <c r="E39" s="672" t="s">
        <v>363</v>
      </c>
      <c r="F39" s="672" t="s">
        <v>363</v>
      </c>
      <c r="G39" s="672">
        <v>7.5</v>
      </c>
      <c r="H39" s="672">
        <v>7.8</v>
      </c>
      <c r="I39" s="671" t="s">
        <v>363</v>
      </c>
      <c r="J39" s="523" t="s">
        <v>363</v>
      </c>
      <c r="K39" s="523" t="s">
        <v>363</v>
      </c>
      <c r="L39" s="523" t="s">
        <v>363</v>
      </c>
      <c r="M39" s="523">
        <v>3410</v>
      </c>
      <c r="N39" s="523">
        <v>4120</v>
      </c>
      <c r="O39" s="817" t="s">
        <v>363</v>
      </c>
      <c r="P39" s="523" t="s">
        <v>363</v>
      </c>
      <c r="Q39" s="818" t="s">
        <v>363</v>
      </c>
      <c r="R39" s="818" t="s">
        <v>363</v>
      </c>
      <c r="S39" s="818">
        <v>2</v>
      </c>
      <c r="T39" s="818">
        <v>1</v>
      </c>
      <c r="U39" s="814"/>
      <c r="V39" s="18"/>
      <c r="W39" s="813"/>
      <c r="X39" s="811"/>
      <c r="Y39" s="812"/>
      <c r="Z39" s="812"/>
      <c r="AA39" s="812"/>
      <c r="AB39" s="812"/>
      <c r="AC39" s="812"/>
    </row>
    <row r="40" spans="1:29" s="25" customFormat="1" ht="13.8" hidden="1" thickBot="1">
      <c r="A40" s="815">
        <v>33390</v>
      </c>
      <c r="B40" s="816">
        <v>33390</v>
      </c>
      <c r="C40" s="671" t="s">
        <v>363</v>
      </c>
      <c r="D40" s="673" t="s">
        <v>363</v>
      </c>
      <c r="E40" s="672" t="s">
        <v>363</v>
      </c>
      <c r="F40" s="672" t="s">
        <v>363</v>
      </c>
      <c r="G40" s="672">
        <v>7.6</v>
      </c>
      <c r="H40" s="672">
        <v>7.7</v>
      </c>
      <c r="I40" s="671" t="s">
        <v>363</v>
      </c>
      <c r="J40" s="523" t="s">
        <v>363</v>
      </c>
      <c r="K40" s="523" t="s">
        <v>363</v>
      </c>
      <c r="L40" s="523" t="s">
        <v>363</v>
      </c>
      <c r="M40" s="523">
        <v>3390</v>
      </c>
      <c r="N40" s="523">
        <v>4310</v>
      </c>
      <c r="O40" s="817" t="s">
        <v>363</v>
      </c>
      <c r="P40" s="523" t="s">
        <v>363</v>
      </c>
      <c r="Q40" s="818" t="s">
        <v>363</v>
      </c>
      <c r="R40" s="818" t="s">
        <v>363</v>
      </c>
      <c r="S40" s="818">
        <v>0.5</v>
      </c>
      <c r="T40" s="818" t="s">
        <v>102</v>
      </c>
      <c r="U40" s="814"/>
      <c r="V40" s="18"/>
      <c r="W40" s="813"/>
      <c r="X40" s="811"/>
      <c r="Y40" s="812"/>
      <c r="Z40" s="812"/>
      <c r="AA40" s="812"/>
      <c r="AB40" s="812"/>
      <c r="AC40" s="812"/>
    </row>
    <row r="41" spans="1:29" s="25" customFormat="1" ht="13.8" hidden="1" thickBot="1">
      <c r="A41" s="815">
        <v>33420</v>
      </c>
      <c r="B41" s="816">
        <v>33420</v>
      </c>
      <c r="C41" s="671" t="s">
        <v>363</v>
      </c>
      <c r="D41" s="673" t="s">
        <v>363</v>
      </c>
      <c r="E41" s="672" t="s">
        <v>363</v>
      </c>
      <c r="F41" s="672" t="s">
        <v>363</v>
      </c>
      <c r="G41" s="672">
        <v>7.2</v>
      </c>
      <c r="H41" s="672">
        <v>7.2</v>
      </c>
      <c r="I41" s="671" t="s">
        <v>363</v>
      </c>
      <c r="J41" s="523" t="s">
        <v>363</v>
      </c>
      <c r="K41" s="523" t="s">
        <v>363</v>
      </c>
      <c r="L41" s="523" t="s">
        <v>363</v>
      </c>
      <c r="M41" s="523">
        <v>3310</v>
      </c>
      <c r="N41" s="523">
        <v>4280</v>
      </c>
      <c r="O41" s="817" t="s">
        <v>363</v>
      </c>
      <c r="P41" s="523" t="s">
        <v>363</v>
      </c>
      <c r="Q41" s="818" t="s">
        <v>363</v>
      </c>
      <c r="R41" s="818" t="s">
        <v>363</v>
      </c>
      <c r="S41" s="818">
        <v>0.7</v>
      </c>
      <c r="T41" s="818">
        <v>1.3</v>
      </c>
      <c r="U41" s="814"/>
      <c r="V41" s="18"/>
      <c r="W41" s="813"/>
      <c r="X41" s="811"/>
      <c r="Y41" s="812"/>
      <c r="Z41" s="812"/>
      <c r="AA41" s="812"/>
      <c r="AB41" s="812"/>
      <c r="AC41" s="812"/>
    </row>
    <row r="42" spans="1:29" s="25" customFormat="1" ht="13.8" hidden="1" thickBot="1">
      <c r="A42" s="815">
        <v>33451</v>
      </c>
      <c r="B42" s="816">
        <v>33451</v>
      </c>
      <c r="C42" s="671" t="s">
        <v>363</v>
      </c>
      <c r="D42" s="673" t="s">
        <v>363</v>
      </c>
      <c r="E42" s="672" t="s">
        <v>363</v>
      </c>
      <c r="F42" s="672" t="s">
        <v>363</v>
      </c>
      <c r="G42" s="672">
        <v>7.3</v>
      </c>
      <c r="H42" s="672">
        <v>7.4</v>
      </c>
      <c r="I42" s="671" t="s">
        <v>363</v>
      </c>
      <c r="J42" s="523" t="s">
        <v>363</v>
      </c>
      <c r="K42" s="523" t="s">
        <v>363</v>
      </c>
      <c r="L42" s="523" t="s">
        <v>363</v>
      </c>
      <c r="M42" s="523">
        <v>3980</v>
      </c>
      <c r="N42" s="523">
        <v>4840</v>
      </c>
      <c r="O42" s="817" t="s">
        <v>363</v>
      </c>
      <c r="P42" s="523" t="s">
        <v>363</v>
      </c>
      <c r="Q42" s="818" t="s">
        <v>363</v>
      </c>
      <c r="R42" s="818" t="s">
        <v>363</v>
      </c>
      <c r="S42" s="818">
        <v>0.5</v>
      </c>
      <c r="T42" s="818">
        <v>2</v>
      </c>
      <c r="U42" s="814"/>
      <c r="V42" s="18"/>
      <c r="W42" s="813"/>
      <c r="X42" s="811"/>
      <c r="Y42" s="812"/>
      <c r="Z42" s="812"/>
      <c r="AA42" s="812"/>
      <c r="AB42" s="812"/>
      <c r="AC42" s="812"/>
    </row>
    <row r="43" spans="1:29" s="25" customFormat="1" ht="13.8" hidden="1" thickBot="1">
      <c r="A43" s="815">
        <v>33487</v>
      </c>
      <c r="B43" s="816">
        <v>33487</v>
      </c>
      <c r="C43" s="671" t="s">
        <v>363</v>
      </c>
      <c r="D43" s="673" t="s">
        <v>363</v>
      </c>
      <c r="E43" s="672" t="s">
        <v>363</v>
      </c>
      <c r="F43" s="672" t="s">
        <v>363</v>
      </c>
      <c r="G43" s="672">
        <v>7.4</v>
      </c>
      <c r="H43" s="672">
        <v>7.5</v>
      </c>
      <c r="I43" s="671" t="s">
        <v>363</v>
      </c>
      <c r="J43" s="523" t="s">
        <v>363</v>
      </c>
      <c r="K43" s="523" t="s">
        <v>363</v>
      </c>
      <c r="L43" s="523" t="s">
        <v>363</v>
      </c>
      <c r="M43" s="523">
        <v>5140</v>
      </c>
      <c r="N43" s="523">
        <v>5370</v>
      </c>
      <c r="O43" s="817" t="s">
        <v>363</v>
      </c>
      <c r="P43" s="523" t="s">
        <v>363</v>
      </c>
      <c r="Q43" s="818" t="s">
        <v>363</v>
      </c>
      <c r="R43" s="818" t="s">
        <v>363</v>
      </c>
      <c r="S43" s="818">
        <v>4</v>
      </c>
      <c r="T43" s="818">
        <v>2</v>
      </c>
      <c r="U43" s="814"/>
      <c r="V43" s="18"/>
      <c r="W43" s="813"/>
      <c r="X43" s="811"/>
      <c r="Y43" s="812"/>
      <c r="Z43" s="812"/>
      <c r="AA43" s="812"/>
      <c r="AB43" s="812"/>
      <c r="AC43" s="812"/>
    </row>
    <row r="44" spans="1:29" s="25" customFormat="1" ht="13.8" hidden="1" thickBot="1">
      <c r="A44" s="815">
        <v>33520</v>
      </c>
      <c r="B44" s="816">
        <v>33520</v>
      </c>
      <c r="C44" s="671" t="s">
        <v>363</v>
      </c>
      <c r="D44" s="673" t="s">
        <v>363</v>
      </c>
      <c r="E44" s="672" t="s">
        <v>363</v>
      </c>
      <c r="F44" s="672" t="s">
        <v>363</v>
      </c>
      <c r="G44" s="672">
        <v>7.3</v>
      </c>
      <c r="H44" s="672">
        <v>7.4</v>
      </c>
      <c r="I44" s="671" t="s">
        <v>363</v>
      </c>
      <c r="J44" s="523" t="s">
        <v>363</v>
      </c>
      <c r="K44" s="523" t="s">
        <v>363</v>
      </c>
      <c r="L44" s="523" t="s">
        <v>363</v>
      </c>
      <c r="M44" s="523">
        <v>6310</v>
      </c>
      <c r="N44" s="523">
        <v>5680</v>
      </c>
      <c r="O44" s="817" t="s">
        <v>363</v>
      </c>
      <c r="P44" s="523" t="s">
        <v>363</v>
      </c>
      <c r="Q44" s="818" t="s">
        <v>363</v>
      </c>
      <c r="R44" s="818" t="s">
        <v>363</v>
      </c>
      <c r="S44" s="818">
        <v>5.5</v>
      </c>
      <c r="T44" s="818">
        <v>6.5</v>
      </c>
      <c r="U44" s="814"/>
      <c r="V44" s="18"/>
      <c r="W44" s="813"/>
      <c r="X44" s="811"/>
      <c r="Y44" s="812"/>
      <c r="Z44" s="812"/>
      <c r="AA44" s="812"/>
      <c r="AB44" s="812"/>
      <c r="AC44" s="812"/>
    </row>
    <row r="45" spans="1:29" s="25" customFormat="1" ht="13.8" hidden="1" thickBot="1">
      <c r="A45" s="815">
        <v>33550</v>
      </c>
      <c r="B45" s="816">
        <v>33550</v>
      </c>
      <c r="C45" s="671" t="s">
        <v>363</v>
      </c>
      <c r="D45" s="673" t="s">
        <v>363</v>
      </c>
      <c r="E45" s="672" t="s">
        <v>363</v>
      </c>
      <c r="F45" s="672" t="s">
        <v>363</v>
      </c>
      <c r="G45" s="672">
        <v>7.3</v>
      </c>
      <c r="H45" s="672">
        <v>7.5</v>
      </c>
      <c r="I45" s="671" t="s">
        <v>363</v>
      </c>
      <c r="J45" s="523" t="s">
        <v>363</v>
      </c>
      <c r="K45" s="523" t="s">
        <v>363</v>
      </c>
      <c r="L45" s="523" t="s">
        <v>363</v>
      </c>
      <c r="M45" s="523">
        <v>6820</v>
      </c>
      <c r="N45" s="523">
        <v>5630</v>
      </c>
      <c r="O45" s="817" t="s">
        <v>363</v>
      </c>
      <c r="P45" s="523" t="s">
        <v>363</v>
      </c>
      <c r="Q45" s="818" t="s">
        <v>363</v>
      </c>
      <c r="R45" s="818" t="s">
        <v>363</v>
      </c>
      <c r="S45" s="818">
        <v>5.5</v>
      </c>
      <c r="T45" s="818">
        <v>4</v>
      </c>
      <c r="U45" s="814"/>
      <c r="V45" s="18"/>
      <c r="W45" s="813"/>
      <c r="X45" s="811"/>
      <c r="Y45" s="812"/>
      <c r="Z45" s="812"/>
      <c r="AA45" s="812"/>
      <c r="AB45" s="812"/>
      <c r="AC45" s="812"/>
    </row>
    <row r="46" spans="1:29" s="25" customFormat="1" ht="13.8" hidden="1" thickBot="1">
      <c r="A46" s="815">
        <v>33609</v>
      </c>
      <c r="B46" s="816">
        <v>33609</v>
      </c>
      <c r="C46" s="671" t="s">
        <v>363</v>
      </c>
      <c r="D46" s="673" t="s">
        <v>363</v>
      </c>
      <c r="E46" s="672" t="s">
        <v>363</v>
      </c>
      <c r="F46" s="672" t="s">
        <v>363</v>
      </c>
      <c r="G46" s="672">
        <v>7.2</v>
      </c>
      <c r="H46" s="672">
        <v>7.3</v>
      </c>
      <c r="I46" s="671" t="s">
        <v>363</v>
      </c>
      <c r="J46" s="523" t="s">
        <v>363</v>
      </c>
      <c r="K46" s="523" t="s">
        <v>363</v>
      </c>
      <c r="L46" s="523" t="s">
        <v>363</v>
      </c>
      <c r="M46" s="523">
        <v>2590</v>
      </c>
      <c r="N46" s="523">
        <v>4190</v>
      </c>
      <c r="O46" s="817" t="s">
        <v>363</v>
      </c>
      <c r="P46" s="523" t="s">
        <v>363</v>
      </c>
      <c r="Q46" s="818" t="s">
        <v>363</v>
      </c>
      <c r="R46" s="818" t="s">
        <v>363</v>
      </c>
      <c r="S46" s="818">
        <v>5</v>
      </c>
      <c r="T46" s="818">
        <v>5</v>
      </c>
      <c r="U46" s="814"/>
      <c r="V46" s="18"/>
      <c r="W46" s="813"/>
      <c r="X46" s="811"/>
      <c r="Y46" s="812"/>
      <c r="Z46" s="812"/>
      <c r="AA46" s="812"/>
      <c r="AB46" s="812"/>
      <c r="AC46" s="812"/>
    </row>
    <row r="47" spans="1:29" s="25" customFormat="1" ht="13.8" hidden="1" thickBot="1">
      <c r="A47" s="815">
        <v>33666</v>
      </c>
      <c r="B47" s="816">
        <v>33666</v>
      </c>
      <c r="C47" s="671">
        <v>7.9</v>
      </c>
      <c r="D47" s="673" t="s">
        <v>363</v>
      </c>
      <c r="E47" s="672" t="s">
        <v>363</v>
      </c>
      <c r="F47" s="672" t="s">
        <v>363</v>
      </c>
      <c r="G47" s="672">
        <v>7.7</v>
      </c>
      <c r="H47" s="672">
        <v>7.7</v>
      </c>
      <c r="I47" s="671">
        <v>5900</v>
      </c>
      <c r="J47" s="523" t="s">
        <v>363</v>
      </c>
      <c r="K47" s="523" t="s">
        <v>363</v>
      </c>
      <c r="L47" s="523" t="s">
        <v>363</v>
      </c>
      <c r="M47" s="523">
        <v>1550</v>
      </c>
      <c r="N47" s="523">
        <v>2150</v>
      </c>
      <c r="O47" s="817">
        <v>38</v>
      </c>
      <c r="P47" s="523" t="s">
        <v>363</v>
      </c>
      <c r="Q47" s="818" t="s">
        <v>363</v>
      </c>
      <c r="R47" s="818" t="s">
        <v>363</v>
      </c>
      <c r="S47" s="818">
        <v>2</v>
      </c>
      <c r="T47" s="818">
        <v>1</v>
      </c>
      <c r="U47" s="814"/>
      <c r="V47" s="18"/>
      <c r="W47" s="813"/>
      <c r="X47" s="811"/>
      <c r="Y47" s="812"/>
      <c r="Z47" s="812"/>
      <c r="AA47" s="812"/>
      <c r="AB47" s="812"/>
      <c r="AC47" s="812"/>
    </row>
    <row r="48" spans="1:29" s="25" customFormat="1" ht="13.8" hidden="1" thickBot="1">
      <c r="A48" s="815">
        <v>33701</v>
      </c>
      <c r="B48" s="816">
        <v>33701</v>
      </c>
      <c r="C48" s="671" t="s">
        <v>363</v>
      </c>
      <c r="D48" s="673" t="s">
        <v>363</v>
      </c>
      <c r="E48" s="672" t="s">
        <v>363</v>
      </c>
      <c r="F48" s="672" t="s">
        <v>363</v>
      </c>
      <c r="G48" s="672">
        <v>7.6</v>
      </c>
      <c r="H48" s="672">
        <v>7.6</v>
      </c>
      <c r="I48" s="671" t="s">
        <v>363</v>
      </c>
      <c r="J48" s="523" t="s">
        <v>363</v>
      </c>
      <c r="K48" s="523" t="s">
        <v>363</v>
      </c>
      <c r="L48" s="523" t="s">
        <v>363</v>
      </c>
      <c r="M48" s="523">
        <v>2450</v>
      </c>
      <c r="N48" s="523">
        <v>3260</v>
      </c>
      <c r="O48" s="817" t="s">
        <v>363</v>
      </c>
      <c r="P48" s="523" t="s">
        <v>363</v>
      </c>
      <c r="Q48" s="818" t="s">
        <v>363</v>
      </c>
      <c r="R48" s="818" t="s">
        <v>363</v>
      </c>
      <c r="S48" s="818" t="s">
        <v>53</v>
      </c>
      <c r="T48" s="818" t="s">
        <v>53</v>
      </c>
      <c r="U48" s="814"/>
      <c r="V48" s="18"/>
      <c r="W48" s="813"/>
      <c r="X48" s="811"/>
      <c r="Y48" s="812"/>
      <c r="Z48" s="812"/>
      <c r="AA48" s="812"/>
      <c r="AB48" s="812"/>
      <c r="AC48" s="812"/>
    </row>
    <row r="49" spans="1:29" s="25" customFormat="1" ht="13.8" hidden="1" thickBot="1">
      <c r="A49" s="815">
        <v>33730</v>
      </c>
      <c r="B49" s="816">
        <v>33730</v>
      </c>
      <c r="C49" s="671" t="s">
        <v>363</v>
      </c>
      <c r="D49" s="673" t="s">
        <v>363</v>
      </c>
      <c r="E49" s="672" t="s">
        <v>363</v>
      </c>
      <c r="F49" s="672" t="s">
        <v>363</v>
      </c>
      <c r="G49" s="672">
        <v>7.6</v>
      </c>
      <c r="H49" s="672">
        <v>7.5</v>
      </c>
      <c r="I49" s="671" t="s">
        <v>363</v>
      </c>
      <c r="J49" s="523" t="s">
        <v>363</v>
      </c>
      <c r="K49" s="523" t="s">
        <v>363</v>
      </c>
      <c r="L49" s="523" t="s">
        <v>363</v>
      </c>
      <c r="M49" s="523">
        <v>2600</v>
      </c>
      <c r="N49" s="523">
        <v>3500</v>
      </c>
      <c r="O49" s="817" t="s">
        <v>363</v>
      </c>
      <c r="P49" s="523" t="s">
        <v>363</v>
      </c>
      <c r="Q49" s="818" t="s">
        <v>363</v>
      </c>
      <c r="R49" s="818" t="s">
        <v>363</v>
      </c>
      <c r="S49" s="818" t="s">
        <v>53</v>
      </c>
      <c r="T49" s="818" t="s">
        <v>53</v>
      </c>
      <c r="U49" s="814"/>
      <c r="V49" s="18"/>
      <c r="W49" s="813"/>
      <c r="X49" s="811"/>
      <c r="Y49" s="812"/>
      <c r="Z49" s="812"/>
      <c r="AA49" s="812"/>
      <c r="AB49" s="812"/>
      <c r="AC49" s="812"/>
    </row>
    <row r="50" spans="1:29" s="25" customFormat="1" ht="13.8" hidden="1" thickBot="1">
      <c r="A50" s="815">
        <v>33760</v>
      </c>
      <c r="B50" s="816">
        <v>33760</v>
      </c>
      <c r="C50" s="671" t="s">
        <v>363</v>
      </c>
      <c r="D50" s="673" t="s">
        <v>363</v>
      </c>
      <c r="E50" s="672" t="s">
        <v>363</v>
      </c>
      <c r="F50" s="672" t="s">
        <v>363</v>
      </c>
      <c r="G50" s="672">
        <v>7.8</v>
      </c>
      <c r="H50" s="672">
        <v>7.8</v>
      </c>
      <c r="I50" s="671" t="s">
        <v>363</v>
      </c>
      <c r="J50" s="523" t="s">
        <v>363</v>
      </c>
      <c r="K50" s="523" t="s">
        <v>363</v>
      </c>
      <c r="L50" s="523" t="s">
        <v>363</v>
      </c>
      <c r="M50" s="523">
        <v>2600</v>
      </c>
      <c r="N50" s="523">
        <v>3400</v>
      </c>
      <c r="O50" s="817" t="s">
        <v>363</v>
      </c>
      <c r="P50" s="523" t="s">
        <v>363</v>
      </c>
      <c r="Q50" s="818" t="s">
        <v>363</v>
      </c>
      <c r="R50" s="818" t="s">
        <v>363</v>
      </c>
      <c r="S50" s="818" t="s">
        <v>53</v>
      </c>
      <c r="T50" s="818" t="s">
        <v>53</v>
      </c>
      <c r="U50" s="814"/>
      <c r="V50" s="18"/>
      <c r="W50" s="813"/>
      <c r="X50" s="811"/>
      <c r="Y50" s="812"/>
      <c r="Z50" s="812"/>
      <c r="AA50" s="812"/>
      <c r="AB50" s="812"/>
      <c r="AC50" s="812"/>
    </row>
    <row r="51" spans="1:29" s="25" customFormat="1" ht="13.8" hidden="1" thickBot="1">
      <c r="A51" s="815">
        <v>33791</v>
      </c>
      <c r="B51" s="816">
        <v>33791</v>
      </c>
      <c r="C51" s="671" t="s">
        <v>363</v>
      </c>
      <c r="D51" s="673" t="s">
        <v>363</v>
      </c>
      <c r="E51" s="672" t="s">
        <v>363</v>
      </c>
      <c r="F51" s="672" t="s">
        <v>363</v>
      </c>
      <c r="G51" s="672">
        <v>7.5</v>
      </c>
      <c r="H51" s="672">
        <v>7.8</v>
      </c>
      <c r="I51" s="671" t="s">
        <v>363</v>
      </c>
      <c r="J51" s="523" t="s">
        <v>363</v>
      </c>
      <c r="K51" s="523" t="s">
        <v>363</v>
      </c>
      <c r="L51" s="523" t="s">
        <v>363</v>
      </c>
      <c r="M51" s="523">
        <v>2900</v>
      </c>
      <c r="N51" s="523">
        <v>5100</v>
      </c>
      <c r="O51" s="817" t="s">
        <v>363</v>
      </c>
      <c r="P51" s="523" t="s">
        <v>363</v>
      </c>
      <c r="Q51" s="818" t="s">
        <v>363</v>
      </c>
      <c r="R51" s="818" t="s">
        <v>363</v>
      </c>
      <c r="S51" s="818" t="s">
        <v>53</v>
      </c>
      <c r="T51" s="818" t="s">
        <v>53</v>
      </c>
      <c r="U51" s="814"/>
      <c r="V51" s="18"/>
      <c r="W51" s="813"/>
      <c r="X51" s="811"/>
      <c r="Y51" s="812"/>
      <c r="Z51" s="812"/>
      <c r="AA51" s="812"/>
      <c r="AB51" s="812"/>
      <c r="AC51" s="812"/>
    </row>
    <row r="52" spans="1:29" s="25" customFormat="1" ht="13.8" hidden="1" thickBot="1">
      <c r="A52" s="815">
        <v>33820</v>
      </c>
      <c r="B52" s="816">
        <v>33820</v>
      </c>
      <c r="C52" s="671" t="s">
        <v>363</v>
      </c>
      <c r="D52" s="673" t="s">
        <v>363</v>
      </c>
      <c r="E52" s="672" t="s">
        <v>363</v>
      </c>
      <c r="F52" s="672" t="s">
        <v>363</v>
      </c>
      <c r="G52" s="672">
        <v>7.5</v>
      </c>
      <c r="H52" s="672">
        <v>7.8</v>
      </c>
      <c r="I52" s="671" t="s">
        <v>363</v>
      </c>
      <c r="J52" s="523" t="s">
        <v>363</v>
      </c>
      <c r="K52" s="523" t="s">
        <v>363</v>
      </c>
      <c r="L52" s="523" t="s">
        <v>363</v>
      </c>
      <c r="M52" s="523">
        <v>3100</v>
      </c>
      <c r="N52" s="523">
        <v>4900</v>
      </c>
      <c r="O52" s="817" t="s">
        <v>363</v>
      </c>
      <c r="P52" s="523" t="s">
        <v>363</v>
      </c>
      <c r="Q52" s="818" t="s">
        <v>363</v>
      </c>
      <c r="R52" s="818" t="s">
        <v>363</v>
      </c>
      <c r="S52" s="818" t="s">
        <v>15</v>
      </c>
      <c r="T52" s="818" t="s">
        <v>15</v>
      </c>
      <c r="U52" s="814"/>
      <c r="V52" s="18"/>
      <c r="W52" s="813"/>
      <c r="X52" s="811"/>
      <c r="Y52" s="812"/>
      <c r="Z52" s="812"/>
      <c r="AA52" s="812"/>
      <c r="AB52" s="812"/>
      <c r="AC52" s="812"/>
    </row>
    <row r="53" spans="1:29" s="25" customFormat="1" ht="13.8" hidden="1" thickBot="1">
      <c r="A53" s="815">
        <v>33848</v>
      </c>
      <c r="B53" s="816">
        <v>33848</v>
      </c>
      <c r="C53" s="671" t="s">
        <v>363</v>
      </c>
      <c r="D53" s="673" t="s">
        <v>363</v>
      </c>
      <c r="E53" s="672" t="s">
        <v>363</v>
      </c>
      <c r="F53" s="672" t="s">
        <v>363</v>
      </c>
      <c r="G53" s="672">
        <v>7.7</v>
      </c>
      <c r="H53" s="672">
        <v>7.9</v>
      </c>
      <c r="I53" s="671" t="s">
        <v>363</v>
      </c>
      <c r="J53" s="523" t="s">
        <v>363</v>
      </c>
      <c r="K53" s="523" t="s">
        <v>363</v>
      </c>
      <c r="L53" s="523" t="s">
        <v>363</v>
      </c>
      <c r="M53" s="523">
        <v>5070</v>
      </c>
      <c r="N53" s="523">
        <v>4770</v>
      </c>
      <c r="O53" s="817" t="s">
        <v>363</v>
      </c>
      <c r="P53" s="523" t="s">
        <v>363</v>
      </c>
      <c r="Q53" s="818" t="s">
        <v>363</v>
      </c>
      <c r="R53" s="818" t="s">
        <v>363</v>
      </c>
      <c r="S53" s="818">
        <v>1</v>
      </c>
      <c r="T53" s="818">
        <v>1.4</v>
      </c>
      <c r="U53" s="814"/>
      <c r="V53" s="18"/>
      <c r="W53" s="813"/>
      <c r="X53" s="811"/>
      <c r="Y53" s="812"/>
      <c r="Z53" s="812"/>
      <c r="AA53" s="812"/>
      <c r="AB53" s="812"/>
      <c r="AC53" s="812"/>
    </row>
    <row r="54" spans="1:29" s="25" customFormat="1" ht="13.8" hidden="1" thickBot="1">
      <c r="A54" s="815">
        <v>33877</v>
      </c>
      <c r="B54" s="816">
        <v>33877</v>
      </c>
      <c r="C54" s="671" t="s">
        <v>363</v>
      </c>
      <c r="D54" s="673" t="s">
        <v>363</v>
      </c>
      <c r="E54" s="672" t="s">
        <v>363</v>
      </c>
      <c r="F54" s="672" t="s">
        <v>363</v>
      </c>
      <c r="G54" s="672">
        <v>7.3</v>
      </c>
      <c r="H54" s="672">
        <v>7.3</v>
      </c>
      <c r="I54" s="671" t="s">
        <v>363</v>
      </c>
      <c r="J54" s="523" t="s">
        <v>363</v>
      </c>
      <c r="K54" s="523" t="s">
        <v>363</v>
      </c>
      <c r="L54" s="523" t="s">
        <v>363</v>
      </c>
      <c r="M54" s="523">
        <v>3800</v>
      </c>
      <c r="N54" s="523">
        <v>4470</v>
      </c>
      <c r="O54" s="817" t="s">
        <v>363</v>
      </c>
      <c r="P54" s="523" t="s">
        <v>363</v>
      </c>
      <c r="Q54" s="818" t="s">
        <v>363</v>
      </c>
      <c r="R54" s="818" t="s">
        <v>363</v>
      </c>
      <c r="S54" s="818">
        <v>0.1</v>
      </c>
      <c r="T54" s="818">
        <v>2.5</v>
      </c>
      <c r="U54" s="814"/>
      <c r="V54" s="18"/>
      <c r="W54" s="813"/>
      <c r="X54" s="811"/>
      <c r="Y54" s="812"/>
      <c r="Z54" s="812"/>
      <c r="AA54" s="812"/>
      <c r="AB54" s="812"/>
      <c r="AC54" s="812"/>
    </row>
    <row r="55" spans="1:29" s="25" customFormat="1" ht="13.8" hidden="1" thickBot="1">
      <c r="A55" s="815">
        <v>33912</v>
      </c>
      <c r="B55" s="816">
        <v>33912</v>
      </c>
      <c r="C55" s="671" t="s">
        <v>363</v>
      </c>
      <c r="D55" s="673" t="s">
        <v>363</v>
      </c>
      <c r="E55" s="672" t="s">
        <v>363</v>
      </c>
      <c r="F55" s="672" t="s">
        <v>363</v>
      </c>
      <c r="G55" s="672">
        <v>7.2</v>
      </c>
      <c r="H55" s="672">
        <v>7.2</v>
      </c>
      <c r="I55" s="671" t="s">
        <v>363</v>
      </c>
      <c r="J55" s="523" t="s">
        <v>363</v>
      </c>
      <c r="K55" s="523" t="s">
        <v>363</v>
      </c>
      <c r="L55" s="523" t="s">
        <v>363</v>
      </c>
      <c r="M55" s="523">
        <v>4400</v>
      </c>
      <c r="N55" s="523">
        <v>4500</v>
      </c>
      <c r="O55" s="817" t="s">
        <v>363</v>
      </c>
      <c r="P55" s="523" t="s">
        <v>363</v>
      </c>
      <c r="Q55" s="818" t="s">
        <v>363</v>
      </c>
      <c r="R55" s="818" t="s">
        <v>363</v>
      </c>
      <c r="S55" s="818">
        <v>5</v>
      </c>
      <c r="T55" s="818">
        <v>4</v>
      </c>
      <c r="U55" s="814"/>
      <c r="V55" s="18"/>
      <c r="W55" s="813"/>
      <c r="X55" s="811"/>
      <c r="Y55" s="812"/>
      <c r="Z55" s="812"/>
      <c r="AA55" s="812"/>
      <c r="AB55" s="812"/>
      <c r="AC55" s="812"/>
    </row>
    <row r="56" spans="1:29" s="25" customFormat="1" ht="13.8" hidden="1" thickBot="1">
      <c r="A56" s="815">
        <v>33942</v>
      </c>
      <c r="B56" s="816">
        <v>33942</v>
      </c>
      <c r="C56" s="671" t="s">
        <v>363</v>
      </c>
      <c r="D56" s="673" t="s">
        <v>363</v>
      </c>
      <c r="E56" s="672" t="s">
        <v>363</v>
      </c>
      <c r="F56" s="672" t="s">
        <v>363</v>
      </c>
      <c r="G56" s="672">
        <v>7.3</v>
      </c>
      <c r="H56" s="672">
        <v>7.6</v>
      </c>
      <c r="I56" s="671" t="s">
        <v>363</v>
      </c>
      <c r="J56" s="523" t="s">
        <v>363</v>
      </c>
      <c r="K56" s="523" t="s">
        <v>363</v>
      </c>
      <c r="L56" s="523" t="s">
        <v>363</v>
      </c>
      <c r="M56" s="523">
        <v>5600</v>
      </c>
      <c r="N56" s="523">
        <v>5400</v>
      </c>
      <c r="O56" s="817" t="s">
        <v>363</v>
      </c>
      <c r="P56" s="523" t="s">
        <v>363</v>
      </c>
      <c r="Q56" s="818" t="s">
        <v>363</v>
      </c>
      <c r="R56" s="818" t="s">
        <v>363</v>
      </c>
      <c r="S56" s="818" t="s">
        <v>15</v>
      </c>
      <c r="T56" s="818">
        <v>2</v>
      </c>
      <c r="U56" s="814"/>
      <c r="V56" s="18"/>
      <c r="W56" s="813"/>
      <c r="X56" s="811"/>
      <c r="Y56" s="812"/>
      <c r="Z56" s="812"/>
      <c r="AA56" s="812"/>
      <c r="AB56" s="812"/>
      <c r="AC56" s="812"/>
    </row>
    <row r="57" spans="1:29" s="25" customFormat="1" ht="13.8" hidden="1" thickBot="1">
      <c r="A57" s="815">
        <v>33974</v>
      </c>
      <c r="B57" s="816">
        <v>33974</v>
      </c>
      <c r="C57" s="671" t="s">
        <v>363</v>
      </c>
      <c r="D57" s="673" t="s">
        <v>363</v>
      </c>
      <c r="E57" s="672" t="s">
        <v>363</v>
      </c>
      <c r="F57" s="672" t="s">
        <v>363</v>
      </c>
      <c r="G57" s="672">
        <v>7.2</v>
      </c>
      <c r="H57" s="672">
        <v>7.1</v>
      </c>
      <c r="I57" s="671" t="s">
        <v>363</v>
      </c>
      <c r="J57" s="523" t="s">
        <v>363</v>
      </c>
      <c r="K57" s="523" t="s">
        <v>363</v>
      </c>
      <c r="L57" s="523" t="s">
        <v>363</v>
      </c>
      <c r="M57" s="523">
        <v>3300</v>
      </c>
      <c r="N57" s="523">
        <v>4300</v>
      </c>
      <c r="O57" s="817" t="s">
        <v>363</v>
      </c>
      <c r="P57" s="523" t="s">
        <v>363</v>
      </c>
      <c r="Q57" s="818" t="s">
        <v>363</v>
      </c>
      <c r="R57" s="818" t="s">
        <v>363</v>
      </c>
      <c r="S57" s="818">
        <v>4</v>
      </c>
      <c r="T57" s="818">
        <v>4</v>
      </c>
      <c r="U57" s="814"/>
      <c r="V57" s="18"/>
      <c r="W57" s="813"/>
      <c r="X57" s="811"/>
      <c r="Y57" s="812"/>
      <c r="Z57" s="812"/>
      <c r="AA57" s="812"/>
      <c r="AB57" s="812"/>
      <c r="AC57" s="812"/>
    </row>
    <row r="58" spans="1:29" s="25" customFormat="1" ht="13.8" hidden="1" thickBot="1">
      <c r="A58" s="815">
        <v>34005</v>
      </c>
      <c r="B58" s="816">
        <v>34005</v>
      </c>
      <c r="C58" s="671" t="s">
        <v>363</v>
      </c>
      <c r="D58" s="673" t="s">
        <v>363</v>
      </c>
      <c r="E58" s="672" t="s">
        <v>363</v>
      </c>
      <c r="F58" s="672" t="s">
        <v>363</v>
      </c>
      <c r="G58" s="672">
        <v>7.1</v>
      </c>
      <c r="H58" s="672">
        <v>7.1</v>
      </c>
      <c r="I58" s="671" t="s">
        <v>363</v>
      </c>
      <c r="J58" s="523" t="s">
        <v>363</v>
      </c>
      <c r="K58" s="523" t="s">
        <v>363</v>
      </c>
      <c r="L58" s="523" t="s">
        <v>363</v>
      </c>
      <c r="M58" s="523">
        <v>2200</v>
      </c>
      <c r="N58" s="523">
        <v>3600</v>
      </c>
      <c r="O58" s="817" t="s">
        <v>363</v>
      </c>
      <c r="P58" s="523" t="s">
        <v>363</v>
      </c>
      <c r="Q58" s="818" t="s">
        <v>363</v>
      </c>
      <c r="R58" s="818" t="s">
        <v>363</v>
      </c>
      <c r="S58" s="818">
        <v>5</v>
      </c>
      <c r="T58" s="818">
        <v>6</v>
      </c>
      <c r="U58" s="814"/>
      <c r="V58" s="18"/>
      <c r="W58" s="813"/>
      <c r="X58" s="811"/>
      <c r="Y58" s="812"/>
      <c r="Z58" s="812"/>
      <c r="AA58" s="812"/>
      <c r="AB58" s="812"/>
      <c r="AC58" s="812"/>
    </row>
    <row r="59" spans="1:29" s="25" customFormat="1" ht="13.8" hidden="1" thickBot="1">
      <c r="A59" s="815">
        <v>34036</v>
      </c>
      <c r="B59" s="816">
        <v>34036</v>
      </c>
      <c r="C59" s="671" t="s">
        <v>363</v>
      </c>
      <c r="D59" s="673" t="s">
        <v>363</v>
      </c>
      <c r="E59" s="672" t="s">
        <v>363</v>
      </c>
      <c r="F59" s="672" t="s">
        <v>363</v>
      </c>
      <c r="G59" s="672">
        <v>7.2</v>
      </c>
      <c r="H59" s="672">
        <v>7.3</v>
      </c>
      <c r="I59" s="671" t="s">
        <v>363</v>
      </c>
      <c r="J59" s="523" t="s">
        <v>363</v>
      </c>
      <c r="K59" s="523" t="s">
        <v>363</v>
      </c>
      <c r="L59" s="523" t="s">
        <v>363</v>
      </c>
      <c r="M59" s="523">
        <v>3100</v>
      </c>
      <c r="N59" s="523">
        <v>4000</v>
      </c>
      <c r="O59" s="817" t="s">
        <v>363</v>
      </c>
      <c r="P59" s="523" t="s">
        <v>363</v>
      </c>
      <c r="Q59" s="818" t="s">
        <v>363</v>
      </c>
      <c r="R59" s="818" t="s">
        <v>363</v>
      </c>
      <c r="S59" s="818">
        <v>44</v>
      </c>
      <c r="T59" s="818">
        <v>2</v>
      </c>
      <c r="U59" s="814"/>
      <c r="V59" s="18"/>
      <c r="W59" s="813"/>
      <c r="X59" s="811"/>
      <c r="Y59" s="812"/>
      <c r="Z59" s="812"/>
      <c r="AA59" s="812"/>
      <c r="AB59" s="812"/>
      <c r="AC59" s="812"/>
    </row>
    <row r="60" spans="1:29" s="25" customFormat="1" ht="13.8" hidden="1" thickBot="1">
      <c r="A60" s="815">
        <v>34064</v>
      </c>
      <c r="B60" s="816">
        <v>34064</v>
      </c>
      <c r="C60" s="671" t="s">
        <v>363</v>
      </c>
      <c r="D60" s="673" t="s">
        <v>363</v>
      </c>
      <c r="E60" s="672" t="s">
        <v>363</v>
      </c>
      <c r="F60" s="672" t="s">
        <v>363</v>
      </c>
      <c r="G60" s="672">
        <v>7.3</v>
      </c>
      <c r="H60" s="672">
        <v>7.4</v>
      </c>
      <c r="I60" s="671" t="s">
        <v>363</v>
      </c>
      <c r="J60" s="523" t="s">
        <v>363</v>
      </c>
      <c r="K60" s="523" t="s">
        <v>363</v>
      </c>
      <c r="L60" s="523" t="s">
        <v>363</v>
      </c>
      <c r="M60" s="523">
        <v>4100</v>
      </c>
      <c r="N60" s="523">
        <v>4200</v>
      </c>
      <c r="O60" s="817" t="s">
        <v>363</v>
      </c>
      <c r="P60" s="523" t="s">
        <v>363</v>
      </c>
      <c r="Q60" s="818" t="s">
        <v>363</v>
      </c>
      <c r="R60" s="818" t="s">
        <v>363</v>
      </c>
      <c r="S60" s="818" t="s">
        <v>364</v>
      </c>
      <c r="T60" s="818" t="s">
        <v>364</v>
      </c>
      <c r="U60" s="814"/>
      <c r="V60" s="18"/>
      <c r="W60" s="813"/>
      <c r="X60" s="811"/>
      <c r="Y60" s="812"/>
      <c r="Z60" s="812"/>
      <c r="AA60" s="812"/>
      <c r="AB60" s="812"/>
      <c r="AC60" s="812"/>
    </row>
    <row r="61" spans="1:29" s="25" customFormat="1" ht="13.8" hidden="1" thickBot="1">
      <c r="A61" s="815">
        <v>34092</v>
      </c>
      <c r="B61" s="816">
        <v>34092</v>
      </c>
      <c r="C61" s="671" t="s">
        <v>363</v>
      </c>
      <c r="D61" s="673" t="s">
        <v>363</v>
      </c>
      <c r="E61" s="672" t="s">
        <v>363</v>
      </c>
      <c r="F61" s="672" t="s">
        <v>363</v>
      </c>
      <c r="G61" s="672">
        <v>7.3</v>
      </c>
      <c r="H61" s="672">
        <v>7.3</v>
      </c>
      <c r="I61" s="671" t="s">
        <v>363</v>
      </c>
      <c r="J61" s="523" t="s">
        <v>363</v>
      </c>
      <c r="K61" s="523" t="s">
        <v>363</v>
      </c>
      <c r="L61" s="523" t="s">
        <v>363</v>
      </c>
      <c r="M61" s="523">
        <v>4900</v>
      </c>
      <c r="N61" s="523">
        <v>4600</v>
      </c>
      <c r="O61" s="817" t="s">
        <v>363</v>
      </c>
      <c r="P61" s="523" t="s">
        <v>363</v>
      </c>
      <c r="Q61" s="818" t="s">
        <v>363</v>
      </c>
      <c r="R61" s="818" t="s">
        <v>363</v>
      </c>
      <c r="S61" s="818" t="s">
        <v>364</v>
      </c>
      <c r="T61" s="818" t="s">
        <v>364</v>
      </c>
      <c r="U61" s="814"/>
      <c r="V61" s="18"/>
      <c r="W61" s="813"/>
      <c r="X61" s="811"/>
      <c r="Y61" s="812"/>
      <c r="Z61" s="812"/>
      <c r="AA61" s="812"/>
      <c r="AB61" s="812"/>
      <c r="AC61" s="812"/>
    </row>
    <row r="62" spans="1:29" s="25" customFormat="1" ht="13.8" hidden="1" thickBot="1">
      <c r="A62" s="815">
        <v>34123</v>
      </c>
      <c r="B62" s="816">
        <v>34123</v>
      </c>
      <c r="C62" s="671" t="s">
        <v>363</v>
      </c>
      <c r="D62" s="673" t="s">
        <v>363</v>
      </c>
      <c r="E62" s="672" t="s">
        <v>363</v>
      </c>
      <c r="F62" s="672" t="s">
        <v>363</v>
      </c>
      <c r="G62" s="672">
        <v>7.3</v>
      </c>
      <c r="H62" s="672">
        <v>7.5</v>
      </c>
      <c r="I62" s="671" t="s">
        <v>363</v>
      </c>
      <c r="J62" s="523" t="s">
        <v>363</v>
      </c>
      <c r="K62" s="523" t="s">
        <v>363</v>
      </c>
      <c r="L62" s="523" t="s">
        <v>363</v>
      </c>
      <c r="M62" s="523">
        <v>450</v>
      </c>
      <c r="N62" s="523">
        <v>790</v>
      </c>
      <c r="O62" s="817" t="s">
        <v>363</v>
      </c>
      <c r="P62" s="523" t="s">
        <v>363</v>
      </c>
      <c r="Q62" s="818" t="s">
        <v>363</v>
      </c>
      <c r="R62" s="818" t="s">
        <v>363</v>
      </c>
      <c r="S62" s="818">
        <v>25</v>
      </c>
      <c r="T62" s="818">
        <v>28</v>
      </c>
      <c r="U62" s="814"/>
      <c r="V62" s="18"/>
      <c r="W62" s="813"/>
      <c r="X62" s="811"/>
      <c r="Y62" s="812"/>
      <c r="Z62" s="812"/>
      <c r="AA62" s="812"/>
      <c r="AB62" s="812"/>
      <c r="AC62" s="812"/>
    </row>
    <row r="63" spans="1:29" s="25" customFormat="1" ht="13.8" hidden="1" thickBot="1">
      <c r="A63" s="815">
        <v>34155</v>
      </c>
      <c r="B63" s="816">
        <v>34155</v>
      </c>
      <c r="C63" s="671" t="s">
        <v>363</v>
      </c>
      <c r="D63" s="673" t="s">
        <v>363</v>
      </c>
      <c r="E63" s="672" t="s">
        <v>363</v>
      </c>
      <c r="F63" s="672" t="s">
        <v>363</v>
      </c>
      <c r="G63" s="672">
        <v>7.8</v>
      </c>
      <c r="H63" s="672">
        <v>7.7</v>
      </c>
      <c r="I63" s="671" t="s">
        <v>363</v>
      </c>
      <c r="J63" s="523" t="s">
        <v>363</v>
      </c>
      <c r="K63" s="523" t="s">
        <v>363</v>
      </c>
      <c r="L63" s="523" t="s">
        <v>363</v>
      </c>
      <c r="M63" s="523">
        <v>2300</v>
      </c>
      <c r="N63" s="523">
        <v>3200</v>
      </c>
      <c r="O63" s="817" t="s">
        <v>363</v>
      </c>
      <c r="P63" s="523" t="s">
        <v>363</v>
      </c>
      <c r="Q63" s="818" t="s">
        <v>363</v>
      </c>
      <c r="R63" s="818" t="s">
        <v>363</v>
      </c>
      <c r="S63" s="818">
        <v>8</v>
      </c>
      <c r="T63" s="818" t="s">
        <v>51</v>
      </c>
      <c r="U63" s="814"/>
      <c r="V63" s="18"/>
      <c r="W63" s="813"/>
      <c r="X63" s="811"/>
      <c r="Y63" s="812"/>
      <c r="Z63" s="812"/>
      <c r="AA63" s="812"/>
      <c r="AB63" s="812"/>
      <c r="AC63" s="812"/>
    </row>
    <row r="64" spans="1:29" s="25" customFormat="1" ht="13.8" hidden="1" thickBot="1">
      <c r="A64" s="815">
        <v>34185</v>
      </c>
      <c r="B64" s="816">
        <v>34185</v>
      </c>
      <c r="C64" s="671" t="s">
        <v>363</v>
      </c>
      <c r="D64" s="673" t="s">
        <v>363</v>
      </c>
      <c r="E64" s="672" t="s">
        <v>363</v>
      </c>
      <c r="F64" s="672" t="s">
        <v>363</v>
      </c>
      <c r="G64" s="672">
        <v>7.4</v>
      </c>
      <c r="H64" s="672">
        <v>7.5</v>
      </c>
      <c r="I64" s="671" t="s">
        <v>363</v>
      </c>
      <c r="J64" s="523" t="s">
        <v>363</v>
      </c>
      <c r="K64" s="523" t="s">
        <v>363</v>
      </c>
      <c r="L64" s="523" t="s">
        <v>363</v>
      </c>
      <c r="M64" s="523">
        <v>1000</v>
      </c>
      <c r="N64" s="523">
        <v>1500</v>
      </c>
      <c r="O64" s="817" t="s">
        <v>363</v>
      </c>
      <c r="P64" s="523" t="s">
        <v>363</v>
      </c>
      <c r="Q64" s="818" t="s">
        <v>363</v>
      </c>
      <c r="R64" s="818" t="s">
        <v>363</v>
      </c>
      <c r="S64" s="818">
        <v>4</v>
      </c>
      <c r="T64" s="818">
        <v>4</v>
      </c>
      <c r="U64" s="814"/>
      <c r="V64" s="18"/>
      <c r="W64" s="813"/>
      <c r="X64" s="811"/>
      <c r="Y64" s="812"/>
      <c r="Z64" s="812"/>
      <c r="AA64" s="812"/>
      <c r="AB64" s="812"/>
      <c r="AC64" s="812"/>
    </row>
    <row r="65" spans="1:29" s="25" customFormat="1" ht="13.8" hidden="1" thickBot="1">
      <c r="A65" s="815">
        <v>34218</v>
      </c>
      <c r="B65" s="816">
        <v>34218</v>
      </c>
      <c r="C65" s="671" t="s">
        <v>363</v>
      </c>
      <c r="D65" s="673" t="s">
        <v>363</v>
      </c>
      <c r="E65" s="672" t="s">
        <v>363</v>
      </c>
      <c r="F65" s="672" t="s">
        <v>363</v>
      </c>
      <c r="G65" s="672">
        <v>7.8</v>
      </c>
      <c r="H65" s="672">
        <v>7.7</v>
      </c>
      <c r="I65" s="671" t="s">
        <v>363</v>
      </c>
      <c r="J65" s="523" t="s">
        <v>363</v>
      </c>
      <c r="K65" s="523" t="s">
        <v>363</v>
      </c>
      <c r="L65" s="523" t="s">
        <v>363</v>
      </c>
      <c r="M65" s="523">
        <v>1800</v>
      </c>
      <c r="N65" s="523">
        <v>2300</v>
      </c>
      <c r="O65" s="817" t="s">
        <v>363</v>
      </c>
      <c r="P65" s="523" t="s">
        <v>363</v>
      </c>
      <c r="Q65" s="818" t="s">
        <v>363</v>
      </c>
      <c r="R65" s="818" t="s">
        <v>363</v>
      </c>
      <c r="S65" s="818" t="s">
        <v>51</v>
      </c>
      <c r="T65" s="818" t="s">
        <v>51</v>
      </c>
      <c r="U65" s="814"/>
      <c r="V65" s="18"/>
      <c r="W65" s="813"/>
      <c r="X65" s="811"/>
      <c r="Y65" s="812"/>
      <c r="Z65" s="812"/>
      <c r="AA65" s="812"/>
      <c r="AB65" s="812"/>
      <c r="AC65" s="812"/>
    </row>
    <row r="66" spans="1:29" s="25" customFormat="1" ht="13.8" hidden="1" thickBot="1">
      <c r="A66" s="815">
        <v>34249</v>
      </c>
      <c r="B66" s="816">
        <v>34249</v>
      </c>
      <c r="C66" s="671" t="s">
        <v>363</v>
      </c>
      <c r="D66" s="673" t="s">
        <v>363</v>
      </c>
      <c r="E66" s="672" t="s">
        <v>363</v>
      </c>
      <c r="F66" s="672" t="s">
        <v>363</v>
      </c>
      <c r="G66" s="672">
        <v>7.9</v>
      </c>
      <c r="H66" s="672">
        <v>7.9</v>
      </c>
      <c r="I66" s="671" t="s">
        <v>363</v>
      </c>
      <c r="J66" s="523" t="s">
        <v>363</v>
      </c>
      <c r="K66" s="523" t="s">
        <v>363</v>
      </c>
      <c r="L66" s="523" t="s">
        <v>363</v>
      </c>
      <c r="M66" s="523">
        <v>1500</v>
      </c>
      <c r="N66" s="523">
        <v>2200</v>
      </c>
      <c r="O66" s="817" t="s">
        <v>363</v>
      </c>
      <c r="P66" s="523" t="s">
        <v>363</v>
      </c>
      <c r="Q66" s="818" t="s">
        <v>363</v>
      </c>
      <c r="R66" s="818" t="s">
        <v>363</v>
      </c>
      <c r="S66" s="818" t="s">
        <v>53</v>
      </c>
      <c r="T66" s="818" t="s">
        <v>53</v>
      </c>
      <c r="U66" s="814"/>
      <c r="V66" s="18"/>
      <c r="W66" s="813"/>
      <c r="X66" s="811"/>
      <c r="Y66" s="812"/>
      <c r="Z66" s="812"/>
      <c r="AA66" s="812"/>
      <c r="AB66" s="812"/>
      <c r="AC66" s="812"/>
    </row>
    <row r="67" spans="1:29" s="25" customFormat="1" ht="13.8" hidden="1" thickBot="1">
      <c r="A67" s="815">
        <v>34278</v>
      </c>
      <c r="B67" s="816">
        <v>34278</v>
      </c>
      <c r="C67" s="671" t="s">
        <v>363</v>
      </c>
      <c r="D67" s="673" t="s">
        <v>363</v>
      </c>
      <c r="E67" s="672" t="s">
        <v>363</v>
      </c>
      <c r="F67" s="672" t="s">
        <v>363</v>
      </c>
      <c r="G67" s="672">
        <v>7.6</v>
      </c>
      <c r="H67" s="672">
        <v>7.5</v>
      </c>
      <c r="I67" s="671" t="s">
        <v>363</v>
      </c>
      <c r="J67" s="523" t="s">
        <v>363</v>
      </c>
      <c r="K67" s="523" t="s">
        <v>363</v>
      </c>
      <c r="L67" s="523" t="s">
        <v>363</v>
      </c>
      <c r="M67" s="523">
        <v>2000</v>
      </c>
      <c r="N67" s="523">
        <v>2300</v>
      </c>
      <c r="O67" s="817" t="s">
        <v>363</v>
      </c>
      <c r="P67" s="523" t="s">
        <v>363</v>
      </c>
      <c r="Q67" s="818" t="s">
        <v>363</v>
      </c>
      <c r="R67" s="818" t="s">
        <v>363</v>
      </c>
      <c r="S67" s="818" t="s">
        <v>53</v>
      </c>
      <c r="T67" s="818" t="s">
        <v>53</v>
      </c>
      <c r="U67" s="814"/>
      <c r="V67" s="18"/>
      <c r="W67" s="813"/>
      <c r="X67" s="811"/>
      <c r="Y67" s="812"/>
      <c r="Z67" s="812"/>
      <c r="AA67" s="812"/>
      <c r="AB67" s="812"/>
      <c r="AC67" s="812"/>
    </row>
    <row r="68" spans="1:29" s="25" customFormat="1" ht="13.8" hidden="1" thickBot="1">
      <c r="A68" s="815">
        <v>34312</v>
      </c>
      <c r="B68" s="816">
        <v>34312</v>
      </c>
      <c r="C68" s="671" t="s">
        <v>363</v>
      </c>
      <c r="D68" s="673" t="s">
        <v>363</v>
      </c>
      <c r="E68" s="672" t="s">
        <v>363</v>
      </c>
      <c r="F68" s="672" t="s">
        <v>363</v>
      </c>
      <c r="G68" s="672">
        <v>7.5</v>
      </c>
      <c r="H68" s="672">
        <v>7.6</v>
      </c>
      <c r="I68" s="671" t="s">
        <v>363</v>
      </c>
      <c r="J68" s="523" t="s">
        <v>363</v>
      </c>
      <c r="K68" s="523" t="s">
        <v>363</v>
      </c>
      <c r="L68" s="523" t="s">
        <v>363</v>
      </c>
      <c r="M68" s="523">
        <v>1700</v>
      </c>
      <c r="N68" s="523">
        <v>2700</v>
      </c>
      <c r="O68" s="817" t="s">
        <v>363</v>
      </c>
      <c r="P68" s="523" t="s">
        <v>363</v>
      </c>
      <c r="Q68" s="818" t="s">
        <v>363</v>
      </c>
      <c r="R68" s="818" t="s">
        <v>363</v>
      </c>
      <c r="S68" s="818">
        <v>7</v>
      </c>
      <c r="T68" s="818">
        <v>3</v>
      </c>
      <c r="U68" s="814"/>
      <c r="V68" s="18"/>
      <c r="W68" s="813"/>
      <c r="X68" s="811"/>
      <c r="Y68" s="812"/>
      <c r="Z68" s="812"/>
      <c r="AA68" s="812"/>
      <c r="AB68" s="812"/>
      <c r="AC68" s="812"/>
    </row>
    <row r="69" spans="1:29" s="25" customFormat="1" ht="13.8" hidden="1" thickBot="1">
      <c r="A69" s="815">
        <v>34339</v>
      </c>
      <c r="B69" s="816">
        <v>34339</v>
      </c>
      <c r="C69" s="671" t="s">
        <v>363</v>
      </c>
      <c r="D69" s="673" t="s">
        <v>363</v>
      </c>
      <c r="E69" s="672" t="s">
        <v>363</v>
      </c>
      <c r="F69" s="672" t="s">
        <v>363</v>
      </c>
      <c r="G69" s="672">
        <v>7.4</v>
      </c>
      <c r="H69" s="672">
        <v>7.3</v>
      </c>
      <c r="I69" s="671" t="s">
        <v>363</v>
      </c>
      <c r="J69" s="523" t="s">
        <v>363</v>
      </c>
      <c r="K69" s="523" t="s">
        <v>363</v>
      </c>
      <c r="L69" s="523" t="s">
        <v>363</v>
      </c>
      <c r="M69" s="523">
        <v>3800</v>
      </c>
      <c r="N69" s="523">
        <v>4300</v>
      </c>
      <c r="O69" s="817" t="s">
        <v>363</v>
      </c>
      <c r="P69" s="523" t="s">
        <v>363</v>
      </c>
      <c r="Q69" s="818" t="s">
        <v>363</v>
      </c>
      <c r="R69" s="818" t="s">
        <v>363</v>
      </c>
      <c r="S69" s="818">
        <v>2</v>
      </c>
      <c r="T69" s="818">
        <v>2</v>
      </c>
      <c r="U69" s="814"/>
      <c r="V69" s="18"/>
      <c r="W69" s="813"/>
      <c r="X69" s="811"/>
      <c r="Y69" s="812"/>
      <c r="Z69" s="812"/>
      <c r="AA69" s="812"/>
      <c r="AB69" s="812"/>
      <c r="AC69" s="812"/>
    </row>
    <row r="70" spans="1:29" s="25" customFormat="1" ht="13.8" hidden="1" thickBot="1">
      <c r="A70" s="815">
        <v>34372</v>
      </c>
      <c r="B70" s="816">
        <v>34372</v>
      </c>
      <c r="C70" s="671" t="s">
        <v>363</v>
      </c>
      <c r="D70" s="673" t="s">
        <v>363</v>
      </c>
      <c r="E70" s="672" t="s">
        <v>363</v>
      </c>
      <c r="F70" s="672" t="s">
        <v>363</v>
      </c>
      <c r="G70" s="672">
        <v>7.2</v>
      </c>
      <c r="H70" s="672">
        <v>7.2</v>
      </c>
      <c r="I70" s="671" t="s">
        <v>363</v>
      </c>
      <c r="J70" s="523" t="s">
        <v>363</v>
      </c>
      <c r="K70" s="523" t="s">
        <v>363</v>
      </c>
      <c r="L70" s="523" t="s">
        <v>363</v>
      </c>
      <c r="M70" s="523">
        <v>3000</v>
      </c>
      <c r="N70" s="523">
        <v>3600</v>
      </c>
      <c r="O70" s="817" t="s">
        <v>363</v>
      </c>
      <c r="P70" s="523" t="s">
        <v>363</v>
      </c>
      <c r="Q70" s="818" t="s">
        <v>363</v>
      </c>
      <c r="R70" s="818" t="s">
        <v>363</v>
      </c>
      <c r="S70" s="818" t="s">
        <v>15</v>
      </c>
      <c r="T70" s="818" t="s">
        <v>15</v>
      </c>
      <c r="U70" s="814"/>
      <c r="V70" s="18"/>
      <c r="W70" s="813"/>
      <c r="X70" s="811"/>
      <c r="Y70" s="812"/>
      <c r="Z70" s="812"/>
      <c r="AA70" s="812"/>
      <c r="AB70" s="812"/>
      <c r="AC70" s="812"/>
    </row>
    <row r="71" spans="1:29" s="25" customFormat="1" ht="13.8" hidden="1" thickBot="1">
      <c r="A71" s="815">
        <v>34456</v>
      </c>
      <c r="B71" s="816">
        <v>34456</v>
      </c>
      <c r="C71" s="671" t="s">
        <v>363</v>
      </c>
      <c r="D71" s="673" t="s">
        <v>363</v>
      </c>
      <c r="E71" s="672" t="s">
        <v>363</v>
      </c>
      <c r="F71" s="672" t="s">
        <v>363</v>
      </c>
      <c r="G71" s="672">
        <v>7.1</v>
      </c>
      <c r="H71" s="672">
        <v>7.3</v>
      </c>
      <c r="I71" s="671" t="s">
        <v>363</v>
      </c>
      <c r="J71" s="523" t="s">
        <v>363</v>
      </c>
      <c r="K71" s="523" t="s">
        <v>363</v>
      </c>
      <c r="L71" s="523" t="s">
        <v>363</v>
      </c>
      <c r="M71" s="523">
        <v>3040</v>
      </c>
      <c r="N71" s="523">
        <v>4920</v>
      </c>
      <c r="O71" s="817" t="s">
        <v>363</v>
      </c>
      <c r="P71" s="523" t="s">
        <v>363</v>
      </c>
      <c r="Q71" s="818" t="s">
        <v>363</v>
      </c>
      <c r="R71" s="818" t="s">
        <v>363</v>
      </c>
      <c r="S71" s="818" t="s">
        <v>51</v>
      </c>
      <c r="T71" s="818" t="s">
        <v>15</v>
      </c>
      <c r="U71" s="814"/>
      <c r="V71" s="18"/>
      <c r="W71" s="813"/>
      <c r="X71" s="811"/>
      <c r="Y71" s="812"/>
      <c r="Z71" s="812"/>
      <c r="AA71" s="812"/>
      <c r="AB71" s="812"/>
      <c r="AC71" s="812"/>
    </row>
    <row r="72" spans="1:29" s="25" customFormat="1" ht="13.8" hidden="1" thickBot="1">
      <c r="A72" s="815">
        <v>34488</v>
      </c>
      <c r="B72" s="816">
        <v>34488</v>
      </c>
      <c r="C72" s="671" t="s">
        <v>363</v>
      </c>
      <c r="D72" s="673" t="s">
        <v>363</v>
      </c>
      <c r="E72" s="672" t="s">
        <v>363</v>
      </c>
      <c r="F72" s="672" t="s">
        <v>363</v>
      </c>
      <c r="G72" s="672">
        <v>7.4</v>
      </c>
      <c r="H72" s="672">
        <v>7.3</v>
      </c>
      <c r="I72" s="671" t="s">
        <v>363</v>
      </c>
      <c r="J72" s="523" t="s">
        <v>363</v>
      </c>
      <c r="K72" s="523" t="s">
        <v>363</v>
      </c>
      <c r="L72" s="523" t="s">
        <v>363</v>
      </c>
      <c r="M72" s="523">
        <v>4770</v>
      </c>
      <c r="N72" s="523">
        <v>3920</v>
      </c>
      <c r="O72" s="817" t="s">
        <v>363</v>
      </c>
      <c r="P72" s="523" t="s">
        <v>363</v>
      </c>
      <c r="Q72" s="818" t="s">
        <v>363</v>
      </c>
      <c r="R72" s="818" t="s">
        <v>363</v>
      </c>
      <c r="S72" s="818" t="s">
        <v>15</v>
      </c>
      <c r="T72" s="818" t="s">
        <v>51</v>
      </c>
      <c r="U72" s="814"/>
      <c r="V72" s="18"/>
      <c r="W72" s="813"/>
      <c r="X72" s="811"/>
      <c r="Y72" s="812"/>
      <c r="Z72" s="812"/>
      <c r="AA72" s="812"/>
      <c r="AB72" s="812"/>
      <c r="AC72" s="812"/>
    </row>
    <row r="73" spans="1:29" s="25" customFormat="1" ht="13.8" hidden="1" thickBot="1">
      <c r="A73" s="815">
        <v>34520</v>
      </c>
      <c r="B73" s="816">
        <v>34520</v>
      </c>
      <c r="C73" s="671" t="s">
        <v>363</v>
      </c>
      <c r="D73" s="673" t="s">
        <v>363</v>
      </c>
      <c r="E73" s="672" t="s">
        <v>363</v>
      </c>
      <c r="F73" s="672" t="s">
        <v>363</v>
      </c>
      <c r="G73" s="672">
        <v>7.2</v>
      </c>
      <c r="H73" s="672">
        <v>7.1</v>
      </c>
      <c r="I73" s="671" t="s">
        <v>363</v>
      </c>
      <c r="J73" s="523" t="s">
        <v>363</v>
      </c>
      <c r="K73" s="523" t="s">
        <v>363</v>
      </c>
      <c r="L73" s="523" t="s">
        <v>363</v>
      </c>
      <c r="M73" s="523">
        <v>4200</v>
      </c>
      <c r="N73" s="523">
        <v>4570</v>
      </c>
      <c r="O73" s="817" t="s">
        <v>363</v>
      </c>
      <c r="P73" s="523" t="s">
        <v>363</v>
      </c>
      <c r="Q73" s="818" t="s">
        <v>363</v>
      </c>
      <c r="R73" s="818" t="s">
        <v>363</v>
      </c>
      <c r="S73" s="818" t="s">
        <v>15</v>
      </c>
      <c r="T73" s="818" t="s">
        <v>15</v>
      </c>
      <c r="U73" s="814"/>
      <c r="V73" s="18"/>
      <c r="W73" s="813"/>
      <c r="X73" s="811"/>
      <c r="Y73" s="812"/>
      <c r="Z73" s="812"/>
      <c r="AA73" s="812"/>
      <c r="AB73" s="812"/>
      <c r="AC73" s="812"/>
    </row>
    <row r="74" spans="1:29" s="25" customFormat="1" ht="13.8" hidden="1" thickBot="1">
      <c r="A74" s="815">
        <v>34549</v>
      </c>
      <c r="B74" s="816">
        <v>34549</v>
      </c>
      <c r="C74" s="671" t="s">
        <v>363</v>
      </c>
      <c r="D74" s="673" t="s">
        <v>363</v>
      </c>
      <c r="E74" s="672" t="s">
        <v>363</v>
      </c>
      <c r="F74" s="672" t="s">
        <v>363</v>
      </c>
      <c r="G74" s="672">
        <v>7.4</v>
      </c>
      <c r="H74" s="672">
        <v>7.3</v>
      </c>
      <c r="I74" s="671" t="s">
        <v>363</v>
      </c>
      <c r="J74" s="523" t="s">
        <v>363</v>
      </c>
      <c r="K74" s="523" t="s">
        <v>363</v>
      </c>
      <c r="L74" s="523" t="s">
        <v>363</v>
      </c>
      <c r="M74" s="523">
        <v>4990</v>
      </c>
      <c r="N74" s="523">
        <v>4920</v>
      </c>
      <c r="O74" s="817" t="s">
        <v>363</v>
      </c>
      <c r="P74" s="523" t="s">
        <v>363</v>
      </c>
      <c r="Q74" s="818" t="s">
        <v>363</v>
      </c>
      <c r="R74" s="818" t="s">
        <v>363</v>
      </c>
      <c r="S74" s="818">
        <v>2</v>
      </c>
      <c r="T74" s="818" t="s">
        <v>15</v>
      </c>
      <c r="U74" s="814"/>
      <c r="V74" s="18"/>
      <c r="W74" s="813"/>
      <c r="X74" s="811"/>
      <c r="Y74" s="812"/>
      <c r="Z74" s="812"/>
      <c r="AA74" s="812"/>
      <c r="AB74" s="812"/>
      <c r="AC74" s="812"/>
    </row>
    <row r="75" spans="1:29" s="25" customFormat="1" ht="13.8" hidden="1" thickBot="1">
      <c r="A75" s="815">
        <v>34582</v>
      </c>
      <c r="B75" s="816">
        <v>34582</v>
      </c>
      <c r="C75" s="671" t="s">
        <v>363</v>
      </c>
      <c r="D75" s="673" t="s">
        <v>363</v>
      </c>
      <c r="E75" s="672" t="s">
        <v>363</v>
      </c>
      <c r="F75" s="672" t="s">
        <v>363</v>
      </c>
      <c r="G75" s="672">
        <v>7.5</v>
      </c>
      <c r="H75" s="672">
        <v>7.4</v>
      </c>
      <c r="I75" s="671" t="s">
        <v>363</v>
      </c>
      <c r="J75" s="523" t="s">
        <v>363</v>
      </c>
      <c r="K75" s="523" t="s">
        <v>363</v>
      </c>
      <c r="L75" s="523" t="s">
        <v>363</v>
      </c>
      <c r="M75" s="523">
        <v>5900</v>
      </c>
      <c r="N75" s="523">
        <v>5300</v>
      </c>
      <c r="O75" s="817" t="s">
        <v>363</v>
      </c>
      <c r="P75" s="523" t="s">
        <v>363</v>
      </c>
      <c r="Q75" s="818" t="s">
        <v>363</v>
      </c>
      <c r="R75" s="818" t="s">
        <v>363</v>
      </c>
      <c r="S75" s="818">
        <v>2</v>
      </c>
      <c r="T75" s="818">
        <v>6</v>
      </c>
      <c r="U75" s="814"/>
      <c r="V75" s="18"/>
      <c r="W75" s="813"/>
      <c r="X75" s="811"/>
      <c r="Y75" s="812"/>
      <c r="Z75" s="812"/>
      <c r="AA75" s="812"/>
      <c r="AB75" s="812"/>
      <c r="AC75" s="812"/>
    </row>
    <row r="76" spans="1:29" s="25" customFormat="1" ht="13.8" hidden="1" thickBot="1">
      <c r="A76" s="815">
        <v>34611</v>
      </c>
      <c r="B76" s="816">
        <v>34611</v>
      </c>
      <c r="C76" s="671" t="s">
        <v>363</v>
      </c>
      <c r="D76" s="673" t="s">
        <v>363</v>
      </c>
      <c r="E76" s="672" t="s">
        <v>363</v>
      </c>
      <c r="F76" s="672" t="s">
        <v>363</v>
      </c>
      <c r="G76" s="672">
        <v>7.3</v>
      </c>
      <c r="H76" s="672">
        <v>7.4</v>
      </c>
      <c r="I76" s="671" t="s">
        <v>363</v>
      </c>
      <c r="J76" s="523" t="s">
        <v>363</v>
      </c>
      <c r="K76" s="523" t="s">
        <v>363</v>
      </c>
      <c r="L76" s="523" t="s">
        <v>363</v>
      </c>
      <c r="M76" s="523">
        <v>5500</v>
      </c>
      <c r="N76" s="523">
        <v>6900</v>
      </c>
      <c r="O76" s="817" t="s">
        <v>363</v>
      </c>
      <c r="P76" s="523" t="s">
        <v>363</v>
      </c>
      <c r="Q76" s="818" t="s">
        <v>363</v>
      </c>
      <c r="R76" s="818" t="s">
        <v>363</v>
      </c>
      <c r="S76" s="818" t="s">
        <v>15</v>
      </c>
      <c r="T76" s="818" t="s">
        <v>15</v>
      </c>
      <c r="U76" s="814"/>
      <c r="V76" s="18"/>
      <c r="W76" s="813"/>
      <c r="X76" s="811"/>
      <c r="Y76" s="812"/>
      <c r="Z76" s="812"/>
      <c r="AA76" s="812"/>
      <c r="AB76" s="812"/>
      <c r="AC76" s="812"/>
    </row>
    <row r="77" spans="1:29" s="25" customFormat="1" ht="13.8" hidden="1" thickBot="1">
      <c r="A77" s="815">
        <v>34640</v>
      </c>
      <c r="B77" s="816">
        <v>34640</v>
      </c>
      <c r="C77" s="671" t="s">
        <v>363</v>
      </c>
      <c r="D77" s="673" t="s">
        <v>363</v>
      </c>
      <c r="E77" s="672" t="s">
        <v>363</v>
      </c>
      <c r="F77" s="672" t="s">
        <v>363</v>
      </c>
      <c r="G77" s="672">
        <v>7.7</v>
      </c>
      <c r="H77" s="672">
        <v>7.5</v>
      </c>
      <c r="I77" s="671" t="s">
        <v>363</v>
      </c>
      <c r="J77" s="523" t="s">
        <v>363</v>
      </c>
      <c r="K77" s="523" t="s">
        <v>363</v>
      </c>
      <c r="L77" s="523" t="s">
        <v>363</v>
      </c>
      <c r="M77" s="523">
        <v>7500</v>
      </c>
      <c r="N77" s="523">
        <v>5200</v>
      </c>
      <c r="O77" s="817" t="s">
        <v>363</v>
      </c>
      <c r="P77" s="523" t="s">
        <v>363</v>
      </c>
      <c r="Q77" s="818" t="s">
        <v>363</v>
      </c>
      <c r="R77" s="818" t="s">
        <v>363</v>
      </c>
      <c r="S77" s="818">
        <v>8</v>
      </c>
      <c r="T77" s="818">
        <v>2</v>
      </c>
      <c r="U77" s="814"/>
      <c r="V77" s="18"/>
      <c r="W77" s="813"/>
      <c r="X77" s="811"/>
      <c r="Y77" s="812"/>
      <c r="Z77" s="812"/>
      <c r="AA77" s="812"/>
      <c r="AB77" s="812"/>
      <c r="AC77" s="812"/>
    </row>
    <row r="78" spans="1:29" s="25" customFormat="1" ht="13.8" hidden="1" thickBot="1">
      <c r="A78" s="815">
        <v>34670</v>
      </c>
      <c r="B78" s="816">
        <v>34670</v>
      </c>
      <c r="C78" s="671" t="s">
        <v>363</v>
      </c>
      <c r="D78" s="673" t="s">
        <v>363</v>
      </c>
      <c r="E78" s="672" t="s">
        <v>363</v>
      </c>
      <c r="F78" s="672" t="s">
        <v>363</v>
      </c>
      <c r="G78" s="672">
        <v>7.6</v>
      </c>
      <c r="H78" s="672">
        <v>7.5</v>
      </c>
      <c r="I78" s="671" t="s">
        <v>363</v>
      </c>
      <c r="J78" s="523" t="s">
        <v>363</v>
      </c>
      <c r="K78" s="523" t="s">
        <v>363</v>
      </c>
      <c r="L78" s="523" t="s">
        <v>363</v>
      </c>
      <c r="M78" s="523">
        <v>7700</v>
      </c>
      <c r="N78" s="523">
        <v>5400</v>
      </c>
      <c r="O78" s="817" t="s">
        <v>363</v>
      </c>
      <c r="P78" s="523" t="s">
        <v>363</v>
      </c>
      <c r="Q78" s="818" t="s">
        <v>363</v>
      </c>
      <c r="R78" s="818" t="s">
        <v>363</v>
      </c>
      <c r="S78" s="818">
        <v>8</v>
      </c>
      <c r="T78" s="818">
        <v>2</v>
      </c>
      <c r="U78" s="814"/>
      <c r="V78" s="18"/>
      <c r="W78" s="813"/>
      <c r="X78" s="811"/>
      <c r="Y78" s="812"/>
      <c r="Z78" s="812"/>
      <c r="AA78" s="812"/>
      <c r="AB78" s="812"/>
      <c r="AC78" s="812"/>
    </row>
    <row r="79" spans="1:29" s="25" customFormat="1" ht="13.8" hidden="1" thickBot="1">
      <c r="A79" s="815">
        <v>34702</v>
      </c>
      <c r="B79" s="816">
        <v>34702</v>
      </c>
      <c r="C79" s="671" t="s">
        <v>363</v>
      </c>
      <c r="D79" s="673" t="s">
        <v>363</v>
      </c>
      <c r="E79" s="672" t="s">
        <v>363</v>
      </c>
      <c r="F79" s="672" t="s">
        <v>363</v>
      </c>
      <c r="G79" s="672">
        <v>7.6</v>
      </c>
      <c r="H79" s="672">
        <v>7.4</v>
      </c>
      <c r="I79" s="671" t="s">
        <v>363</v>
      </c>
      <c r="J79" s="523" t="s">
        <v>363</v>
      </c>
      <c r="K79" s="523" t="s">
        <v>363</v>
      </c>
      <c r="L79" s="523" t="s">
        <v>363</v>
      </c>
      <c r="M79" s="523">
        <v>4300</v>
      </c>
      <c r="N79" s="523">
        <v>4400</v>
      </c>
      <c r="O79" s="817" t="s">
        <v>363</v>
      </c>
      <c r="P79" s="523" t="s">
        <v>363</v>
      </c>
      <c r="Q79" s="818" t="s">
        <v>363</v>
      </c>
      <c r="R79" s="818" t="s">
        <v>363</v>
      </c>
      <c r="S79" s="818" t="s">
        <v>15</v>
      </c>
      <c r="T79" s="818" t="s">
        <v>15</v>
      </c>
      <c r="U79" s="814"/>
      <c r="V79" s="18"/>
      <c r="W79" s="813"/>
      <c r="X79" s="811"/>
      <c r="Y79" s="812"/>
      <c r="Z79" s="812"/>
      <c r="AA79" s="812"/>
      <c r="AB79" s="812"/>
      <c r="AC79" s="812"/>
    </row>
    <row r="80" spans="1:29" s="25" customFormat="1" ht="13.8" hidden="1" thickBot="1">
      <c r="A80" s="815">
        <v>34733</v>
      </c>
      <c r="B80" s="816">
        <v>34733</v>
      </c>
      <c r="C80" s="671" t="s">
        <v>363</v>
      </c>
      <c r="D80" s="673" t="s">
        <v>363</v>
      </c>
      <c r="E80" s="672" t="s">
        <v>363</v>
      </c>
      <c r="F80" s="672" t="s">
        <v>363</v>
      </c>
      <c r="G80" s="672">
        <v>7.3</v>
      </c>
      <c r="H80" s="672">
        <v>7.1</v>
      </c>
      <c r="I80" s="671" t="s">
        <v>363</v>
      </c>
      <c r="J80" s="523" t="s">
        <v>363</v>
      </c>
      <c r="K80" s="523" t="s">
        <v>363</v>
      </c>
      <c r="L80" s="523" t="s">
        <v>363</v>
      </c>
      <c r="M80" s="523">
        <v>7500</v>
      </c>
      <c r="N80" s="523">
        <v>5500</v>
      </c>
      <c r="O80" s="817" t="s">
        <v>363</v>
      </c>
      <c r="P80" s="523" t="s">
        <v>363</v>
      </c>
      <c r="Q80" s="818" t="s">
        <v>363</v>
      </c>
      <c r="R80" s="818" t="s">
        <v>363</v>
      </c>
      <c r="S80" s="818">
        <v>9</v>
      </c>
      <c r="T80" s="818" t="s">
        <v>15</v>
      </c>
      <c r="U80" s="814"/>
      <c r="V80" s="18"/>
      <c r="W80" s="813"/>
      <c r="X80" s="811"/>
      <c r="Y80" s="812"/>
      <c r="Z80" s="812"/>
      <c r="AA80" s="812"/>
      <c r="AB80" s="812"/>
      <c r="AC80" s="812"/>
    </row>
    <row r="81" spans="1:29" s="25" customFormat="1" ht="13.8" hidden="1" thickBot="1">
      <c r="A81" s="815">
        <v>34760</v>
      </c>
      <c r="B81" s="816">
        <v>34760</v>
      </c>
      <c r="C81" s="671" t="s">
        <v>363</v>
      </c>
      <c r="D81" s="673" t="s">
        <v>363</v>
      </c>
      <c r="E81" s="672" t="s">
        <v>363</v>
      </c>
      <c r="F81" s="672" t="s">
        <v>363</v>
      </c>
      <c r="G81" s="672">
        <v>7.6</v>
      </c>
      <c r="H81" s="672">
        <v>7.4</v>
      </c>
      <c r="I81" s="671" t="s">
        <v>363</v>
      </c>
      <c r="J81" s="523" t="s">
        <v>363</v>
      </c>
      <c r="K81" s="523" t="s">
        <v>363</v>
      </c>
      <c r="L81" s="523" t="s">
        <v>363</v>
      </c>
      <c r="M81" s="523">
        <v>8500</v>
      </c>
      <c r="N81" s="523">
        <v>5500</v>
      </c>
      <c r="O81" s="817" t="s">
        <v>363</v>
      </c>
      <c r="P81" s="523" t="s">
        <v>363</v>
      </c>
      <c r="Q81" s="818" t="s">
        <v>363</v>
      </c>
      <c r="R81" s="818" t="s">
        <v>363</v>
      </c>
      <c r="S81" s="818">
        <v>57</v>
      </c>
      <c r="T81" s="818">
        <v>2</v>
      </c>
      <c r="U81" s="814"/>
      <c r="V81" s="18"/>
      <c r="W81" s="813"/>
      <c r="X81" s="811"/>
      <c r="Y81" s="812"/>
      <c r="Z81" s="812"/>
      <c r="AA81" s="812"/>
      <c r="AB81" s="812"/>
      <c r="AC81" s="812"/>
    </row>
    <row r="82" spans="1:29" s="25" customFormat="1" ht="13.8" hidden="1" thickBot="1">
      <c r="A82" s="815">
        <v>34794</v>
      </c>
      <c r="B82" s="816">
        <v>34794</v>
      </c>
      <c r="C82" s="671" t="s">
        <v>363</v>
      </c>
      <c r="D82" s="673" t="s">
        <v>363</v>
      </c>
      <c r="E82" s="672" t="s">
        <v>363</v>
      </c>
      <c r="F82" s="672" t="s">
        <v>363</v>
      </c>
      <c r="G82" s="672">
        <v>7.3</v>
      </c>
      <c r="H82" s="672">
        <v>7.6</v>
      </c>
      <c r="I82" s="671" t="s">
        <v>363</v>
      </c>
      <c r="J82" s="523" t="s">
        <v>363</v>
      </c>
      <c r="K82" s="523" t="s">
        <v>363</v>
      </c>
      <c r="L82" s="523" t="s">
        <v>363</v>
      </c>
      <c r="M82" s="523">
        <v>5600</v>
      </c>
      <c r="N82" s="523">
        <v>8500</v>
      </c>
      <c r="O82" s="817" t="s">
        <v>363</v>
      </c>
      <c r="P82" s="523" t="s">
        <v>363</v>
      </c>
      <c r="Q82" s="818" t="s">
        <v>363</v>
      </c>
      <c r="R82" s="818" t="s">
        <v>363</v>
      </c>
      <c r="S82" s="818">
        <v>8</v>
      </c>
      <c r="T82" s="818">
        <v>3</v>
      </c>
      <c r="U82" s="814"/>
      <c r="V82" s="18"/>
      <c r="W82" s="813"/>
      <c r="X82" s="811"/>
      <c r="Y82" s="812"/>
      <c r="Z82" s="812"/>
      <c r="AA82" s="812"/>
      <c r="AB82" s="812"/>
      <c r="AC82" s="812"/>
    </row>
    <row r="83" spans="1:29" s="25" customFormat="1" ht="13.8" hidden="1" thickBot="1">
      <c r="A83" s="815">
        <v>34823</v>
      </c>
      <c r="B83" s="816">
        <v>34823</v>
      </c>
      <c r="C83" s="671" t="s">
        <v>363</v>
      </c>
      <c r="D83" s="673" t="s">
        <v>363</v>
      </c>
      <c r="E83" s="672" t="s">
        <v>363</v>
      </c>
      <c r="F83" s="672" t="s">
        <v>363</v>
      </c>
      <c r="G83" s="672">
        <v>7.5</v>
      </c>
      <c r="H83" s="672">
        <v>7.7</v>
      </c>
      <c r="I83" s="671" t="s">
        <v>363</v>
      </c>
      <c r="J83" s="523" t="s">
        <v>363</v>
      </c>
      <c r="K83" s="523" t="s">
        <v>363</v>
      </c>
      <c r="L83" s="523" t="s">
        <v>363</v>
      </c>
      <c r="M83" s="523">
        <v>5800</v>
      </c>
      <c r="N83" s="523">
        <v>8800</v>
      </c>
      <c r="O83" s="817" t="s">
        <v>363</v>
      </c>
      <c r="P83" s="523" t="s">
        <v>363</v>
      </c>
      <c r="Q83" s="818" t="s">
        <v>363</v>
      </c>
      <c r="R83" s="818" t="s">
        <v>363</v>
      </c>
      <c r="S83" s="818">
        <v>14</v>
      </c>
      <c r="T83" s="818">
        <v>22</v>
      </c>
      <c r="U83" s="814"/>
      <c r="V83" s="18"/>
      <c r="W83" s="813"/>
      <c r="X83" s="811"/>
      <c r="Y83" s="812"/>
      <c r="Z83" s="812"/>
      <c r="AA83" s="812"/>
      <c r="AB83" s="812"/>
      <c r="AC83" s="812"/>
    </row>
    <row r="84" spans="1:29" s="25" customFormat="1" ht="13.8" hidden="1" thickBot="1">
      <c r="A84" s="815">
        <v>34855</v>
      </c>
      <c r="B84" s="816">
        <v>34855</v>
      </c>
      <c r="C84" s="671" t="s">
        <v>363</v>
      </c>
      <c r="D84" s="673" t="s">
        <v>363</v>
      </c>
      <c r="E84" s="672" t="s">
        <v>363</v>
      </c>
      <c r="F84" s="672" t="s">
        <v>363</v>
      </c>
      <c r="G84" s="672">
        <v>7.3</v>
      </c>
      <c r="H84" s="672">
        <v>7.6</v>
      </c>
      <c r="I84" s="671" t="s">
        <v>363</v>
      </c>
      <c r="J84" s="523" t="s">
        <v>363</v>
      </c>
      <c r="K84" s="523" t="s">
        <v>363</v>
      </c>
      <c r="L84" s="523" t="s">
        <v>363</v>
      </c>
      <c r="M84" s="523">
        <v>7140</v>
      </c>
      <c r="N84" s="523">
        <v>5720</v>
      </c>
      <c r="O84" s="817" t="s">
        <v>363</v>
      </c>
      <c r="P84" s="523" t="s">
        <v>363</v>
      </c>
      <c r="Q84" s="818" t="s">
        <v>363</v>
      </c>
      <c r="R84" s="818" t="s">
        <v>363</v>
      </c>
      <c r="S84" s="818">
        <v>190</v>
      </c>
      <c r="T84" s="818" t="s">
        <v>15</v>
      </c>
      <c r="U84" s="814"/>
      <c r="V84" s="18"/>
      <c r="W84" s="813"/>
      <c r="X84" s="811"/>
      <c r="Y84" s="812"/>
      <c r="Z84" s="812"/>
      <c r="AA84" s="812"/>
      <c r="AB84" s="812"/>
      <c r="AC84" s="812"/>
    </row>
    <row r="85" spans="1:29" s="25" customFormat="1" ht="13.8" hidden="1" thickBot="1">
      <c r="A85" s="815">
        <v>34880</v>
      </c>
      <c r="B85" s="816">
        <v>34880</v>
      </c>
      <c r="C85" s="671" t="s">
        <v>363</v>
      </c>
      <c r="D85" s="673" t="s">
        <v>363</v>
      </c>
      <c r="E85" s="672" t="s">
        <v>363</v>
      </c>
      <c r="F85" s="672" t="s">
        <v>363</v>
      </c>
      <c r="G85" s="672">
        <v>8</v>
      </c>
      <c r="H85" s="672">
        <v>7.8</v>
      </c>
      <c r="I85" s="671" t="s">
        <v>363</v>
      </c>
      <c r="J85" s="523" t="s">
        <v>363</v>
      </c>
      <c r="K85" s="523" t="s">
        <v>363</v>
      </c>
      <c r="L85" s="523" t="s">
        <v>363</v>
      </c>
      <c r="M85" s="523">
        <v>8100</v>
      </c>
      <c r="N85" s="523">
        <v>5700</v>
      </c>
      <c r="O85" s="817" t="s">
        <v>363</v>
      </c>
      <c r="P85" s="523" t="s">
        <v>363</v>
      </c>
      <c r="Q85" s="818" t="s">
        <v>363</v>
      </c>
      <c r="R85" s="818" t="s">
        <v>363</v>
      </c>
      <c r="S85" s="818">
        <v>110</v>
      </c>
      <c r="T85" s="818">
        <v>14</v>
      </c>
      <c r="U85" s="814"/>
      <c r="V85" s="18"/>
      <c r="W85" s="813"/>
      <c r="X85" s="811"/>
      <c r="Y85" s="812"/>
      <c r="Z85" s="812"/>
      <c r="AA85" s="812"/>
      <c r="AB85" s="812"/>
      <c r="AC85" s="812"/>
    </row>
    <row r="86" spans="1:29" s="25" customFormat="1" ht="13.8" hidden="1" thickBot="1">
      <c r="A86" s="815">
        <v>34912</v>
      </c>
      <c r="B86" s="816">
        <v>34912</v>
      </c>
      <c r="C86" s="671" t="s">
        <v>363</v>
      </c>
      <c r="D86" s="673" t="s">
        <v>363</v>
      </c>
      <c r="E86" s="672" t="s">
        <v>363</v>
      </c>
      <c r="F86" s="672" t="s">
        <v>363</v>
      </c>
      <c r="G86" s="672">
        <v>7.8</v>
      </c>
      <c r="H86" s="672">
        <v>7.7</v>
      </c>
      <c r="I86" s="671" t="s">
        <v>363</v>
      </c>
      <c r="J86" s="523" t="s">
        <v>363</v>
      </c>
      <c r="K86" s="523" t="s">
        <v>363</v>
      </c>
      <c r="L86" s="523" t="s">
        <v>363</v>
      </c>
      <c r="M86" s="523">
        <v>8300</v>
      </c>
      <c r="N86" s="523">
        <v>5700</v>
      </c>
      <c r="O86" s="817" t="s">
        <v>363</v>
      </c>
      <c r="P86" s="523" t="s">
        <v>363</v>
      </c>
      <c r="Q86" s="818" t="s">
        <v>363</v>
      </c>
      <c r="R86" s="818" t="s">
        <v>363</v>
      </c>
      <c r="S86" s="818">
        <v>5</v>
      </c>
      <c r="T86" s="818" t="s">
        <v>15</v>
      </c>
      <c r="U86" s="814"/>
      <c r="V86" s="18"/>
      <c r="W86" s="813"/>
      <c r="X86" s="811"/>
      <c r="Y86" s="812"/>
      <c r="Z86" s="812"/>
      <c r="AA86" s="812"/>
      <c r="AB86" s="812"/>
      <c r="AC86" s="812"/>
    </row>
    <row r="87" spans="1:29" s="25" customFormat="1" ht="13.8" hidden="1" thickBot="1">
      <c r="A87" s="815">
        <v>34943</v>
      </c>
      <c r="B87" s="816">
        <v>34943</v>
      </c>
      <c r="C87" s="671" t="s">
        <v>363</v>
      </c>
      <c r="D87" s="673" t="s">
        <v>363</v>
      </c>
      <c r="E87" s="672" t="s">
        <v>363</v>
      </c>
      <c r="F87" s="672" t="s">
        <v>363</v>
      </c>
      <c r="G87" s="672">
        <v>7</v>
      </c>
      <c r="H87" s="672">
        <v>7.4</v>
      </c>
      <c r="I87" s="671" t="s">
        <v>363</v>
      </c>
      <c r="J87" s="523" t="s">
        <v>363</v>
      </c>
      <c r="K87" s="523" t="s">
        <v>363</v>
      </c>
      <c r="L87" s="523" t="s">
        <v>363</v>
      </c>
      <c r="M87" s="523">
        <v>7400</v>
      </c>
      <c r="N87" s="523">
        <v>5600</v>
      </c>
      <c r="O87" s="817" t="s">
        <v>363</v>
      </c>
      <c r="P87" s="523" t="s">
        <v>363</v>
      </c>
      <c r="Q87" s="818" t="s">
        <v>363</v>
      </c>
      <c r="R87" s="818" t="s">
        <v>363</v>
      </c>
      <c r="S87" s="818">
        <v>880</v>
      </c>
      <c r="T87" s="818">
        <v>1.3</v>
      </c>
      <c r="U87" s="814"/>
      <c r="V87" s="18"/>
      <c r="W87" s="813"/>
      <c r="X87" s="811"/>
      <c r="Y87" s="812"/>
      <c r="Z87" s="812"/>
      <c r="AA87" s="812"/>
      <c r="AB87" s="812"/>
      <c r="AC87" s="812"/>
    </row>
    <row r="88" spans="1:29" s="25" customFormat="1" ht="13.8" hidden="1" thickBot="1">
      <c r="A88" s="815">
        <v>34975</v>
      </c>
      <c r="B88" s="816">
        <v>34975</v>
      </c>
      <c r="C88" s="671" t="s">
        <v>363</v>
      </c>
      <c r="D88" s="673" t="s">
        <v>363</v>
      </c>
      <c r="E88" s="672" t="s">
        <v>363</v>
      </c>
      <c r="F88" s="672" t="s">
        <v>363</v>
      </c>
      <c r="G88" s="672">
        <v>7.4</v>
      </c>
      <c r="H88" s="672">
        <v>7.3</v>
      </c>
      <c r="I88" s="671" t="s">
        <v>363</v>
      </c>
      <c r="J88" s="523" t="s">
        <v>363</v>
      </c>
      <c r="K88" s="523" t="s">
        <v>363</v>
      </c>
      <c r="L88" s="523" t="s">
        <v>363</v>
      </c>
      <c r="M88" s="523">
        <v>1200</v>
      </c>
      <c r="N88" s="523">
        <v>2500</v>
      </c>
      <c r="O88" s="817" t="s">
        <v>363</v>
      </c>
      <c r="P88" s="523" t="s">
        <v>363</v>
      </c>
      <c r="Q88" s="818" t="s">
        <v>363</v>
      </c>
      <c r="R88" s="818" t="s">
        <v>363</v>
      </c>
      <c r="S88" s="818">
        <v>17</v>
      </c>
      <c r="T88" s="818">
        <v>9</v>
      </c>
      <c r="U88" s="814"/>
      <c r="V88" s="18"/>
      <c r="W88" s="813"/>
      <c r="X88" s="811"/>
      <c r="Y88" s="812"/>
      <c r="Z88" s="812"/>
      <c r="AA88" s="812"/>
      <c r="AB88" s="812"/>
      <c r="AC88" s="812"/>
    </row>
    <row r="89" spans="1:29" s="25" customFormat="1" ht="13.8" hidden="1" thickBot="1">
      <c r="A89" s="815">
        <v>35006</v>
      </c>
      <c r="B89" s="816">
        <v>35006</v>
      </c>
      <c r="C89" s="671" t="s">
        <v>363</v>
      </c>
      <c r="D89" s="673" t="s">
        <v>363</v>
      </c>
      <c r="E89" s="672" t="s">
        <v>363</v>
      </c>
      <c r="F89" s="672" t="s">
        <v>363</v>
      </c>
      <c r="G89" s="672">
        <v>7.5</v>
      </c>
      <c r="H89" s="672">
        <v>7.6</v>
      </c>
      <c r="I89" s="671" t="s">
        <v>363</v>
      </c>
      <c r="J89" s="523" t="s">
        <v>363</v>
      </c>
      <c r="K89" s="523" t="s">
        <v>363</v>
      </c>
      <c r="L89" s="523" t="s">
        <v>363</v>
      </c>
      <c r="M89" s="523">
        <v>5800</v>
      </c>
      <c r="N89" s="523">
        <v>5200</v>
      </c>
      <c r="O89" s="817" t="s">
        <v>363</v>
      </c>
      <c r="P89" s="523" t="s">
        <v>363</v>
      </c>
      <c r="Q89" s="818" t="s">
        <v>363</v>
      </c>
      <c r="R89" s="818" t="s">
        <v>363</v>
      </c>
      <c r="S89" s="818">
        <v>17</v>
      </c>
      <c r="T89" s="818">
        <v>2</v>
      </c>
      <c r="U89" s="814"/>
      <c r="V89" s="18"/>
      <c r="W89" s="813"/>
      <c r="X89" s="811"/>
      <c r="Y89" s="812"/>
      <c r="Z89" s="812"/>
      <c r="AA89" s="812"/>
      <c r="AB89" s="812"/>
      <c r="AC89" s="812"/>
    </row>
    <row r="90" spans="1:29" s="25" customFormat="1" ht="13.8" hidden="1" thickBot="1">
      <c r="A90" s="815">
        <v>35037</v>
      </c>
      <c r="B90" s="816">
        <v>35037</v>
      </c>
      <c r="C90" s="671" t="s">
        <v>363</v>
      </c>
      <c r="D90" s="673" t="s">
        <v>363</v>
      </c>
      <c r="E90" s="672" t="s">
        <v>363</v>
      </c>
      <c r="F90" s="672" t="s">
        <v>363</v>
      </c>
      <c r="G90" s="672">
        <v>7.4</v>
      </c>
      <c r="H90" s="672">
        <v>7.4</v>
      </c>
      <c r="I90" s="671" t="s">
        <v>363</v>
      </c>
      <c r="J90" s="523" t="s">
        <v>363</v>
      </c>
      <c r="K90" s="523" t="s">
        <v>363</v>
      </c>
      <c r="L90" s="523" t="s">
        <v>363</v>
      </c>
      <c r="M90" s="523">
        <v>5000</v>
      </c>
      <c r="N90" s="523">
        <v>4700</v>
      </c>
      <c r="O90" s="817" t="s">
        <v>363</v>
      </c>
      <c r="P90" s="523" t="s">
        <v>363</v>
      </c>
      <c r="Q90" s="818" t="s">
        <v>363</v>
      </c>
      <c r="R90" s="818" t="s">
        <v>363</v>
      </c>
      <c r="S90" s="818">
        <v>25</v>
      </c>
      <c r="T90" s="818">
        <v>2</v>
      </c>
      <c r="U90" s="814"/>
      <c r="V90" s="18"/>
      <c r="W90" s="813"/>
      <c r="X90" s="811"/>
      <c r="Y90" s="812"/>
      <c r="Z90" s="812"/>
      <c r="AA90" s="812"/>
      <c r="AB90" s="812"/>
      <c r="AC90" s="812"/>
    </row>
    <row r="91" spans="1:29" s="25" customFormat="1" ht="13.8" hidden="1" thickBot="1">
      <c r="A91" s="815">
        <v>35068</v>
      </c>
      <c r="B91" s="816">
        <v>35068</v>
      </c>
      <c r="C91" s="671" t="s">
        <v>363</v>
      </c>
      <c r="D91" s="673" t="s">
        <v>363</v>
      </c>
      <c r="E91" s="672" t="s">
        <v>363</v>
      </c>
      <c r="F91" s="672" t="s">
        <v>363</v>
      </c>
      <c r="G91" s="672">
        <v>7.5</v>
      </c>
      <c r="H91" s="672">
        <v>7.5</v>
      </c>
      <c r="I91" s="671" t="s">
        <v>363</v>
      </c>
      <c r="J91" s="523" t="s">
        <v>363</v>
      </c>
      <c r="K91" s="523" t="s">
        <v>363</v>
      </c>
      <c r="L91" s="523" t="s">
        <v>363</v>
      </c>
      <c r="M91" s="523">
        <v>850</v>
      </c>
      <c r="N91" s="523">
        <v>1100</v>
      </c>
      <c r="O91" s="817" t="s">
        <v>363</v>
      </c>
      <c r="P91" s="523" t="s">
        <v>363</v>
      </c>
      <c r="Q91" s="818" t="s">
        <v>363</v>
      </c>
      <c r="R91" s="818" t="s">
        <v>363</v>
      </c>
      <c r="S91" s="818">
        <v>38</v>
      </c>
      <c r="T91" s="818">
        <v>31</v>
      </c>
      <c r="U91" s="814"/>
      <c r="V91" s="18"/>
      <c r="W91" s="813"/>
      <c r="X91" s="811"/>
      <c r="Y91" s="812"/>
      <c r="Z91" s="812"/>
      <c r="AA91" s="812"/>
      <c r="AB91" s="812"/>
      <c r="AC91" s="812"/>
    </row>
    <row r="92" spans="1:29" s="25" customFormat="1" ht="13.8" hidden="1" thickBot="1">
      <c r="A92" s="815">
        <v>35096</v>
      </c>
      <c r="B92" s="816">
        <v>35096</v>
      </c>
      <c r="C92" s="671" t="s">
        <v>363</v>
      </c>
      <c r="D92" s="673" t="s">
        <v>363</v>
      </c>
      <c r="E92" s="672" t="s">
        <v>363</v>
      </c>
      <c r="F92" s="672" t="s">
        <v>363</v>
      </c>
      <c r="G92" s="672">
        <v>7.1</v>
      </c>
      <c r="H92" s="672">
        <v>7.1</v>
      </c>
      <c r="I92" s="671" t="s">
        <v>363</v>
      </c>
      <c r="J92" s="523" t="s">
        <v>363</v>
      </c>
      <c r="K92" s="523" t="s">
        <v>363</v>
      </c>
      <c r="L92" s="523" t="s">
        <v>363</v>
      </c>
      <c r="M92" s="523">
        <v>2200</v>
      </c>
      <c r="N92" s="523">
        <v>2800</v>
      </c>
      <c r="O92" s="817" t="s">
        <v>363</v>
      </c>
      <c r="P92" s="523" t="s">
        <v>363</v>
      </c>
      <c r="Q92" s="818" t="s">
        <v>363</v>
      </c>
      <c r="R92" s="818" t="s">
        <v>363</v>
      </c>
      <c r="S92" s="818">
        <v>2</v>
      </c>
      <c r="T92" s="818">
        <v>1</v>
      </c>
      <c r="U92" s="814"/>
      <c r="V92" s="18"/>
      <c r="W92" s="813"/>
      <c r="X92" s="811"/>
      <c r="Y92" s="812"/>
      <c r="Z92" s="812"/>
      <c r="AA92" s="812"/>
      <c r="AB92" s="812"/>
      <c r="AC92" s="812"/>
    </row>
    <row r="93" spans="1:29" s="25" customFormat="1" ht="13.8" hidden="1" thickBot="1">
      <c r="A93" s="815">
        <v>35129</v>
      </c>
      <c r="B93" s="816">
        <v>35129</v>
      </c>
      <c r="C93" s="671" t="s">
        <v>363</v>
      </c>
      <c r="D93" s="673" t="s">
        <v>363</v>
      </c>
      <c r="E93" s="672" t="s">
        <v>363</v>
      </c>
      <c r="F93" s="672" t="s">
        <v>363</v>
      </c>
      <c r="G93" s="672">
        <v>7.7</v>
      </c>
      <c r="H93" s="672">
        <v>7.6</v>
      </c>
      <c r="I93" s="671" t="s">
        <v>363</v>
      </c>
      <c r="J93" s="523" t="s">
        <v>363</v>
      </c>
      <c r="K93" s="523" t="s">
        <v>363</v>
      </c>
      <c r="L93" s="523" t="s">
        <v>363</v>
      </c>
      <c r="M93" s="523">
        <v>3000</v>
      </c>
      <c r="N93" s="523">
        <v>3800</v>
      </c>
      <c r="O93" s="817" t="s">
        <v>363</v>
      </c>
      <c r="P93" s="523" t="s">
        <v>363</v>
      </c>
      <c r="Q93" s="818" t="s">
        <v>363</v>
      </c>
      <c r="R93" s="818" t="s">
        <v>363</v>
      </c>
      <c r="S93" s="818">
        <v>4</v>
      </c>
      <c r="T93" s="818" t="s">
        <v>15</v>
      </c>
      <c r="U93" s="814"/>
      <c r="V93" s="18"/>
      <c r="W93" s="813"/>
      <c r="X93" s="811"/>
      <c r="Y93" s="812"/>
      <c r="Z93" s="812"/>
      <c r="AA93" s="812"/>
      <c r="AB93" s="812"/>
      <c r="AC93" s="812"/>
    </row>
    <row r="94" spans="1:29" s="25" customFormat="1" ht="13.8" hidden="1" thickBot="1">
      <c r="A94" s="815">
        <v>35164</v>
      </c>
      <c r="B94" s="816">
        <v>35164</v>
      </c>
      <c r="C94" s="671" t="s">
        <v>363</v>
      </c>
      <c r="D94" s="673" t="s">
        <v>363</v>
      </c>
      <c r="E94" s="672" t="s">
        <v>363</v>
      </c>
      <c r="F94" s="672" t="s">
        <v>363</v>
      </c>
      <c r="G94" s="672">
        <v>7.3</v>
      </c>
      <c r="H94" s="672">
        <v>7.2</v>
      </c>
      <c r="I94" s="671" t="s">
        <v>363</v>
      </c>
      <c r="J94" s="523" t="s">
        <v>363</v>
      </c>
      <c r="K94" s="523" t="s">
        <v>363</v>
      </c>
      <c r="L94" s="523" t="s">
        <v>363</v>
      </c>
      <c r="M94" s="523">
        <v>4800</v>
      </c>
      <c r="N94" s="523">
        <v>5100</v>
      </c>
      <c r="O94" s="817" t="s">
        <v>363</v>
      </c>
      <c r="P94" s="523" t="s">
        <v>363</v>
      </c>
      <c r="Q94" s="818" t="s">
        <v>363</v>
      </c>
      <c r="R94" s="818" t="s">
        <v>363</v>
      </c>
      <c r="S94" s="818" t="s">
        <v>51</v>
      </c>
      <c r="T94" s="818" t="s">
        <v>51</v>
      </c>
      <c r="U94" s="814"/>
      <c r="V94" s="18"/>
      <c r="W94" s="813"/>
      <c r="X94" s="811"/>
      <c r="Y94" s="812"/>
      <c r="Z94" s="812"/>
      <c r="AA94" s="812"/>
      <c r="AB94" s="812"/>
      <c r="AC94" s="812"/>
    </row>
    <row r="95" spans="1:29" s="25" customFormat="1" ht="13.8" hidden="1" thickBot="1">
      <c r="A95" s="815">
        <v>35187</v>
      </c>
      <c r="B95" s="816">
        <v>35187</v>
      </c>
      <c r="C95" s="671" t="s">
        <v>363</v>
      </c>
      <c r="D95" s="673" t="s">
        <v>363</v>
      </c>
      <c r="E95" s="672" t="s">
        <v>363</v>
      </c>
      <c r="F95" s="672" t="s">
        <v>363</v>
      </c>
      <c r="G95" s="672">
        <v>7.5</v>
      </c>
      <c r="H95" s="672">
        <v>7.4</v>
      </c>
      <c r="I95" s="671" t="s">
        <v>363</v>
      </c>
      <c r="J95" s="523" t="s">
        <v>363</v>
      </c>
      <c r="K95" s="523" t="s">
        <v>363</v>
      </c>
      <c r="L95" s="523" t="s">
        <v>363</v>
      </c>
      <c r="M95" s="523">
        <v>5500</v>
      </c>
      <c r="N95" s="523">
        <v>5400</v>
      </c>
      <c r="O95" s="817" t="s">
        <v>363</v>
      </c>
      <c r="P95" s="523" t="s">
        <v>363</v>
      </c>
      <c r="Q95" s="818" t="s">
        <v>363</v>
      </c>
      <c r="R95" s="818" t="s">
        <v>363</v>
      </c>
      <c r="S95" s="818">
        <v>6</v>
      </c>
      <c r="T95" s="818">
        <v>2</v>
      </c>
      <c r="U95" s="814"/>
      <c r="V95" s="18"/>
      <c r="W95" s="813"/>
      <c r="X95" s="811"/>
      <c r="Y95" s="812"/>
      <c r="Z95" s="812"/>
      <c r="AA95" s="812"/>
      <c r="AB95" s="812"/>
      <c r="AC95" s="812"/>
    </row>
    <row r="96" spans="1:29" s="25" customFormat="1" ht="13.8" hidden="1" thickBot="1">
      <c r="A96" s="815">
        <v>35217</v>
      </c>
      <c r="B96" s="816">
        <v>35217</v>
      </c>
      <c r="C96" s="671" t="s">
        <v>363</v>
      </c>
      <c r="D96" s="673" t="s">
        <v>363</v>
      </c>
      <c r="E96" s="672" t="s">
        <v>363</v>
      </c>
      <c r="F96" s="672" t="s">
        <v>363</v>
      </c>
      <c r="G96" s="672">
        <v>7.6</v>
      </c>
      <c r="H96" s="672">
        <v>7.5</v>
      </c>
      <c r="I96" s="671" t="s">
        <v>363</v>
      </c>
      <c r="J96" s="523" t="s">
        <v>363</v>
      </c>
      <c r="K96" s="523" t="s">
        <v>363</v>
      </c>
      <c r="L96" s="523" t="s">
        <v>363</v>
      </c>
      <c r="M96" s="523">
        <v>4500</v>
      </c>
      <c r="N96" s="523">
        <v>5000</v>
      </c>
      <c r="O96" s="817" t="s">
        <v>363</v>
      </c>
      <c r="P96" s="523" t="s">
        <v>363</v>
      </c>
      <c r="Q96" s="818" t="s">
        <v>363</v>
      </c>
      <c r="R96" s="818" t="s">
        <v>363</v>
      </c>
      <c r="S96" s="818">
        <v>1</v>
      </c>
      <c r="T96" s="818">
        <v>1</v>
      </c>
      <c r="U96" s="814"/>
      <c r="V96" s="18"/>
      <c r="W96" s="813"/>
      <c r="X96" s="811"/>
      <c r="Y96" s="812"/>
      <c r="Z96" s="812"/>
      <c r="AA96" s="812"/>
      <c r="AB96" s="812"/>
      <c r="AC96" s="812"/>
    </row>
    <row r="97" spans="1:29" s="25" customFormat="1" ht="13.8" hidden="1" thickBot="1">
      <c r="A97" s="815">
        <v>35249</v>
      </c>
      <c r="B97" s="816">
        <v>35249</v>
      </c>
      <c r="C97" s="671" t="s">
        <v>363</v>
      </c>
      <c r="D97" s="673" t="s">
        <v>363</v>
      </c>
      <c r="E97" s="672" t="s">
        <v>363</v>
      </c>
      <c r="F97" s="672" t="s">
        <v>363</v>
      </c>
      <c r="G97" s="672">
        <v>7.6</v>
      </c>
      <c r="H97" s="672">
        <v>7.8</v>
      </c>
      <c r="I97" s="671" t="s">
        <v>363</v>
      </c>
      <c r="J97" s="523" t="s">
        <v>363</v>
      </c>
      <c r="K97" s="523" t="s">
        <v>363</v>
      </c>
      <c r="L97" s="523" t="s">
        <v>363</v>
      </c>
      <c r="M97" s="523">
        <v>4700</v>
      </c>
      <c r="N97" s="523">
        <v>3800</v>
      </c>
      <c r="O97" s="817" t="s">
        <v>363</v>
      </c>
      <c r="P97" s="523" t="s">
        <v>363</v>
      </c>
      <c r="Q97" s="818" t="s">
        <v>363</v>
      </c>
      <c r="R97" s="818" t="s">
        <v>363</v>
      </c>
      <c r="S97" s="818">
        <v>2</v>
      </c>
      <c r="T97" s="818">
        <v>2</v>
      </c>
      <c r="U97" s="814"/>
      <c r="V97" s="18"/>
      <c r="W97" s="813"/>
      <c r="X97" s="811"/>
      <c r="Y97" s="812"/>
      <c r="Z97" s="812"/>
      <c r="AA97" s="812"/>
      <c r="AB97" s="812"/>
      <c r="AC97" s="812"/>
    </row>
    <row r="98" spans="1:29" s="25" customFormat="1" ht="13.8" hidden="1" thickBot="1">
      <c r="A98" s="815">
        <v>35280</v>
      </c>
      <c r="B98" s="816">
        <v>35280</v>
      </c>
      <c r="C98" s="671" t="s">
        <v>363</v>
      </c>
      <c r="D98" s="673" t="s">
        <v>363</v>
      </c>
      <c r="E98" s="672" t="s">
        <v>363</v>
      </c>
      <c r="F98" s="672" t="s">
        <v>363</v>
      </c>
      <c r="G98" s="672">
        <v>7.9</v>
      </c>
      <c r="H98" s="672">
        <v>7.8</v>
      </c>
      <c r="I98" s="671" t="s">
        <v>363</v>
      </c>
      <c r="J98" s="523" t="s">
        <v>363</v>
      </c>
      <c r="K98" s="523" t="s">
        <v>363</v>
      </c>
      <c r="L98" s="523" t="s">
        <v>363</v>
      </c>
      <c r="M98" s="523">
        <v>4000</v>
      </c>
      <c r="N98" s="523">
        <v>4700</v>
      </c>
      <c r="O98" s="817" t="s">
        <v>363</v>
      </c>
      <c r="P98" s="523" t="s">
        <v>363</v>
      </c>
      <c r="Q98" s="818" t="s">
        <v>363</v>
      </c>
      <c r="R98" s="818" t="s">
        <v>363</v>
      </c>
      <c r="S98" s="818">
        <v>1</v>
      </c>
      <c r="T98" s="818" t="s">
        <v>51</v>
      </c>
      <c r="U98" s="814"/>
      <c r="V98" s="18"/>
      <c r="W98" s="813"/>
      <c r="X98" s="811"/>
      <c r="Y98" s="812"/>
      <c r="Z98" s="812"/>
      <c r="AA98" s="812"/>
      <c r="AB98" s="812"/>
      <c r="AC98" s="812"/>
    </row>
    <row r="99" spans="1:29" s="25" customFormat="1" ht="13.8" hidden="1" thickBot="1">
      <c r="A99" s="815">
        <v>35311</v>
      </c>
      <c r="B99" s="816">
        <v>35311</v>
      </c>
      <c r="C99" s="671" t="s">
        <v>363</v>
      </c>
      <c r="D99" s="673" t="s">
        <v>363</v>
      </c>
      <c r="E99" s="672" t="s">
        <v>363</v>
      </c>
      <c r="F99" s="672" t="s">
        <v>363</v>
      </c>
      <c r="G99" s="672">
        <v>7.8</v>
      </c>
      <c r="H99" s="672">
        <v>7.8</v>
      </c>
      <c r="I99" s="671" t="s">
        <v>363</v>
      </c>
      <c r="J99" s="523" t="s">
        <v>363</v>
      </c>
      <c r="K99" s="523" t="s">
        <v>363</v>
      </c>
      <c r="L99" s="523" t="s">
        <v>363</v>
      </c>
      <c r="M99" s="523">
        <v>780</v>
      </c>
      <c r="N99" s="523">
        <v>980</v>
      </c>
      <c r="O99" s="817" t="s">
        <v>363</v>
      </c>
      <c r="P99" s="523" t="s">
        <v>363</v>
      </c>
      <c r="Q99" s="818" t="s">
        <v>363</v>
      </c>
      <c r="R99" s="818" t="s">
        <v>363</v>
      </c>
      <c r="S99" s="818">
        <v>30</v>
      </c>
      <c r="T99" s="818">
        <v>26</v>
      </c>
      <c r="U99" s="814"/>
      <c r="V99" s="18"/>
      <c r="W99" s="813"/>
      <c r="X99" s="811"/>
      <c r="Y99" s="812"/>
      <c r="Z99" s="812"/>
      <c r="AA99" s="812"/>
      <c r="AB99" s="812"/>
      <c r="AC99" s="812"/>
    </row>
    <row r="100" spans="1:29" s="25" customFormat="1" ht="13.8" hidden="1" thickBot="1">
      <c r="A100" s="815">
        <v>35342</v>
      </c>
      <c r="B100" s="816">
        <v>35342</v>
      </c>
      <c r="C100" s="671" t="s">
        <v>363</v>
      </c>
      <c r="D100" s="673" t="s">
        <v>363</v>
      </c>
      <c r="E100" s="672" t="s">
        <v>363</v>
      </c>
      <c r="F100" s="672" t="s">
        <v>363</v>
      </c>
      <c r="G100" s="672">
        <v>7.4</v>
      </c>
      <c r="H100" s="672">
        <v>7.4</v>
      </c>
      <c r="I100" s="671" t="s">
        <v>363</v>
      </c>
      <c r="J100" s="523" t="s">
        <v>363</v>
      </c>
      <c r="K100" s="523" t="s">
        <v>363</v>
      </c>
      <c r="L100" s="523" t="s">
        <v>363</v>
      </c>
      <c r="M100" s="523">
        <v>1300</v>
      </c>
      <c r="N100" s="523">
        <v>1900</v>
      </c>
      <c r="O100" s="817" t="s">
        <v>363</v>
      </c>
      <c r="P100" s="523" t="s">
        <v>363</v>
      </c>
      <c r="Q100" s="818" t="s">
        <v>363</v>
      </c>
      <c r="R100" s="818" t="s">
        <v>363</v>
      </c>
      <c r="S100" s="818">
        <v>20</v>
      </c>
      <c r="T100" s="818">
        <v>14</v>
      </c>
      <c r="U100" s="814"/>
      <c r="V100" s="18"/>
      <c r="W100" s="813"/>
      <c r="X100" s="811"/>
      <c r="Y100" s="812"/>
      <c r="Z100" s="812"/>
      <c r="AA100" s="812"/>
      <c r="AB100" s="812"/>
      <c r="AC100" s="812"/>
    </row>
    <row r="101" spans="1:29" s="25" customFormat="1" ht="13.8" hidden="1" thickBot="1">
      <c r="A101" s="815">
        <v>35373</v>
      </c>
      <c r="B101" s="816">
        <v>35373</v>
      </c>
      <c r="C101" s="671" t="s">
        <v>363</v>
      </c>
      <c r="D101" s="673" t="s">
        <v>363</v>
      </c>
      <c r="E101" s="672" t="s">
        <v>363</v>
      </c>
      <c r="F101" s="672" t="s">
        <v>363</v>
      </c>
      <c r="G101" s="672">
        <v>7.6</v>
      </c>
      <c r="H101" s="672">
        <v>7.6</v>
      </c>
      <c r="I101" s="671" t="s">
        <v>363</v>
      </c>
      <c r="J101" s="523" t="s">
        <v>363</v>
      </c>
      <c r="K101" s="523" t="s">
        <v>363</v>
      </c>
      <c r="L101" s="523" t="s">
        <v>363</v>
      </c>
      <c r="M101" s="523">
        <v>2800</v>
      </c>
      <c r="N101" s="523">
        <v>3900</v>
      </c>
      <c r="O101" s="817" t="s">
        <v>363</v>
      </c>
      <c r="P101" s="523" t="s">
        <v>363</v>
      </c>
      <c r="Q101" s="818" t="s">
        <v>363</v>
      </c>
      <c r="R101" s="818" t="s">
        <v>363</v>
      </c>
      <c r="S101" s="818">
        <v>1</v>
      </c>
      <c r="T101" s="818">
        <v>2</v>
      </c>
      <c r="U101" s="814"/>
      <c r="V101" s="18"/>
      <c r="W101" s="813"/>
      <c r="X101" s="811"/>
      <c r="Y101" s="812"/>
      <c r="Z101" s="812"/>
      <c r="AA101" s="812"/>
      <c r="AB101" s="812"/>
      <c r="AC101" s="812"/>
    </row>
    <row r="102" spans="1:29" s="25" customFormat="1" ht="13.8" hidden="1" thickBot="1">
      <c r="A102" s="815">
        <v>35404</v>
      </c>
      <c r="B102" s="816">
        <v>35404</v>
      </c>
      <c r="C102" s="671" t="s">
        <v>363</v>
      </c>
      <c r="D102" s="673" t="s">
        <v>363</v>
      </c>
      <c r="E102" s="672" t="s">
        <v>363</v>
      </c>
      <c r="F102" s="672" t="s">
        <v>363</v>
      </c>
      <c r="G102" s="672">
        <v>7.5</v>
      </c>
      <c r="H102" s="672">
        <v>7.4</v>
      </c>
      <c r="I102" s="671" t="s">
        <v>363</v>
      </c>
      <c r="J102" s="523" t="s">
        <v>363</v>
      </c>
      <c r="K102" s="523" t="s">
        <v>363</v>
      </c>
      <c r="L102" s="523" t="s">
        <v>363</v>
      </c>
      <c r="M102" s="523">
        <v>4500</v>
      </c>
      <c r="N102" s="523">
        <v>5200</v>
      </c>
      <c r="O102" s="817" t="s">
        <v>363</v>
      </c>
      <c r="P102" s="523" t="s">
        <v>363</v>
      </c>
      <c r="Q102" s="818" t="s">
        <v>363</v>
      </c>
      <c r="R102" s="818" t="s">
        <v>363</v>
      </c>
      <c r="S102" s="818">
        <v>1</v>
      </c>
      <c r="T102" s="818">
        <v>6</v>
      </c>
      <c r="U102" s="814"/>
      <c r="V102" s="18"/>
      <c r="W102" s="813"/>
      <c r="X102" s="811"/>
      <c r="Y102" s="812"/>
      <c r="Z102" s="812"/>
      <c r="AA102" s="812"/>
      <c r="AB102" s="812"/>
      <c r="AC102" s="812"/>
    </row>
    <row r="103" spans="1:29" s="25" customFormat="1" ht="13.8" hidden="1" thickBot="1">
      <c r="A103" s="815">
        <v>35436</v>
      </c>
      <c r="B103" s="816">
        <v>35436</v>
      </c>
      <c r="C103" s="671" t="s">
        <v>363</v>
      </c>
      <c r="D103" s="673" t="s">
        <v>363</v>
      </c>
      <c r="E103" s="672" t="s">
        <v>363</v>
      </c>
      <c r="F103" s="672" t="s">
        <v>363</v>
      </c>
      <c r="G103" s="672">
        <v>7.5</v>
      </c>
      <c r="H103" s="672">
        <v>7.5</v>
      </c>
      <c r="I103" s="671" t="s">
        <v>363</v>
      </c>
      <c r="J103" s="523" t="s">
        <v>363</v>
      </c>
      <c r="K103" s="523" t="s">
        <v>363</v>
      </c>
      <c r="L103" s="523" t="s">
        <v>363</v>
      </c>
      <c r="M103" s="523">
        <v>6600</v>
      </c>
      <c r="N103" s="523">
        <v>5600</v>
      </c>
      <c r="O103" s="817" t="s">
        <v>363</v>
      </c>
      <c r="P103" s="523" t="s">
        <v>363</v>
      </c>
      <c r="Q103" s="818" t="s">
        <v>363</v>
      </c>
      <c r="R103" s="818" t="s">
        <v>363</v>
      </c>
      <c r="S103" s="818">
        <v>2</v>
      </c>
      <c r="T103" s="818">
        <v>3</v>
      </c>
      <c r="U103" s="814"/>
      <c r="V103" s="18"/>
      <c r="W103" s="813"/>
      <c r="X103" s="811"/>
      <c r="Y103" s="812"/>
      <c r="Z103" s="812"/>
      <c r="AA103" s="812"/>
      <c r="AB103" s="812"/>
      <c r="AC103" s="812"/>
    </row>
    <row r="104" spans="1:29" s="25" customFormat="1" ht="13.8" hidden="1" thickBot="1">
      <c r="A104" s="815">
        <v>35468</v>
      </c>
      <c r="B104" s="816">
        <v>35468</v>
      </c>
      <c r="C104" s="671" t="s">
        <v>363</v>
      </c>
      <c r="D104" s="673" t="s">
        <v>363</v>
      </c>
      <c r="E104" s="672" t="s">
        <v>363</v>
      </c>
      <c r="F104" s="672" t="s">
        <v>363</v>
      </c>
      <c r="G104" s="672">
        <v>7.6</v>
      </c>
      <c r="H104" s="672">
        <v>7.6</v>
      </c>
      <c r="I104" s="671" t="s">
        <v>363</v>
      </c>
      <c r="J104" s="523" t="s">
        <v>363</v>
      </c>
      <c r="K104" s="523" t="s">
        <v>363</v>
      </c>
      <c r="L104" s="523" t="s">
        <v>363</v>
      </c>
      <c r="M104" s="523">
        <v>5500</v>
      </c>
      <c r="N104" s="523">
        <v>5200</v>
      </c>
      <c r="O104" s="817" t="s">
        <v>363</v>
      </c>
      <c r="P104" s="523" t="s">
        <v>363</v>
      </c>
      <c r="Q104" s="818" t="s">
        <v>363</v>
      </c>
      <c r="R104" s="818" t="s">
        <v>363</v>
      </c>
      <c r="S104" s="818">
        <v>1</v>
      </c>
      <c r="T104" s="818">
        <v>3</v>
      </c>
      <c r="U104" s="814"/>
      <c r="V104" s="18"/>
      <c r="W104" s="813"/>
      <c r="X104" s="811"/>
      <c r="Y104" s="812"/>
      <c r="Z104" s="812"/>
      <c r="AA104" s="812"/>
      <c r="AB104" s="812"/>
      <c r="AC104" s="812"/>
    </row>
    <row r="105" spans="1:29" s="25" customFormat="1" ht="13.8" hidden="1" thickBot="1">
      <c r="A105" s="815">
        <v>35499</v>
      </c>
      <c r="B105" s="816">
        <v>35499</v>
      </c>
      <c r="C105" s="671" t="s">
        <v>363</v>
      </c>
      <c r="D105" s="673" t="s">
        <v>363</v>
      </c>
      <c r="E105" s="672" t="s">
        <v>363</v>
      </c>
      <c r="F105" s="672" t="s">
        <v>363</v>
      </c>
      <c r="G105" s="672">
        <v>7.6</v>
      </c>
      <c r="H105" s="672">
        <v>7.6</v>
      </c>
      <c r="I105" s="671" t="s">
        <v>363</v>
      </c>
      <c r="J105" s="523" t="s">
        <v>363</v>
      </c>
      <c r="K105" s="523" t="s">
        <v>363</v>
      </c>
      <c r="L105" s="523" t="s">
        <v>363</v>
      </c>
      <c r="M105" s="523">
        <v>1300</v>
      </c>
      <c r="N105" s="523">
        <v>1500</v>
      </c>
      <c r="O105" s="817" t="s">
        <v>363</v>
      </c>
      <c r="P105" s="523" t="s">
        <v>363</v>
      </c>
      <c r="Q105" s="818" t="s">
        <v>363</v>
      </c>
      <c r="R105" s="818" t="s">
        <v>363</v>
      </c>
      <c r="S105" s="818">
        <v>2</v>
      </c>
      <c r="T105" s="818">
        <v>4</v>
      </c>
      <c r="U105" s="814"/>
      <c r="V105" s="18"/>
      <c r="W105" s="813"/>
      <c r="X105" s="811"/>
      <c r="Y105" s="812"/>
      <c r="Z105" s="812"/>
      <c r="AA105" s="812"/>
      <c r="AB105" s="812"/>
      <c r="AC105" s="812"/>
    </row>
    <row r="106" spans="1:29" s="25" customFormat="1" ht="13.8" hidden="1" thickBot="1">
      <c r="A106" s="815">
        <v>35530</v>
      </c>
      <c r="B106" s="816">
        <v>35530</v>
      </c>
      <c r="C106" s="671" t="s">
        <v>363</v>
      </c>
      <c r="D106" s="673" t="s">
        <v>363</v>
      </c>
      <c r="E106" s="672" t="s">
        <v>363</v>
      </c>
      <c r="F106" s="672" t="s">
        <v>363</v>
      </c>
      <c r="G106" s="672">
        <v>7.8</v>
      </c>
      <c r="H106" s="672">
        <v>7.2</v>
      </c>
      <c r="I106" s="671" t="s">
        <v>363</v>
      </c>
      <c r="J106" s="523" t="s">
        <v>363</v>
      </c>
      <c r="K106" s="523" t="s">
        <v>363</v>
      </c>
      <c r="L106" s="523" t="s">
        <v>363</v>
      </c>
      <c r="M106" s="523">
        <v>2800</v>
      </c>
      <c r="N106" s="523">
        <v>3300</v>
      </c>
      <c r="O106" s="817" t="s">
        <v>363</v>
      </c>
      <c r="P106" s="523" t="s">
        <v>363</v>
      </c>
      <c r="Q106" s="818" t="s">
        <v>363</v>
      </c>
      <c r="R106" s="818" t="s">
        <v>363</v>
      </c>
      <c r="S106" s="818">
        <v>4</v>
      </c>
      <c r="T106" s="818">
        <v>14</v>
      </c>
      <c r="U106" s="814"/>
      <c r="V106" s="18"/>
      <c r="W106" s="813"/>
      <c r="X106" s="811"/>
      <c r="Y106" s="812"/>
      <c r="Z106" s="812"/>
      <c r="AA106" s="812"/>
      <c r="AB106" s="812"/>
      <c r="AC106" s="812"/>
    </row>
    <row r="107" spans="1:29" s="25" customFormat="1" ht="13.8" hidden="1" thickBot="1">
      <c r="A107" s="815">
        <v>35558</v>
      </c>
      <c r="B107" s="816">
        <v>35558</v>
      </c>
      <c r="C107" s="671" t="s">
        <v>363</v>
      </c>
      <c r="D107" s="673" t="s">
        <v>363</v>
      </c>
      <c r="E107" s="672" t="s">
        <v>363</v>
      </c>
      <c r="F107" s="672" t="s">
        <v>363</v>
      </c>
      <c r="G107" s="672">
        <v>7.6</v>
      </c>
      <c r="H107" s="672">
        <v>7.6</v>
      </c>
      <c r="I107" s="671" t="s">
        <v>363</v>
      </c>
      <c r="J107" s="523" t="s">
        <v>363</v>
      </c>
      <c r="K107" s="523" t="s">
        <v>363</v>
      </c>
      <c r="L107" s="523" t="s">
        <v>363</v>
      </c>
      <c r="M107" s="523">
        <v>3300</v>
      </c>
      <c r="N107" s="523">
        <v>4300</v>
      </c>
      <c r="O107" s="817" t="s">
        <v>363</v>
      </c>
      <c r="P107" s="523" t="s">
        <v>363</v>
      </c>
      <c r="Q107" s="818" t="s">
        <v>363</v>
      </c>
      <c r="R107" s="818" t="s">
        <v>363</v>
      </c>
      <c r="S107" s="818" t="s">
        <v>51</v>
      </c>
      <c r="T107" s="818">
        <v>6</v>
      </c>
      <c r="U107" s="814"/>
      <c r="V107" s="18"/>
      <c r="W107" s="813"/>
      <c r="X107" s="811"/>
      <c r="Y107" s="812"/>
      <c r="Z107" s="812"/>
      <c r="AA107" s="812"/>
      <c r="AB107" s="812"/>
      <c r="AC107" s="812"/>
    </row>
    <row r="108" spans="1:29" s="25" customFormat="1" ht="13.8" hidden="1" thickBot="1">
      <c r="A108" s="815">
        <v>35586</v>
      </c>
      <c r="B108" s="816">
        <v>35586</v>
      </c>
      <c r="C108" s="671" t="s">
        <v>363</v>
      </c>
      <c r="D108" s="673" t="s">
        <v>363</v>
      </c>
      <c r="E108" s="672" t="s">
        <v>363</v>
      </c>
      <c r="F108" s="672" t="s">
        <v>363</v>
      </c>
      <c r="G108" s="672">
        <v>7.6</v>
      </c>
      <c r="H108" s="672">
        <v>7.6</v>
      </c>
      <c r="I108" s="671" t="s">
        <v>363</v>
      </c>
      <c r="J108" s="523" t="s">
        <v>363</v>
      </c>
      <c r="K108" s="523" t="s">
        <v>363</v>
      </c>
      <c r="L108" s="523" t="s">
        <v>363</v>
      </c>
      <c r="M108" s="523">
        <v>3300</v>
      </c>
      <c r="N108" s="523">
        <v>4200</v>
      </c>
      <c r="O108" s="817" t="s">
        <v>363</v>
      </c>
      <c r="P108" s="523" t="s">
        <v>363</v>
      </c>
      <c r="Q108" s="818" t="s">
        <v>363</v>
      </c>
      <c r="R108" s="818" t="s">
        <v>363</v>
      </c>
      <c r="S108" s="818" t="s">
        <v>51</v>
      </c>
      <c r="T108" s="818">
        <v>2</v>
      </c>
      <c r="U108" s="814"/>
      <c r="V108" s="18"/>
      <c r="W108" s="813"/>
      <c r="X108" s="811"/>
      <c r="Y108" s="812"/>
      <c r="Z108" s="812"/>
      <c r="AA108" s="812"/>
      <c r="AB108" s="812"/>
      <c r="AC108" s="812"/>
    </row>
    <row r="109" spans="1:29" s="25" customFormat="1" ht="13.8" hidden="1" thickBot="1">
      <c r="A109" s="815">
        <v>35619</v>
      </c>
      <c r="B109" s="816">
        <v>35619</v>
      </c>
      <c r="C109" s="671" t="s">
        <v>363</v>
      </c>
      <c r="D109" s="673" t="s">
        <v>363</v>
      </c>
      <c r="E109" s="672" t="s">
        <v>363</v>
      </c>
      <c r="F109" s="672" t="s">
        <v>363</v>
      </c>
      <c r="G109" s="672">
        <v>7.7</v>
      </c>
      <c r="H109" s="672">
        <v>7.5</v>
      </c>
      <c r="I109" s="671" t="s">
        <v>363</v>
      </c>
      <c r="J109" s="523" t="s">
        <v>363</v>
      </c>
      <c r="K109" s="523" t="s">
        <v>363</v>
      </c>
      <c r="L109" s="523" t="s">
        <v>363</v>
      </c>
      <c r="M109" s="523">
        <v>3000</v>
      </c>
      <c r="N109" s="523">
        <v>3900</v>
      </c>
      <c r="O109" s="817" t="s">
        <v>363</v>
      </c>
      <c r="P109" s="523" t="s">
        <v>363</v>
      </c>
      <c r="Q109" s="818" t="s">
        <v>363</v>
      </c>
      <c r="R109" s="818" t="s">
        <v>363</v>
      </c>
      <c r="S109" s="818">
        <v>42</v>
      </c>
      <c r="T109" s="818">
        <v>2</v>
      </c>
      <c r="U109" s="814"/>
      <c r="V109" s="18"/>
      <c r="W109" s="813"/>
      <c r="X109" s="811"/>
      <c r="Y109" s="812"/>
      <c r="Z109" s="812"/>
      <c r="AA109" s="812"/>
      <c r="AB109" s="812"/>
      <c r="AC109" s="812"/>
    </row>
    <row r="110" spans="1:29" s="25" customFormat="1" ht="13.8" hidden="1" thickBot="1">
      <c r="A110" s="815">
        <v>35643</v>
      </c>
      <c r="B110" s="816">
        <v>35643</v>
      </c>
      <c r="C110" s="671" t="s">
        <v>363</v>
      </c>
      <c r="D110" s="673" t="s">
        <v>363</v>
      </c>
      <c r="E110" s="672" t="s">
        <v>363</v>
      </c>
      <c r="F110" s="672" t="s">
        <v>363</v>
      </c>
      <c r="G110" s="672">
        <v>7.7</v>
      </c>
      <c r="H110" s="672">
        <v>7.6</v>
      </c>
      <c r="I110" s="671" t="s">
        <v>363</v>
      </c>
      <c r="J110" s="523" t="s">
        <v>363</v>
      </c>
      <c r="K110" s="523" t="s">
        <v>363</v>
      </c>
      <c r="L110" s="523" t="s">
        <v>363</v>
      </c>
      <c r="M110" s="523">
        <v>3200</v>
      </c>
      <c r="N110" s="523">
        <v>4400</v>
      </c>
      <c r="O110" s="817" t="s">
        <v>363</v>
      </c>
      <c r="P110" s="523" t="s">
        <v>363</v>
      </c>
      <c r="Q110" s="818" t="s">
        <v>363</v>
      </c>
      <c r="R110" s="818" t="s">
        <v>363</v>
      </c>
      <c r="S110" s="818">
        <v>4</v>
      </c>
      <c r="T110" s="818">
        <v>26</v>
      </c>
      <c r="U110" s="814"/>
      <c r="V110" s="18"/>
      <c r="W110" s="813"/>
      <c r="X110" s="811"/>
      <c r="Y110" s="812"/>
      <c r="Z110" s="812"/>
      <c r="AA110" s="812"/>
      <c r="AB110" s="812"/>
      <c r="AC110" s="812"/>
    </row>
    <row r="111" spans="1:29" s="25" customFormat="1" ht="13.8" hidden="1" thickBot="1">
      <c r="A111" s="815">
        <v>35674</v>
      </c>
      <c r="B111" s="816">
        <v>35674</v>
      </c>
      <c r="C111" s="671" t="s">
        <v>363</v>
      </c>
      <c r="D111" s="673" t="s">
        <v>363</v>
      </c>
      <c r="E111" s="672" t="s">
        <v>363</v>
      </c>
      <c r="F111" s="672" t="s">
        <v>363</v>
      </c>
      <c r="G111" s="672">
        <v>7.3</v>
      </c>
      <c r="H111" s="672">
        <v>7.4</v>
      </c>
      <c r="I111" s="671" t="s">
        <v>363</v>
      </c>
      <c r="J111" s="523" t="s">
        <v>363</v>
      </c>
      <c r="K111" s="523" t="s">
        <v>363</v>
      </c>
      <c r="L111" s="523" t="s">
        <v>363</v>
      </c>
      <c r="M111" s="523">
        <v>5500</v>
      </c>
      <c r="N111" s="523">
        <v>5600</v>
      </c>
      <c r="O111" s="817" t="s">
        <v>363</v>
      </c>
      <c r="P111" s="523" t="s">
        <v>363</v>
      </c>
      <c r="Q111" s="818" t="s">
        <v>363</v>
      </c>
      <c r="R111" s="818" t="s">
        <v>363</v>
      </c>
      <c r="S111" s="818">
        <v>2</v>
      </c>
      <c r="T111" s="818">
        <v>1</v>
      </c>
      <c r="U111" s="814"/>
      <c r="V111" s="18"/>
      <c r="W111" s="813"/>
      <c r="X111" s="811"/>
      <c r="Y111" s="812"/>
      <c r="Z111" s="812"/>
      <c r="AA111" s="812"/>
      <c r="AB111" s="812"/>
      <c r="AC111" s="812"/>
    </row>
    <row r="112" spans="1:29" s="25" customFormat="1" ht="13.8" hidden="1" thickBot="1">
      <c r="A112" s="815">
        <v>35704</v>
      </c>
      <c r="B112" s="816">
        <v>35704</v>
      </c>
      <c r="C112" s="671" t="s">
        <v>363</v>
      </c>
      <c r="D112" s="673" t="s">
        <v>363</v>
      </c>
      <c r="E112" s="672" t="s">
        <v>363</v>
      </c>
      <c r="F112" s="672" t="s">
        <v>363</v>
      </c>
      <c r="G112" s="672">
        <v>7.5</v>
      </c>
      <c r="H112" s="672">
        <v>7.5</v>
      </c>
      <c r="I112" s="671" t="s">
        <v>363</v>
      </c>
      <c r="J112" s="523" t="s">
        <v>363</v>
      </c>
      <c r="K112" s="523" t="s">
        <v>363</v>
      </c>
      <c r="L112" s="523" t="s">
        <v>363</v>
      </c>
      <c r="M112" s="523">
        <v>4500</v>
      </c>
      <c r="N112" s="523">
        <v>5000</v>
      </c>
      <c r="O112" s="817" t="s">
        <v>363</v>
      </c>
      <c r="P112" s="523" t="s">
        <v>363</v>
      </c>
      <c r="Q112" s="818" t="s">
        <v>363</v>
      </c>
      <c r="R112" s="818" t="s">
        <v>363</v>
      </c>
      <c r="S112" s="818">
        <v>4</v>
      </c>
      <c r="T112" s="818">
        <v>2</v>
      </c>
      <c r="U112" s="814"/>
      <c r="V112" s="18"/>
      <c r="W112" s="813"/>
      <c r="X112" s="811"/>
      <c r="Y112" s="812"/>
      <c r="Z112" s="812"/>
      <c r="AA112" s="812"/>
      <c r="AB112" s="812"/>
      <c r="AC112" s="812"/>
    </row>
    <row r="113" spans="1:29" s="25" customFormat="1" ht="13.8" hidden="1" thickBot="1">
      <c r="A113" s="815">
        <v>35734</v>
      </c>
      <c r="B113" s="816">
        <v>35734</v>
      </c>
      <c r="C113" s="671" t="s">
        <v>363</v>
      </c>
      <c r="D113" s="673" t="s">
        <v>363</v>
      </c>
      <c r="E113" s="672" t="s">
        <v>363</v>
      </c>
      <c r="F113" s="672" t="s">
        <v>363</v>
      </c>
      <c r="G113" s="672">
        <v>7.5</v>
      </c>
      <c r="H113" s="672">
        <v>7.5</v>
      </c>
      <c r="I113" s="671" t="s">
        <v>363</v>
      </c>
      <c r="J113" s="523" t="s">
        <v>363</v>
      </c>
      <c r="K113" s="523" t="s">
        <v>363</v>
      </c>
      <c r="L113" s="523" t="s">
        <v>363</v>
      </c>
      <c r="M113" s="523">
        <v>7100</v>
      </c>
      <c r="N113" s="523">
        <v>6000</v>
      </c>
      <c r="O113" s="817" t="s">
        <v>363</v>
      </c>
      <c r="P113" s="523" t="s">
        <v>363</v>
      </c>
      <c r="Q113" s="818" t="s">
        <v>363</v>
      </c>
      <c r="R113" s="818" t="s">
        <v>363</v>
      </c>
      <c r="S113" s="818">
        <v>2</v>
      </c>
      <c r="T113" s="818">
        <v>2</v>
      </c>
      <c r="U113" s="814"/>
      <c r="V113" s="18"/>
      <c r="W113" s="813"/>
      <c r="X113" s="811"/>
      <c r="Y113" s="812"/>
      <c r="Z113" s="812"/>
      <c r="AA113" s="812"/>
      <c r="AB113" s="812"/>
      <c r="AC113" s="812"/>
    </row>
    <row r="114" spans="1:29" s="25" customFormat="1" ht="13.8" hidden="1" thickBot="1">
      <c r="A114" s="815">
        <v>35765</v>
      </c>
      <c r="B114" s="816">
        <v>35765</v>
      </c>
      <c r="C114" s="671" t="s">
        <v>363</v>
      </c>
      <c r="D114" s="673" t="s">
        <v>363</v>
      </c>
      <c r="E114" s="672" t="s">
        <v>363</v>
      </c>
      <c r="F114" s="672" t="s">
        <v>363</v>
      </c>
      <c r="G114" s="672">
        <v>7.6</v>
      </c>
      <c r="H114" s="672">
        <v>7.4</v>
      </c>
      <c r="I114" s="671" t="s">
        <v>363</v>
      </c>
      <c r="J114" s="523" t="s">
        <v>363</v>
      </c>
      <c r="K114" s="523" t="s">
        <v>363</v>
      </c>
      <c r="L114" s="523" t="s">
        <v>363</v>
      </c>
      <c r="M114" s="523">
        <v>9300</v>
      </c>
      <c r="N114" s="523">
        <v>6200</v>
      </c>
      <c r="O114" s="817" t="s">
        <v>363</v>
      </c>
      <c r="P114" s="523" t="s">
        <v>363</v>
      </c>
      <c r="Q114" s="818" t="s">
        <v>363</v>
      </c>
      <c r="R114" s="818" t="s">
        <v>363</v>
      </c>
      <c r="S114" s="818">
        <v>1</v>
      </c>
      <c r="T114" s="818">
        <v>1</v>
      </c>
      <c r="U114" s="814"/>
      <c r="V114" s="18"/>
      <c r="W114" s="813"/>
      <c r="X114" s="811"/>
      <c r="Y114" s="812"/>
      <c r="Z114" s="812"/>
      <c r="AA114" s="812"/>
      <c r="AB114" s="812"/>
      <c r="AC114" s="812"/>
    </row>
    <row r="115" spans="1:29" s="25" customFormat="1" ht="13.8" hidden="1" thickBot="1">
      <c r="A115" s="815">
        <v>35797</v>
      </c>
      <c r="B115" s="816">
        <v>35797</v>
      </c>
      <c r="C115" s="671" t="s">
        <v>363</v>
      </c>
      <c r="D115" s="673" t="s">
        <v>363</v>
      </c>
      <c r="E115" s="672" t="s">
        <v>363</v>
      </c>
      <c r="F115" s="672" t="s">
        <v>363</v>
      </c>
      <c r="G115" s="672">
        <v>7.8</v>
      </c>
      <c r="H115" s="672">
        <v>7.5</v>
      </c>
      <c r="I115" s="671" t="s">
        <v>363</v>
      </c>
      <c r="J115" s="523" t="s">
        <v>363</v>
      </c>
      <c r="K115" s="523" t="s">
        <v>363</v>
      </c>
      <c r="L115" s="523" t="s">
        <v>363</v>
      </c>
      <c r="M115" s="523">
        <v>5700</v>
      </c>
      <c r="N115" s="523">
        <v>6300</v>
      </c>
      <c r="O115" s="817" t="s">
        <v>363</v>
      </c>
      <c r="P115" s="523" t="s">
        <v>363</v>
      </c>
      <c r="Q115" s="818" t="s">
        <v>363</v>
      </c>
      <c r="R115" s="818" t="s">
        <v>363</v>
      </c>
      <c r="S115" s="818">
        <v>5</v>
      </c>
      <c r="T115" s="818">
        <v>2</v>
      </c>
      <c r="U115" s="814"/>
      <c r="V115" s="18"/>
      <c r="W115" s="813"/>
      <c r="X115" s="811"/>
      <c r="Y115" s="812"/>
      <c r="Z115" s="812"/>
      <c r="AA115" s="812"/>
      <c r="AB115" s="812"/>
      <c r="AC115" s="812"/>
    </row>
    <row r="116" spans="1:29" s="25" customFormat="1" ht="13.8" hidden="1" thickBot="1">
      <c r="A116" s="815">
        <v>35829</v>
      </c>
      <c r="B116" s="816">
        <v>35829</v>
      </c>
      <c r="C116" s="671" t="s">
        <v>363</v>
      </c>
      <c r="D116" s="673" t="s">
        <v>363</v>
      </c>
      <c r="E116" s="672" t="s">
        <v>363</v>
      </c>
      <c r="F116" s="672" t="s">
        <v>363</v>
      </c>
      <c r="G116" s="672">
        <v>8</v>
      </c>
      <c r="H116" s="672">
        <v>7.5</v>
      </c>
      <c r="I116" s="671" t="s">
        <v>363</v>
      </c>
      <c r="J116" s="523" t="s">
        <v>363</v>
      </c>
      <c r="K116" s="523" t="s">
        <v>363</v>
      </c>
      <c r="L116" s="523" t="s">
        <v>363</v>
      </c>
      <c r="M116" s="523">
        <v>11000</v>
      </c>
      <c r="N116" s="523">
        <v>6200</v>
      </c>
      <c r="O116" s="817" t="s">
        <v>363</v>
      </c>
      <c r="P116" s="523" t="s">
        <v>363</v>
      </c>
      <c r="Q116" s="818" t="s">
        <v>363</v>
      </c>
      <c r="R116" s="818" t="s">
        <v>363</v>
      </c>
      <c r="S116" s="818">
        <v>17</v>
      </c>
      <c r="T116" s="818">
        <v>25</v>
      </c>
      <c r="U116" s="814"/>
      <c r="V116" s="18"/>
      <c r="W116" s="813"/>
      <c r="X116" s="811"/>
      <c r="Y116" s="812"/>
      <c r="Z116" s="812"/>
      <c r="AA116" s="812"/>
      <c r="AB116" s="812"/>
      <c r="AC116" s="812"/>
    </row>
    <row r="117" spans="1:29" s="25" customFormat="1" ht="13.8" hidden="1" thickBot="1">
      <c r="A117" s="815">
        <v>35858</v>
      </c>
      <c r="B117" s="816">
        <v>35858</v>
      </c>
      <c r="C117" s="671" t="s">
        <v>363</v>
      </c>
      <c r="D117" s="673" t="s">
        <v>363</v>
      </c>
      <c r="E117" s="672" t="s">
        <v>363</v>
      </c>
      <c r="F117" s="672" t="s">
        <v>363</v>
      </c>
      <c r="G117" s="672">
        <v>7.3</v>
      </c>
      <c r="H117" s="672">
        <v>7.5</v>
      </c>
      <c r="I117" s="671" t="s">
        <v>363</v>
      </c>
      <c r="J117" s="523" t="s">
        <v>363</v>
      </c>
      <c r="K117" s="523" t="s">
        <v>363</v>
      </c>
      <c r="L117" s="523" t="s">
        <v>363</v>
      </c>
      <c r="M117" s="523">
        <v>15000</v>
      </c>
      <c r="N117" s="523">
        <v>6300</v>
      </c>
      <c r="O117" s="817" t="s">
        <v>363</v>
      </c>
      <c r="P117" s="523" t="s">
        <v>363</v>
      </c>
      <c r="Q117" s="818" t="s">
        <v>363</v>
      </c>
      <c r="R117" s="818" t="s">
        <v>363</v>
      </c>
      <c r="S117" s="818">
        <v>8</v>
      </c>
      <c r="T117" s="818">
        <v>6</v>
      </c>
      <c r="U117" s="814"/>
      <c r="V117" s="18"/>
      <c r="W117" s="813"/>
      <c r="X117" s="811"/>
      <c r="Y117" s="812"/>
      <c r="Z117" s="812"/>
      <c r="AA117" s="812"/>
      <c r="AB117" s="812"/>
      <c r="AC117" s="812"/>
    </row>
    <row r="118" spans="1:29" s="25" customFormat="1" ht="13.8" hidden="1" thickBot="1">
      <c r="A118" s="815">
        <v>35888</v>
      </c>
      <c r="B118" s="816">
        <v>35888</v>
      </c>
      <c r="C118" s="671" t="s">
        <v>363</v>
      </c>
      <c r="D118" s="673" t="s">
        <v>363</v>
      </c>
      <c r="E118" s="672" t="s">
        <v>363</v>
      </c>
      <c r="F118" s="672" t="s">
        <v>363</v>
      </c>
      <c r="G118" s="672">
        <v>7.4</v>
      </c>
      <c r="H118" s="672">
        <v>7.5</v>
      </c>
      <c r="I118" s="671" t="s">
        <v>363</v>
      </c>
      <c r="J118" s="523" t="s">
        <v>363</v>
      </c>
      <c r="K118" s="523" t="s">
        <v>363</v>
      </c>
      <c r="L118" s="523" t="s">
        <v>363</v>
      </c>
      <c r="M118" s="523">
        <v>16000</v>
      </c>
      <c r="N118" s="523">
        <v>6400</v>
      </c>
      <c r="O118" s="817" t="s">
        <v>363</v>
      </c>
      <c r="P118" s="523" t="s">
        <v>363</v>
      </c>
      <c r="Q118" s="818" t="s">
        <v>363</v>
      </c>
      <c r="R118" s="818" t="s">
        <v>363</v>
      </c>
      <c r="S118" s="818">
        <v>2</v>
      </c>
      <c r="T118" s="818">
        <v>3</v>
      </c>
      <c r="U118" s="814"/>
      <c r="V118" s="18"/>
      <c r="W118" s="813"/>
      <c r="X118" s="811"/>
      <c r="Y118" s="812"/>
      <c r="Z118" s="812"/>
      <c r="AA118" s="812"/>
      <c r="AB118" s="812"/>
      <c r="AC118" s="812"/>
    </row>
    <row r="119" spans="1:29" s="25" customFormat="1" ht="13.8" hidden="1" thickBot="1">
      <c r="A119" s="815">
        <v>35916</v>
      </c>
      <c r="B119" s="816">
        <v>35916</v>
      </c>
      <c r="C119" s="671" t="s">
        <v>363</v>
      </c>
      <c r="D119" s="673" t="s">
        <v>363</v>
      </c>
      <c r="E119" s="672" t="s">
        <v>363</v>
      </c>
      <c r="F119" s="672" t="s">
        <v>363</v>
      </c>
      <c r="G119" s="672">
        <v>6.8</v>
      </c>
      <c r="H119" s="672">
        <v>7.4</v>
      </c>
      <c r="I119" s="671" t="s">
        <v>363</v>
      </c>
      <c r="J119" s="523" t="s">
        <v>363</v>
      </c>
      <c r="K119" s="523" t="s">
        <v>363</v>
      </c>
      <c r="L119" s="523" t="s">
        <v>363</v>
      </c>
      <c r="M119" s="523">
        <v>11000</v>
      </c>
      <c r="N119" s="523">
        <v>5700</v>
      </c>
      <c r="O119" s="817" t="s">
        <v>363</v>
      </c>
      <c r="P119" s="523" t="s">
        <v>363</v>
      </c>
      <c r="Q119" s="818" t="s">
        <v>363</v>
      </c>
      <c r="R119" s="818" t="s">
        <v>363</v>
      </c>
      <c r="S119" s="818">
        <v>4</v>
      </c>
      <c r="T119" s="818">
        <v>2</v>
      </c>
      <c r="U119" s="814"/>
      <c r="V119" s="18"/>
      <c r="W119" s="813"/>
      <c r="X119" s="811"/>
      <c r="Y119" s="812"/>
      <c r="Z119" s="812"/>
      <c r="AA119" s="812"/>
      <c r="AB119" s="812"/>
      <c r="AC119" s="812"/>
    </row>
    <row r="120" spans="1:29" s="25" customFormat="1" ht="13.8" hidden="1" thickBot="1">
      <c r="A120" s="815">
        <v>35948</v>
      </c>
      <c r="B120" s="816">
        <v>35948</v>
      </c>
      <c r="C120" s="671" t="s">
        <v>363</v>
      </c>
      <c r="D120" s="673" t="s">
        <v>363</v>
      </c>
      <c r="E120" s="672" t="s">
        <v>363</v>
      </c>
      <c r="F120" s="672" t="s">
        <v>363</v>
      </c>
      <c r="G120" s="672">
        <v>7.5</v>
      </c>
      <c r="H120" s="672">
        <v>7.6</v>
      </c>
      <c r="I120" s="671" t="s">
        <v>363</v>
      </c>
      <c r="J120" s="523" t="s">
        <v>363</v>
      </c>
      <c r="K120" s="523" t="s">
        <v>363</v>
      </c>
      <c r="L120" s="523" t="s">
        <v>363</v>
      </c>
      <c r="M120" s="523">
        <v>2000</v>
      </c>
      <c r="N120" s="523">
        <v>1600</v>
      </c>
      <c r="O120" s="817" t="s">
        <v>363</v>
      </c>
      <c r="P120" s="523" t="s">
        <v>363</v>
      </c>
      <c r="Q120" s="818" t="s">
        <v>363</v>
      </c>
      <c r="R120" s="818" t="s">
        <v>363</v>
      </c>
      <c r="S120" s="818">
        <v>4</v>
      </c>
      <c r="T120" s="818">
        <v>4</v>
      </c>
      <c r="U120" s="814"/>
      <c r="V120" s="18"/>
      <c r="W120" s="813"/>
      <c r="X120" s="811"/>
      <c r="Y120" s="812"/>
      <c r="Z120" s="812"/>
      <c r="AA120" s="812"/>
      <c r="AB120" s="812"/>
      <c r="AC120" s="812"/>
    </row>
    <row r="121" spans="1:29" s="25" customFormat="1" ht="13.8" hidden="1" thickBot="1">
      <c r="A121" s="815">
        <v>35977</v>
      </c>
      <c r="B121" s="816">
        <v>35977</v>
      </c>
      <c r="C121" s="671" t="s">
        <v>363</v>
      </c>
      <c r="D121" s="673" t="s">
        <v>363</v>
      </c>
      <c r="E121" s="672" t="s">
        <v>363</v>
      </c>
      <c r="F121" s="672" t="s">
        <v>363</v>
      </c>
      <c r="G121" s="672">
        <v>7.6</v>
      </c>
      <c r="H121" s="672">
        <v>7.7</v>
      </c>
      <c r="I121" s="671" t="s">
        <v>363</v>
      </c>
      <c r="J121" s="523" t="s">
        <v>363</v>
      </c>
      <c r="K121" s="523" t="s">
        <v>363</v>
      </c>
      <c r="L121" s="523" t="s">
        <v>363</v>
      </c>
      <c r="M121" s="523">
        <v>1300</v>
      </c>
      <c r="N121" s="523">
        <v>1600</v>
      </c>
      <c r="O121" s="817" t="s">
        <v>363</v>
      </c>
      <c r="P121" s="523" t="s">
        <v>363</v>
      </c>
      <c r="Q121" s="818" t="s">
        <v>363</v>
      </c>
      <c r="R121" s="818" t="s">
        <v>363</v>
      </c>
      <c r="S121" s="818">
        <v>7</v>
      </c>
      <c r="T121" s="818">
        <v>3</v>
      </c>
      <c r="U121" s="814"/>
      <c r="V121" s="18"/>
      <c r="W121" s="813"/>
      <c r="X121" s="811"/>
      <c r="Y121" s="812"/>
      <c r="Z121" s="812"/>
      <c r="AA121" s="812"/>
      <c r="AB121" s="812"/>
      <c r="AC121" s="812"/>
    </row>
    <row r="122" spans="1:29" s="25" customFormat="1" ht="13.8" hidden="1" thickBot="1">
      <c r="A122" s="815">
        <v>36007</v>
      </c>
      <c r="B122" s="816">
        <v>36007</v>
      </c>
      <c r="C122" s="671" t="s">
        <v>363</v>
      </c>
      <c r="D122" s="673" t="s">
        <v>363</v>
      </c>
      <c r="E122" s="672" t="s">
        <v>363</v>
      </c>
      <c r="F122" s="672" t="s">
        <v>363</v>
      </c>
      <c r="G122" s="672">
        <v>7.5</v>
      </c>
      <c r="H122" s="672">
        <v>7.6</v>
      </c>
      <c r="I122" s="671" t="s">
        <v>363</v>
      </c>
      <c r="J122" s="523" t="s">
        <v>363</v>
      </c>
      <c r="K122" s="523" t="s">
        <v>363</v>
      </c>
      <c r="L122" s="523" t="s">
        <v>363</v>
      </c>
      <c r="M122" s="523">
        <v>610</v>
      </c>
      <c r="N122" s="523">
        <v>790</v>
      </c>
      <c r="O122" s="817" t="s">
        <v>363</v>
      </c>
      <c r="P122" s="523" t="s">
        <v>363</v>
      </c>
      <c r="Q122" s="818" t="s">
        <v>363</v>
      </c>
      <c r="R122" s="818" t="s">
        <v>363</v>
      </c>
      <c r="S122" s="818">
        <v>13</v>
      </c>
      <c r="T122" s="818">
        <v>15</v>
      </c>
      <c r="U122" s="814"/>
      <c r="V122" s="18"/>
      <c r="W122" s="813"/>
      <c r="X122" s="811"/>
      <c r="Y122" s="812"/>
      <c r="Z122" s="812"/>
      <c r="AA122" s="812"/>
      <c r="AB122" s="812"/>
      <c r="AC122" s="812"/>
    </row>
    <row r="123" spans="1:29" s="25" customFormat="1" ht="13.8" hidden="1" thickBot="1">
      <c r="A123" s="815">
        <v>36039</v>
      </c>
      <c r="B123" s="816">
        <v>36039</v>
      </c>
      <c r="C123" s="671" t="s">
        <v>363</v>
      </c>
      <c r="D123" s="673" t="s">
        <v>363</v>
      </c>
      <c r="E123" s="672" t="s">
        <v>363</v>
      </c>
      <c r="F123" s="672" t="s">
        <v>363</v>
      </c>
      <c r="G123" s="672">
        <v>7.7</v>
      </c>
      <c r="H123" s="672">
        <v>7.8</v>
      </c>
      <c r="I123" s="671" t="s">
        <v>363</v>
      </c>
      <c r="J123" s="523" t="s">
        <v>363</v>
      </c>
      <c r="K123" s="523" t="s">
        <v>363</v>
      </c>
      <c r="L123" s="523" t="s">
        <v>363</v>
      </c>
      <c r="M123" s="523">
        <v>920</v>
      </c>
      <c r="N123" s="523">
        <v>1300</v>
      </c>
      <c r="O123" s="817" t="s">
        <v>363</v>
      </c>
      <c r="P123" s="523" t="s">
        <v>363</v>
      </c>
      <c r="Q123" s="818" t="s">
        <v>363</v>
      </c>
      <c r="R123" s="818" t="s">
        <v>363</v>
      </c>
      <c r="S123" s="818" t="s">
        <v>51</v>
      </c>
      <c r="T123" s="818" t="s">
        <v>51</v>
      </c>
      <c r="U123" s="814"/>
      <c r="V123" s="18"/>
      <c r="W123" s="813"/>
      <c r="X123" s="811"/>
      <c r="Y123" s="812"/>
      <c r="Z123" s="812"/>
      <c r="AA123" s="812"/>
      <c r="AB123" s="812"/>
      <c r="AC123" s="812"/>
    </row>
    <row r="124" spans="1:29" s="25" customFormat="1" ht="13.8" hidden="1" thickBot="1">
      <c r="A124" s="815">
        <v>36069</v>
      </c>
      <c r="B124" s="816">
        <v>36069</v>
      </c>
      <c r="C124" s="671" t="s">
        <v>363</v>
      </c>
      <c r="D124" s="673" t="s">
        <v>363</v>
      </c>
      <c r="E124" s="672" t="s">
        <v>363</v>
      </c>
      <c r="F124" s="672" t="s">
        <v>363</v>
      </c>
      <c r="G124" s="672">
        <v>7.8</v>
      </c>
      <c r="H124" s="672">
        <v>7.9</v>
      </c>
      <c r="I124" s="671" t="s">
        <v>363</v>
      </c>
      <c r="J124" s="523" t="s">
        <v>363</v>
      </c>
      <c r="K124" s="523" t="s">
        <v>363</v>
      </c>
      <c r="L124" s="523" t="s">
        <v>363</v>
      </c>
      <c r="M124" s="523">
        <v>1100</v>
      </c>
      <c r="N124" s="523">
        <v>1600</v>
      </c>
      <c r="O124" s="817" t="s">
        <v>363</v>
      </c>
      <c r="P124" s="523" t="s">
        <v>363</v>
      </c>
      <c r="Q124" s="818" t="s">
        <v>363</v>
      </c>
      <c r="R124" s="818" t="s">
        <v>363</v>
      </c>
      <c r="S124" s="818">
        <v>4</v>
      </c>
      <c r="T124" s="818">
        <v>6</v>
      </c>
      <c r="U124" s="814"/>
      <c r="V124" s="18"/>
      <c r="W124" s="813"/>
      <c r="X124" s="811"/>
      <c r="Y124" s="812"/>
      <c r="Z124" s="812"/>
      <c r="AA124" s="812"/>
      <c r="AB124" s="812"/>
      <c r="AC124" s="812"/>
    </row>
    <row r="125" spans="1:29" s="25" customFormat="1" ht="13.8" hidden="1" thickBot="1">
      <c r="A125" s="815">
        <v>36101</v>
      </c>
      <c r="B125" s="816">
        <v>36101</v>
      </c>
      <c r="C125" s="671" t="s">
        <v>363</v>
      </c>
      <c r="D125" s="673" t="s">
        <v>363</v>
      </c>
      <c r="E125" s="672" t="s">
        <v>363</v>
      </c>
      <c r="F125" s="672" t="s">
        <v>363</v>
      </c>
      <c r="G125" s="672">
        <v>7.7</v>
      </c>
      <c r="H125" s="672">
        <v>7.8</v>
      </c>
      <c r="I125" s="671" t="s">
        <v>363</v>
      </c>
      <c r="J125" s="523" t="s">
        <v>363</v>
      </c>
      <c r="K125" s="523" t="s">
        <v>363</v>
      </c>
      <c r="L125" s="523" t="s">
        <v>363</v>
      </c>
      <c r="M125" s="523">
        <v>1600</v>
      </c>
      <c r="N125" s="523">
        <v>2100</v>
      </c>
      <c r="O125" s="817" t="s">
        <v>363</v>
      </c>
      <c r="P125" s="523" t="s">
        <v>363</v>
      </c>
      <c r="Q125" s="818" t="s">
        <v>363</v>
      </c>
      <c r="R125" s="818" t="s">
        <v>363</v>
      </c>
      <c r="S125" s="818" t="s">
        <v>51</v>
      </c>
      <c r="T125" s="818" t="s">
        <v>51</v>
      </c>
      <c r="U125" s="814"/>
      <c r="V125" s="18"/>
      <c r="W125" s="813"/>
      <c r="X125" s="811"/>
      <c r="Y125" s="812"/>
      <c r="Z125" s="812"/>
      <c r="AA125" s="812"/>
      <c r="AB125" s="812"/>
      <c r="AC125" s="812"/>
    </row>
    <row r="126" spans="1:29" s="25" customFormat="1" ht="13.8" hidden="1" thickBot="1">
      <c r="A126" s="815">
        <v>36130</v>
      </c>
      <c r="B126" s="816">
        <v>36130</v>
      </c>
      <c r="C126" s="671" t="s">
        <v>363</v>
      </c>
      <c r="D126" s="673" t="s">
        <v>363</v>
      </c>
      <c r="E126" s="672" t="s">
        <v>363</v>
      </c>
      <c r="F126" s="672" t="s">
        <v>363</v>
      </c>
      <c r="G126" s="672">
        <v>7.5</v>
      </c>
      <c r="H126" s="672">
        <v>7.6</v>
      </c>
      <c r="I126" s="671" t="s">
        <v>363</v>
      </c>
      <c r="J126" s="523" t="s">
        <v>363</v>
      </c>
      <c r="K126" s="523" t="s">
        <v>363</v>
      </c>
      <c r="L126" s="523" t="s">
        <v>363</v>
      </c>
      <c r="M126" s="523">
        <v>1700</v>
      </c>
      <c r="N126" s="523">
        <v>2200</v>
      </c>
      <c r="O126" s="817" t="s">
        <v>363</v>
      </c>
      <c r="P126" s="523" t="s">
        <v>363</v>
      </c>
      <c r="Q126" s="818" t="s">
        <v>363</v>
      </c>
      <c r="R126" s="818" t="s">
        <v>363</v>
      </c>
      <c r="S126" s="818">
        <v>2</v>
      </c>
      <c r="T126" s="818">
        <v>1</v>
      </c>
      <c r="U126" s="814"/>
      <c r="V126" s="18"/>
      <c r="W126" s="813"/>
      <c r="X126" s="811"/>
      <c r="Y126" s="812"/>
      <c r="Z126" s="812"/>
      <c r="AA126" s="812"/>
      <c r="AB126" s="812"/>
      <c r="AC126" s="812"/>
    </row>
    <row r="127" spans="1:29" s="25" customFormat="1" ht="13.8" hidden="1" thickBot="1">
      <c r="A127" s="815">
        <v>36159</v>
      </c>
      <c r="B127" s="816">
        <v>36159</v>
      </c>
      <c r="C127" s="671" t="s">
        <v>363</v>
      </c>
      <c r="D127" s="673" t="s">
        <v>363</v>
      </c>
      <c r="E127" s="672" t="s">
        <v>363</v>
      </c>
      <c r="F127" s="672" t="s">
        <v>363</v>
      </c>
      <c r="G127" s="672">
        <v>7.3</v>
      </c>
      <c r="H127" s="672">
        <v>7.4</v>
      </c>
      <c r="I127" s="671" t="s">
        <v>363</v>
      </c>
      <c r="J127" s="523" t="s">
        <v>363</v>
      </c>
      <c r="K127" s="523" t="s">
        <v>363</v>
      </c>
      <c r="L127" s="523" t="s">
        <v>363</v>
      </c>
      <c r="M127" s="523">
        <v>2100</v>
      </c>
      <c r="N127" s="523">
        <v>3500</v>
      </c>
      <c r="O127" s="817" t="s">
        <v>363</v>
      </c>
      <c r="P127" s="523" t="s">
        <v>363</v>
      </c>
      <c r="Q127" s="818" t="s">
        <v>363</v>
      </c>
      <c r="R127" s="818" t="s">
        <v>363</v>
      </c>
      <c r="S127" s="818">
        <v>3</v>
      </c>
      <c r="T127" s="818" t="s">
        <v>51</v>
      </c>
      <c r="U127" s="814"/>
      <c r="V127" s="18"/>
      <c r="W127" s="813"/>
      <c r="X127" s="811"/>
      <c r="Y127" s="812"/>
      <c r="Z127" s="812"/>
      <c r="AA127" s="812"/>
      <c r="AB127" s="812"/>
      <c r="AC127" s="812"/>
    </row>
    <row r="128" spans="1:29" s="25" customFormat="1" ht="13.8" hidden="1" thickBot="1">
      <c r="A128" s="815">
        <v>36192</v>
      </c>
      <c r="B128" s="816">
        <v>36192</v>
      </c>
      <c r="C128" s="671" t="s">
        <v>363</v>
      </c>
      <c r="D128" s="673" t="s">
        <v>363</v>
      </c>
      <c r="E128" s="672" t="s">
        <v>363</v>
      </c>
      <c r="F128" s="672" t="s">
        <v>363</v>
      </c>
      <c r="G128" s="672">
        <v>7.7</v>
      </c>
      <c r="H128" s="672">
        <v>7.8</v>
      </c>
      <c r="I128" s="671" t="s">
        <v>363</v>
      </c>
      <c r="J128" s="523" t="s">
        <v>363</v>
      </c>
      <c r="K128" s="523" t="s">
        <v>363</v>
      </c>
      <c r="L128" s="523" t="s">
        <v>363</v>
      </c>
      <c r="M128" s="523">
        <v>2600</v>
      </c>
      <c r="N128" s="523">
        <v>3600</v>
      </c>
      <c r="O128" s="817" t="s">
        <v>363</v>
      </c>
      <c r="P128" s="523" t="s">
        <v>363</v>
      </c>
      <c r="Q128" s="818" t="s">
        <v>363</v>
      </c>
      <c r="R128" s="818" t="s">
        <v>363</v>
      </c>
      <c r="S128" s="818">
        <v>2</v>
      </c>
      <c r="T128" s="818">
        <v>2</v>
      </c>
      <c r="U128" s="814"/>
      <c r="V128" s="18"/>
      <c r="W128" s="813"/>
      <c r="X128" s="811"/>
      <c r="Y128" s="812"/>
      <c r="Z128" s="812"/>
      <c r="AA128" s="812"/>
      <c r="AB128" s="812"/>
      <c r="AC128" s="812"/>
    </row>
    <row r="129" spans="1:29" s="25" customFormat="1" ht="13.8" hidden="1" thickBot="1">
      <c r="A129" s="815">
        <v>36224</v>
      </c>
      <c r="B129" s="816">
        <v>36224</v>
      </c>
      <c r="C129" s="671" t="s">
        <v>363</v>
      </c>
      <c r="D129" s="673" t="s">
        <v>363</v>
      </c>
      <c r="E129" s="672" t="s">
        <v>363</v>
      </c>
      <c r="F129" s="672" t="s">
        <v>363</v>
      </c>
      <c r="G129" s="672">
        <v>7.6</v>
      </c>
      <c r="H129" s="672">
        <v>7.5</v>
      </c>
      <c r="I129" s="671" t="s">
        <v>363</v>
      </c>
      <c r="J129" s="523" t="s">
        <v>363</v>
      </c>
      <c r="K129" s="523" t="s">
        <v>363</v>
      </c>
      <c r="L129" s="523" t="s">
        <v>363</v>
      </c>
      <c r="M129" s="523">
        <v>2800</v>
      </c>
      <c r="N129" s="523">
        <v>3600</v>
      </c>
      <c r="O129" s="817" t="s">
        <v>363</v>
      </c>
      <c r="P129" s="523" t="s">
        <v>363</v>
      </c>
      <c r="Q129" s="818" t="s">
        <v>363</v>
      </c>
      <c r="R129" s="818" t="s">
        <v>363</v>
      </c>
      <c r="S129" s="818" t="s">
        <v>15</v>
      </c>
      <c r="T129" s="818" t="s">
        <v>15</v>
      </c>
      <c r="U129" s="814"/>
      <c r="V129" s="18"/>
      <c r="W129" s="813"/>
      <c r="X129" s="811"/>
      <c r="Y129" s="812"/>
      <c r="Z129" s="812"/>
      <c r="AA129" s="812"/>
      <c r="AB129" s="812"/>
      <c r="AC129" s="812"/>
    </row>
    <row r="130" spans="1:29" s="25" customFormat="1" ht="13.8" hidden="1" thickBot="1">
      <c r="A130" s="815">
        <v>36256</v>
      </c>
      <c r="B130" s="816">
        <v>36256</v>
      </c>
      <c r="C130" s="671" t="s">
        <v>363</v>
      </c>
      <c r="D130" s="673">
        <v>8</v>
      </c>
      <c r="E130" s="672" t="s">
        <v>363</v>
      </c>
      <c r="F130" s="672" t="s">
        <v>363</v>
      </c>
      <c r="G130" s="672">
        <v>7.7</v>
      </c>
      <c r="H130" s="672">
        <v>7.6</v>
      </c>
      <c r="I130" s="671" t="s">
        <v>363</v>
      </c>
      <c r="J130" s="523">
        <v>2000</v>
      </c>
      <c r="K130" s="523" t="s">
        <v>363</v>
      </c>
      <c r="L130" s="523" t="s">
        <v>363</v>
      </c>
      <c r="M130" s="523">
        <v>2800</v>
      </c>
      <c r="N130" s="523">
        <v>3100</v>
      </c>
      <c r="O130" s="817" t="s">
        <v>363</v>
      </c>
      <c r="P130" s="523">
        <v>18</v>
      </c>
      <c r="Q130" s="818" t="s">
        <v>363</v>
      </c>
      <c r="R130" s="818" t="s">
        <v>363</v>
      </c>
      <c r="S130" s="818">
        <v>7</v>
      </c>
      <c r="T130" s="818">
        <v>5</v>
      </c>
      <c r="U130" s="814"/>
      <c r="V130" s="18"/>
      <c r="W130" s="813"/>
      <c r="X130" s="811"/>
      <c r="Y130" s="812"/>
      <c r="Z130" s="812"/>
      <c r="AA130" s="812"/>
      <c r="AB130" s="812"/>
      <c r="AC130" s="812"/>
    </row>
    <row r="131" spans="1:29" s="25" customFormat="1" ht="13.8" hidden="1" thickBot="1">
      <c r="A131" s="815">
        <v>36284</v>
      </c>
      <c r="B131" s="816">
        <v>36284</v>
      </c>
      <c r="C131" s="671" t="s">
        <v>363</v>
      </c>
      <c r="D131" s="673">
        <v>7.5</v>
      </c>
      <c r="E131" s="672" t="s">
        <v>363</v>
      </c>
      <c r="F131" s="672" t="s">
        <v>363</v>
      </c>
      <c r="G131" s="672">
        <v>7.6</v>
      </c>
      <c r="H131" s="672">
        <v>7.5</v>
      </c>
      <c r="I131" s="671" t="s">
        <v>363</v>
      </c>
      <c r="J131" s="523">
        <v>2200</v>
      </c>
      <c r="K131" s="523" t="s">
        <v>363</v>
      </c>
      <c r="L131" s="523" t="s">
        <v>363</v>
      </c>
      <c r="M131" s="523">
        <v>3700</v>
      </c>
      <c r="N131" s="523">
        <v>4700</v>
      </c>
      <c r="O131" s="817" t="s">
        <v>363</v>
      </c>
      <c r="P131" s="523">
        <v>120</v>
      </c>
      <c r="Q131" s="818" t="s">
        <v>363</v>
      </c>
      <c r="R131" s="818" t="s">
        <v>363</v>
      </c>
      <c r="S131" s="818">
        <v>4</v>
      </c>
      <c r="T131" s="818" t="s">
        <v>15</v>
      </c>
      <c r="U131" s="814"/>
      <c r="V131" s="18"/>
      <c r="W131" s="813"/>
      <c r="X131" s="811"/>
      <c r="Y131" s="812"/>
      <c r="Z131" s="812"/>
      <c r="AA131" s="812"/>
      <c r="AB131" s="812"/>
      <c r="AC131" s="812"/>
    </row>
    <row r="132" spans="1:29" s="25" customFormat="1" ht="13.8" hidden="1" thickBot="1">
      <c r="A132" s="815">
        <v>36312</v>
      </c>
      <c r="B132" s="816">
        <v>36312</v>
      </c>
      <c r="C132" s="671" t="s">
        <v>363</v>
      </c>
      <c r="D132" s="673">
        <v>7.7</v>
      </c>
      <c r="E132" s="672" t="s">
        <v>363</v>
      </c>
      <c r="F132" s="672" t="s">
        <v>363</v>
      </c>
      <c r="G132" s="672">
        <v>7.6</v>
      </c>
      <c r="H132" s="672">
        <v>7.5</v>
      </c>
      <c r="I132" s="671" t="s">
        <v>363</v>
      </c>
      <c r="J132" s="523">
        <v>2600</v>
      </c>
      <c r="K132" s="523" t="s">
        <v>363</v>
      </c>
      <c r="L132" s="523" t="s">
        <v>363</v>
      </c>
      <c r="M132" s="523">
        <v>4100</v>
      </c>
      <c r="N132" s="523">
        <v>5000</v>
      </c>
      <c r="O132" s="817" t="s">
        <v>363</v>
      </c>
      <c r="P132" s="523">
        <v>11</v>
      </c>
      <c r="Q132" s="818" t="s">
        <v>363</v>
      </c>
      <c r="R132" s="818" t="s">
        <v>363</v>
      </c>
      <c r="S132" s="818">
        <v>3</v>
      </c>
      <c r="T132" s="818">
        <v>3</v>
      </c>
      <c r="U132" s="814"/>
      <c r="V132" s="18"/>
      <c r="W132" s="813"/>
      <c r="X132" s="811"/>
      <c r="Y132" s="812"/>
      <c r="Z132" s="812"/>
      <c r="AA132" s="812"/>
      <c r="AB132" s="812"/>
      <c r="AC132" s="812"/>
    </row>
    <row r="133" spans="1:29" s="25" customFormat="1" ht="13.8" hidden="1" thickBot="1">
      <c r="A133" s="815">
        <v>36341</v>
      </c>
      <c r="B133" s="816">
        <v>36341</v>
      </c>
      <c r="C133" s="671" t="s">
        <v>363</v>
      </c>
      <c r="D133" s="673">
        <v>7.6</v>
      </c>
      <c r="E133" s="672" t="s">
        <v>363</v>
      </c>
      <c r="F133" s="672" t="s">
        <v>363</v>
      </c>
      <c r="G133" s="672">
        <v>7.8</v>
      </c>
      <c r="H133" s="672">
        <v>7.6</v>
      </c>
      <c r="I133" s="671" t="s">
        <v>363</v>
      </c>
      <c r="J133" s="523">
        <v>2800</v>
      </c>
      <c r="K133" s="523" t="s">
        <v>363</v>
      </c>
      <c r="L133" s="523" t="s">
        <v>363</v>
      </c>
      <c r="M133" s="523">
        <v>3300</v>
      </c>
      <c r="N133" s="523">
        <v>4200</v>
      </c>
      <c r="O133" s="817" t="s">
        <v>363</v>
      </c>
      <c r="P133" s="523">
        <v>72</v>
      </c>
      <c r="Q133" s="818" t="s">
        <v>363</v>
      </c>
      <c r="R133" s="818" t="s">
        <v>363</v>
      </c>
      <c r="S133" s="818" t="s">
        <v>15</v>
      </c>
      <c r="T133" s="818">
        <v>2</v>
      </c>
      <c r="U133" s="814"/>
      <c r="V133" s="18"/>
      <c r="W133" s="813"/>
      <c r="X133" s="811"/>
      <c r="Y133" s="812"/>
      <c r="Z133" s="812"/>
      <c r="AA133" s="812"/>
      <c r="AB133" s="812"/>
      <c r="AC133" s="812"/>
    </row>
    <row r="134" spans="1:29" s="25" customFormat="1" ht="13.8" hidden="1" thickBot="1">
      <c r="A134" s="815">
        <v>36370</v>
      </c>
      <c r="B134" s="816">
        <v>36370</v>
      </c>
      <c r="C134" s="671" t="s">
        <v>363</v>
      </c>
      <c r="D134" s="673">
        <v>7.4</v>
      </c>
      <c r="E134" s="672" t="s">
        <v>363</v>
      </c>
      <c r="F134" s="672" t="s">
        <v>363</v>
      </c>
      <c r="G134" s="672">
        <v>7.7</v>
      </c>
      <c r="H134" s="672">
        <v>7.7</v>
      </c>
      <c r="I134" s="671" t="s">
        <v>363</v>
      </c>
      <c r="J134" s="523">
        <v>2000</v>
      </c>
      <c r="K134" s="523" t="s">
        <v>363</v>
      </c>
      <c r="L134" s="523" t="s">
        <v>363</v>
      </c>
      <c r="M134" s="523">
        <v>1600</v>
      </c>
      <c r="N134" s="523">
        <v>2100</v>
      </c>
      <c r="O134" s="817" t="s">
        <v>363</v>
      </c>
      <c r="P134" s="523" t="s">
        <v>15</v>
      </c>
      <c r="Q134" s="818" t="s">
        <v>363</v>
      </c>
      <c r="R134" s="818" t="s">
        <v>363</v>
      </c>
      <c r="S134" s="818" t="s">
        <v>15</v>
      </c>
      <c r="T134" s="818" t="s">
        <v>15</v>
      </c>
      <c r="U134" s="814"/>
      <c r="V134" s="18"/>
      <c r="W134" s="813"/>
      <c r="X134" s="811"/>
      <c r="Y134" s="812"/>
      <c r="Z134" s="812"/>
      <c r="AA134" s="812"/>
      <c r="AB134" s="812"/>
      <c r="AC134" s="812"/>
    </row>
    <row r="135" spans="1:29" s="25" customFormat="1" ht="13.8" hidden="1" thickBot="1">
      <c r="A135" s="815">
        <v>36399</v>
      </c>
      <c r="B135" s="816">
        <v>36399</v>
      </c>
      <c r="C135" s="671" t="s">
        <v>363</v>
      </c>
      <c r="D135" s="673">
        <v>7.7</v>
      </c>
      <c r="E135" s="672" t="s">
        <v>363</v>
      </c>
      <c r="F135" s="672" t="s">
        <v>363</v>
      </c>
      <c r="G135" s="672">
        <v>7.6</v>
      </c>
      <c r="H135" s="672">
        <v>7.6</v>
      </c>
      <c r="I135" s="671" t="s">
        <v>363</v>
      </c>
      <c r="J135" s="523">
        <v>1900</v>
      </c>
      <c r="K135" s="523" t="s">
        <v>363</v>
      </c>
      <c r="L135" s="523" t="s">
        <v>363</v>
      </c>
      <c r="M135" s="523">
        <v>2000</v>
      </c>
      <c r="N135" s="523">
        <v>2800</v>
      </c>
      <c r="O135" s="817" t="s">
        <v>363</v>
      </c>
      <c r="P135" s="523">
        <v>12</v>
      </c>
      <c r="Q135" s="818" t="s">
        <v>363</v>
      </c>
      <c r="R135" s="818" t="s">
        <v>363</v>
      </c>
      <c r="S135" s="818">
        <v>9</v>
      </c>
      <c r="T135" s="818" t="s">
        <v>15</v>
      </c>
      <c r="U135" s="814"/>
      <c r="V135" s="18"/>
      <c r="W135" s="813"/>
      <c r="X135" s="811"/>
      <c r="Y135" s="812"/>
      <c r="Z135" s="812"/>
      <c r="AA135" s="812"/>
      <c r="AB135" s="812"/>
      <c r="AC135" s="812"/>
    </row>
    <row r="136" spans="1:29" s="25" customFormat="1" ht="13.8" hidden="1" thickBot="1">
      <c r="A136" s="815">
        <v>36431</v>
      </c>
      <c r="B136" s="816">
        <v>36431</v>
      </c>
      <c r="C136" s="671" t="s">
        <v>363</v>
      </c>
      <c r="D136" s="673">
        <v>7.4</v>
      </c>
      <c r="E136" s="672" t="s">
        <v>363</v>
      </c>
      <c r="F136" s="672" t="s">
        <v>363</v>
      </c>
      <c r="G136" s="672">
        <v>7.5</v>
      </c>
      <c r="H136" s="672">
        <v>7.6</v>
      </c>
      <c r="I136" s="671" t="s">
        <v>363</v>
      </c>
      <c r="J136" s="523">
        <v>2300</v>
      </c>
      <c r="K136" s="523" t="s">
        <v>363</v>
      </c>
      <c r="L136" s="523" t="s">
        <v>363</v>
      </c>
      <c r="M136" s="523">
        <v>2100</v>
      </c>
      <c r="N136" s="523">
        <v>2500</v>
      </c>
      <c r="O136" s="817" t="s">
        <v>363</v>
      </c>
      <c r="P136" s="523">
        <v>45</v>
      </c>
      <c r="Q136" s="818" t="s">
        <v>363</v>
      </c>
      <c r="R136" s="818" t="s">
        <v>363</v>
      </c>
      <c r="S136" s="818">
        <v>4</v>
      </c>
      <c r="T136" s="818" t="s">
        <v>15</v>
      </c>
      <c r="U136" s="814"/>
      <c r="V136" s="18"/>
      <c r="W136" s="813"/>
      <c r="X136" s="811"/>
      <c r="Y136" s="812"/>
      <c r="Z136" s="812"/>
      <c r="AA136" s="812"/>
      <c r="AB136" s="812"/>
      <c r="AC136" s="812"/>
    </row>
    <row r="137" spans="1:29" s="25" customFormat="1" ht="13.8" hidden="1" thickBot="1">
      <c r="A137" s="815">
        <v>36460</v>
      </c>
      <c r="B137" s="816">
        <v>36460</v>
      </c>
      <c r="C137" s="671" t="s">
        <v>363</v>
      </c>
      <c r="D137" s="673">
        <v>7.5</v>
      </c>
      <c r="E137" s="672" t="s">
        <v>363</v>
      </c>
      <c r="F137" s="672" t="s">
        <v>363</v>
      </c>
      <c r="G137" s="672">
        <v>7.9</v>
      </c>
      <c r="H137" s="672">
        <v>7.7</v>
      </c>
      <c r="I137" s="671" t="s">
        <v>363</v>
      </c>
      <c r="J137" s="523">
        <v>1700</v>
      </c>
      <c r="K137" s="523" t="s">
        <v>363</v>
      </c>
      <c r="L137" s="523" t="s">
        <v>363</v>
      </c>
      <c r="M137" s="523">
        <v>730</v>
      </c>
      <c r="N137" s="523">
        <v>920</v>
      </c>
      <c r="O137" s="817" t="s">
        <v>363</v>
      </c>
      <c r="P137" s="523">
        <v>11</v>
      </c>
      <c r="Q137" s="818" t="s">
        <v>363</v>
      </c>
      <c r="R137" s="818" t="s">
        <v>363</v>
      </c>
      <c r="S137" s="818">
        <v>10</v>
      </c>
      <c r="T137" s="818">
        <v>8</v>
      </c>
      <c r="U137" s="814"/>
      <c r="V137" s="18"/>
      <c r="W137" s="813"/>
      <c r="X137" s="811"/>
      <c r="Y137" s="812"/>
      <c r="Z137" s="812"/>
      <c r="AA137" s="812"/>
      <c r="AB137" s="812"/>
      <c r="AC137" s="812"/>
    </row>
    <row r="138" spans="1:29" s="25" customFormat="1" ht="13.8" hidden="1" thickBot="1">
      <c r="A138" s="815">
        <v>36516</v>
      </c>
      <c r="B138" s="816">
        <v>36516</v>
      </c>
      <c r="C138" s="671" t="s">
        <v>363</v>
      </c>
      <c r="D138" s="673">
        <v>8.1</v>
      </c>
      <c r="E138" s="672" t="s">
        <v>363</v>
      </c>
      <c r="F138" s="672" t="s">
        <v>363</v>
      </c>
      <c r="G138" s="672">
        <v>7.7</v>
      </c>
      <c r="H138" s="672">
        <v>7.6</v>
      </c>
      <c r="I138" s="671" t="s">
        <v>363</v>
      </c>
      <c r="J138" s="523">
        <v>3200</v>
      </c>
      <c r="K138" s="523" t="s">
        <v>363</v>
      </c>
      <c r="L138" s="523" t="s">
        <v>363</v>
      </c>
      <c r="M138" s="523">
        <v>1900</v>
      </c>
      <c r="N138" s="523">
        <v>2700</v>
      </c>
      <c r="O138" s="817" t="s">
        <v>363</v>
      </c>
      <c r="P138" s="523">
        <v>5</v>
      </c>
      <c r="Q138" s="818" t="s">
        <v>363</v>
      </c>
      <c r="R138" s="818" t="s">
        <v>363</v>
      </c>
      <c r="S138" s="818">
        <v>2</v>
      </c>
      <c r="T138" s="818">
        <v>2</v>
      </c>
      <c r="U138" s="814"/>
      <c r="V138" s="18"/>
      <c r="W138" s="813"/>
      <c r="X138" s="811"/>
      <c r="Y138" s="812"/>
      <c r="Z138" s="812"/>
      <c r="AA138" s="812"/>
      <c r="AB138" s="812"/>
      <c r="AC138" s="812"/>
    </row>
    <row r="139" spans="1:29" s="25" customFormat="1" ht="13.8" hidden="1" thickBot="1">
      <c r="A139" s="815">
        <v>36549</v>
      </c>
      <c r="B139" s="816">
        <v>36549</v>
      </c>
      <c r="C139" s="671" t="s">
        <v>363</v>
      </c>
      <c r="D139" s="673">
        <v>8.3000000000000007</v>
      </c>
      <c r="E139" s="672" t="s">
        <v>363</v>
      </c>
      <c r="F139" s="672" t="s">
        <v>363</v>
      </c>
      <c r="G139" s="672">
        <v>7.7</v>
      </c>
      <c r="H139" s="672">
        <v>7.6</v>
      </c>
      <c r="I139" s="671" t="s">
        <v>363</v>
      </c>
      <c r="J139" s="523">
        <v>3400</v>
      </c>
      <c r="K139" s="523" t="s">
        <v>363</v>
      </c>
      <c r="L139" s="523" t="s">
        <v>363</v>
      </c>
      <c r="M139" s="523">
        <v>2800</v>
      </c>
      <c r="N139" s="523">
        <v>4000</v>
      </c>
      <c r="O139" s="817" t="s">
        <v>363</v>
      </c>
      <c r="P139" s="523">
        <v>23</v>
      </c>
      <c r="Q139" s="818" t="s">
        <v>363</v>
      </c>
      <c r="R139" s="818" t="s">
        <v>363</v>
      </c>
      <c r="S139" s="818" t="s">
        <v>15</v>
      </c>
      <c r="T139" s="818">
        <v>2</v>
      </c>
      <c r="U139" s="814"/>
      <c r="V139" s="18"/>
      <c r="W139" s="813"/>
      <c r="X139" s="811"/>
      <c r="Y139" s="812"/>
      <c r="Z139" s="812"/>
      <c r="AA139" s="812"/>
      <c r="AB139" s="812"/>
      <c r="AC139" s="812"/>
    </row>
    <row r="140" spans="1:29" s="25" customFormat="1" ht="13.8" hidden="1" thickBot="1">
      <c r="A140" s="815">
        <v>36580</v>
      </c>
      <c r="B140" s="816">
        <v>36580</v>
      </c>
      <c r="C140" s="671" t="s">
        <v>363</v>
      </c>
      <c r="D140" s="673" t="s">
        <v>363</v>
      </c>
      <c r="E140" s="672" t="s">
        <v>363</v>
      </c>
      <c r="F140" s="672" t="s">
        <v>363</v>
      </c>
      <c r="G140" s="672">
        <v>7.7</v>
      </c>
      <c r="H140" s="672">
        <v>7.5</v>
      </c>
      <c r="I140" s="671" t="s">
        <v>363</v>
      </c>
      <c r="J140" s="523" t="s">
        <v>363</v>
      </c>
      <c r="K140" s="523" t="s">
        <v>363</v>
      </c>
      <c r="L140" s="523" t="s">
        <v>363</v>
      </c>
      <c r="M140" s="523">
        <v>4000</v>
      </c>
      <c r="N140" s="523">
        <v>5000</v>
      </c>
      <c r="O140" s="817" t="s">
        <v>363</v>
      </c>
      <c r="P140" s="523" t="s">
        <v>363</v>
      </c>
      <c r="Q140" s="818" t="s">
        <v>363</v>
      </c>
      <c r="R140" s="818" t="s">
        <v>363</v>
      </c>
      <c r="S140" s="818" t="s">
        <v>15</v>
      </c>
      <c r="T140" s="818">
        <v>2</v>
      </c>
      <c r="U140" s="814"/>
      <c r="V140" s="18"/>
      <c r="W140" s="813"/>
      <c r="X140" s="811"/>
      <c r="Y140" s="812"/>
      <c r="Z140" s="812"/>
      <c r="AA140" s="812"/>
      <c r="AB140" s="812"/>
      <c r="AC140" s="812"/>
    </row>
    <row r="141" spans="1:29" s="25" customFormat="1" ht="13.8" hidden="1" thickBot="1">
      <c r="A141" s="815">
        <v>36595</v>
      </c>
      <c r="B141" s="816">
        <v>36595</v>
      </c>
      <c r="C141" s="671" t="s">
        <v>363</v>
      </c>
      <c r="D141" s="673">
        <v>7.38</v>
      </c>
      <c r="E141" s="672" t="s">
        <v>363</v>
      </c>
      <c r="F141" s="672" t="s">
        <v>363</v>
      </c>
      <c r="G141" s="672" t="s">
        <v>363</v>
      </c>
      <c r="H141" s="672" t="s">
        <v>363</v>
      </c>
      <c r="I141" s="671" t="s">
        <v>363</v>
      </c>
      <c r="J141" s="523">
        <v>1410</v>
      </c>
      <c r="K141" s="523" t="s">
        <v>363</v>
      </c>
      <c r="L141" s="523" t="s">
        <v>363</v>
      </c>
      <c r="M141" s="523" t="s">
        <v>363</v>
      </c>
      <c r="N141" s="523" t="s">
        <v>363</v>
      </c>
      <c r="O141" s="817" t="s">
        <v>363</v>
      </c>
      <c r="P141" s="523">
        <v>6</v>
      </c>
      <c r="Q141" s="818" t="s">
        <v>363</v>
      </c>
      <c r="R141" s="818" t="s">
        <v>363</v>
      </c>
      <c r="S141" s="818" t="s">
        <v>363</v>
      </c>
      <c r="T141" s="818" t="s">
        <v>363</v>
      </c>
      <c r="U141" s="814"/>
      <c r="V141" s="18"/>
      <c r="W141" s="813"/>
      <c r="X141" s="811"/>
      <c r="Y141" s="812"/>
      <c r="Z141" s="812"/>
      <c r="AA141" s="812"/>
      <c r="AB141" s="812"/>
      <c r="AC141" s="812"/>
    </row>
    <row r="142" spans="1:29" s="25" customFormat="1" ht="13.8" hidden="1" thickBot="1">
      <c r="A142" s="815">
        <v>36609</v>
      </c>
      <c r="B142" s="816">
        <v>36609</v>
      </c>
      <c r="C142" s="671" t="s">
        <v>363</v>
      </c>
      <c r="D142" s="673">
        <v>7</v>
      </c>
      <c r="E142" s="672" t="s">
        <v>363</v>
      </c>
      <c r="F142" s="672" t="s">
        <v>363</v>
      </c>
      <c r="G142" s="672">
        <v>7.4</v>
      </c>
      <c r="H142" s="672">
        <v>7.4</v>
      </c>
      <c r="I142" s="671" t="s">
        <v>363</v>
      </c>
      <c r="J142" s="523">
        <v>1700</v>
      </c>
      <c r="K142" s="523" t="s">
        <v>363</v>
      </c>
      <c r="L142" s="523" t="s">
        <v>363</v>
      </c>
      <c r="M142" s="523">
        <v>460</v>
      </c>
      <c r="N142" s="523">
        <v>570</v>
      </c>
      <c r="O142" s="817" t="s">
        <v>363</v>
      </c>
      <c r="P142" s="523" t="s">
        <v>15</v>
      </c>
      <c r="Q142" s="818" t="s">
        <v>363</v>
      </c>
      <c r="R142" s="818" t="s">
        <v>363</v>
      </c>
      <c r="S142" s="818">
        <v>8</v>
      </c>
      <c r="T142" s="818">
        <v>10</v>
      </c>
      <c r="U142" s="814"/>
      <c r="V142" s="18"/>
      <c r="W142" s="813"/>
      <c r="X142" s="811"/>
      <c r="Y142" s="812"/>
      <c r="Z142" s="812"/>
      <c r="AA142" s="812"/>
      <c r="AB142" s="812"/>
      <c r="AC142" s="812"/>
    </row>
    <row r="143" spans="1:29" s="25" customFormat="1" ht="13.8" hidden="1" thickBot="1">
      <c r="A143" s="815">
        <v>36644</v>
      </c>
      <c r="B143" s="816">
        <v>36644</v>
      </c>
      <c r="C143" s="671" t="s">
        <v>363</v>
      </c>
      <c r="D143" s="673">
        <v>8.1</v>
      </c>
      <c r="E143" s="672" t="s">
        <v>363</v>
      </c>
      <c r="F143" s="672" t="s">
        <v>363</v>
      </c>
      <c r="G143" s="672">
        <v>7.7</v>
      </c>
      <c r="H143" s="672">
        <v>7.7</v>
      </c>
      <c r="I143" s="671" t="s">
        <v>363</v>
      </c>
      <c r="J143" s="523">
        <v>2300</v>
      </c>
      <c r="K143" s="523" t="s">
        <v>363</v>
      </c>
      <c r="L143" s="523" t="s">
        <v>363</v>
      </c>
      <c r="M143" s="523">
        <v>1200</v>
      </c>
      <c r="N143" s="523">
        <v>1700</v>
      </c>
      <c r="O143" s="817" t="s">
        <v>363</v>
      </c>
      <c r="P143" s="523">
        <v>10</v>
      </c>
      <c r="Q143" s="818" t="s">
        <v>363</v>
      </c>
      <c r="R143" s="818" t="s">
        <v>363</v>
      </c>
      <c r="S143" s="818">
        <v>2</v>
      </c>
      <c r="T143" s="818">
        <v>4</v>
      </c>
      <c r="U143" s="814"/>
      <c r="V143" s="18"/>
      <c r="W143" s="813"/>
      <c r="X143" s="811"/>
      <c r="Y143" s="812"/>
      <c r="Z143" s="812"/>
      <c r="AA143" s="812"/>
      <c r="AB143" s="812"/>
      <c r="AC143" s="812"/>
    </row>
    <row r="144" spans="1:29" s="25" customFormat="1" ht="13.8" hidden="1" thickBot="1">
      <c r="A144" s="815">
        <v>36676</v>
      </c>
      <c r="B144" s="816">
        <v>36676</v>
      </c>
      <c r="C144" s="671" t="s">
        <v>363</v>
      </c>
      <c r="D144" s="673">
        <v>8.1</v>
      </c>
      <c r="E144" s="672" t="s">
        <v>363</v>
      </c>
      <c r="F144" s="672" t="s">
        <v>363</v>
      </c>
      <c r="G144" s="672">
        <v>7.8</v>
      </c>
      <c r="H144" s="672">
        <v>7.9</v>
      </c>
      <c r="I144" s="671" t="s">
        <v>363</v>
      </c>
      <c r="J144" s="523">
        <v>2000</v>
      </c>
      <c r="K144" s="523" t="s">
        <v>363</v>
      </c>
      <c r="L144" s="523" t="s">
        <v>363</v>
      </c>
      <c r="M144" s="523">
        <v>1400</v>
      </c>
      <c r="N144" s="523">
        <v>2000</v>
      </c>
      <c r="O144" s="817" t="s">
        <v>363</v>
      </c>
      <c r="P144" s="523">
        <v>9</v>
      </c>
      <c r="Q144" s="818" t="s">
        <v>363</v>
      </c>
      <c r="R144" s="818" t="s">
        <v>363</v>
      </c>
      <c r="S144" s="818" t="s">
        <v>15</v>
      </c>
      <c r="T144" s="818" t="s">
        <v>15</v>
      </c>
      <c r="U144" s="814"/>
      <c r="V144" s="18"/>
      <c r="W144" s="813"/>
      <c r="X144" s="811"/>
      <c r="Y144" s="812"/>
      <c r="Z144" s="812"/>
      <c r="AA144" s="812"/>
      <c r="AB144" s="812"/>
      <c r="AC144" s="812"/>
    </row>
    <row r="145" spans="1:29" s="25" customFormat="1" ht="13.8" hidden="1" thickBot="1">
      <c r="A145" s="815">
        <v>36707</v>
      </c>
      <c r="B145" s="816">
        <v>36707</v>
      </c>
      <c r="C145" s="671" t="s">
        <v>363</v>
      </c>
      <c r="D145" s="673">
        <v>8.06</v>
      </c>
      <c r="E145" s="672" t="s">
        <v>363</v>
      </c>
      <c r="F145" s="672" t="s">
        <v>363</v>
      </c>
      <c r="G145" s="672">
        <v>7.93</v>
      </c>
      <c r="H145" s="672">
        <v>7.89</v>
      </c>
      <c r="I145" s="671" t="s">
        <v>363</v>
      </c>
      <c r="J145" s="523">
        <v>2060</v>
      </c>
      <c r="K145" s="523" t="s">
        <v>363</v>
      </c>
      <c r="L145" s="523" t="s">
        <v>363</v>
      </c>
      <c r="M145" s="523">
        <v>1520</v>
      </c>
      <c r="N145" s="523">
        <v>2460</v>
      </c>
      <c r="O145" s="817" t="s">
        <v>363</v>
      </c>
      <c r="P145" s="523">
        <v>11</v>
      </c>
      <c r="Q145" s="818" t="s">
        <v>363</v>
      </c>
      <c r="R145" s="818" t="s">
        <v>363</v>
      </c>
      <c r="S145" s="818">
        <v>1</v>
      </c>
      <c r="T145" s="818">
        <v>1</v>
      </c>
      <c r="U145" s="814"/>
      <c r="V145" s="18"/>
      <c r="W145" s="813"/>
      <c r="X145" s="811"/>
      <c r="Y145" s="812"/>
      <c r="Z145" s="812"/>
      <c r="AA145" s="812"/>
      <c r="AB145" s="812"/>
      <c r="AC145" s="812"/>
    </row>
    <row r="146" spans="1:29" s="25" customFormat="1" ht="13.8" hidden="1" thickBot="1">
      <c r="A146" s="815">
        <v>36708</v>
      </c>
      <c r="B146" s="816">
        <v>36735</v>
      </c>
      <c r="C146" s="671" t="s">
        <v>363</v>
      </c>
      <c r="D146" s="673">
        <v>7.88</v>
      </c>
      <c r="E146" s="672" t="s">
        <v>363</v>
      </c>
      <c r="F146" s="672" t="s">
        <v>363</v>
      </c>
      <c r="G146" s="672">
        <v>7.92</v>
      </c>
      <c r="H146" s="672">
        <v>7.9</v>
      </c>
      <c r="I146" s="671" t="s">
        <v>363</v>
      </c>
      <c r="J146" s="523">
        <v>2150</v>
      </c>
      <c r="K146" s="523" t="s">
        <v>363</v>
      </c>
      <c r="L146" s="523" t="s">
        <v>363</v>
      </c>
      <c r="M146" s="523">
        <v>1330</v>
      </c>
      <c r="N146" s="523">
        <v>2400</v>
      </c>
      <c r="O146" s="817" t="s">
        <v>363</v>
      </c>
      <c r="P146" s="523">
        <v>2</v>
      </c>
      <c r="Q146" s="818" t="s">
        <v>363</v>
      </c>
      <c r="R146" s="818" t="s">
        <v>363</v>
      </c>
      <c r="S146" s="818">
        <v>6</v>
      </c>
      <c r="T146" s="818">
        <v>8</v>
      </c>
      <c r="U146" s="814"/>
      <c r="V146" s="18"/>
      <c r="W146" s="813"/>
      <c r="X146" s="811"/>
      <c r="Y146" s="812"/>
      <c r="Z146" s="812"/>
      <c r="AA146" s="812"/>
      <c r="AB146" s="812"/>
      <c r="AC146" s="812"/>
    </row>
    <row r="147" spans="1:29" s="25" customFormat="1" ht="13.8" hidden="1" thickBot="1">
      <c r="A147" s="815">
        <v>36770</v>
      </c>
      <c r="B147" s="816">
        <v>36777</v>
      </c>
      <c r="C147" s="671" t="s">
        <v>363</v>
      </c>
      <c r="D147" s="673">
        <v>7.95</v>
      </c>
      <c r="E147" s="672" t="s">
        <v>363</v>
      </c>
      <c r="F147" s="672" t="s">
        <v>363</v>
      </c>
      <c r="G147" s="672">
        <v>7.86</v>
      </c>
      <c r="H147" s="672">
        <v>7.92</v>
      </c>
      <c r="I147" s="671" t="s">
        <v>363</v>
      </c>
      <c r="J147" s="523">
        <v>2160</v>
      </c>
      <c r="K147" s="523" t="s">
        <v>363</v>
      </c>
      <c r="L147" s="523" t="s">
        <v>363</v>
      </c>
      <c r="M147" s="523">
        <v>1910</v>
      </c>
      <c r="N147" s="523">
        <v>2400</v>
      </c>
      <c r="O147" s="817" t="s">
        <v>363</v>
      </c>
      <c r="P147" s="523" t="s">
        <v>363</v>
      </c>
      <c r="Q147" s="818" t="s">
        <v>363</v>
      </c>
      <c r="R147" s="818" t="s">
        <v>363</v>
      </c>
      <c r="S147" s="818">
        <v>2</v>
      </c>
      <c r="T147" s="818" t="s">
        <v>51</v>
      </c>
      <c r="U147" s="814"/>
      <c r="V147" s="18"/>
      <c r="W147" s="813"/>
      <c r="X147" s="811"/>
      <c r="Y147" s="812"/>
      <c r="Z147" s="812"/>
      <c r="AA147" s="812"/>
      <c r="AB147" s="812"/>
      <c r="AC147" s="812"/>
    </row>
    <row r="148" spans="1:29" s="25" customFormat="1" ht="13.8" hidden="1" thickBot="1">
      <c r="A148" s="815">
        <v>36800</v>
      </c>
      <c r="B148" s="816">
        <v>36811</v>
      </c>
      <c r="C148" s="671">
        <v>7.71</v>
      </c>
      <c r="D148" s="673" t="s">
        <v>363</v>
      </c>
      <c r="E148" s="672" t="s">
        <v>363</v>
      </c>
      <c r="F148" s="672" t="s">
        <v>363</v>
      </c>
      <c r="G148" s="672" t="s">
        <v>363</v>
      </c>
      <c r="H148" s="672" t="s">
        <v>363</v>
      </c>
      <c r="I148" s="671">
        <v>4880</v>
      </c>
      <c r="J148" s="523" t="s">
        <v>363</v>
      </c>
      <c r="K148" s="523" t="s">
        <v>363</v>
      </c>
      <c r="L148" s="523" t="s">
        <v>363</v>
      </c>
      <c r="M148" s="523" t="s">
        <v>363</v>
      </c>
      <c r="N148" s="523" t="s">
        <v>363</v>
      </c>
      <c r="O148" s="817">
        <v>25</v>
      </c>
      <c r="P148" s="523" t="s">
        <v>363</v>
      </c>
      <c r="Q148" s="818" t="s">
        <v>363</v>
      </c>
      <c r="R148" s="818" t="s">
        <v>363</v>
      </c>
      <c r="S148" s="818" t="s">
        <v>363</v>
      </c>
      <c r="T148" s="818" t="s">
        <v>363</v>
      </c>
      <c r="U148" s="814"/>
      <c r="V148" s="18"/>
      <c r="W148" s="813"/>
      <c r="X148" s="811"/>
      <c r="Y148" s="812"/>
      <c r="Z148" s="812"/>
      <c r="AA148" s="812"/>
      <c r="AB148" s="812"/>
      <c r="AC148" s="812"/>
    </row>
    <row r="149" spans="1:29" s="25" customFormat="1" ht="13.8" hidden="1" thickBot="1">
      <c r="A149" s="815">
        <v>36800</v>
      </c>
      <c r="B149" s="816">
        <v>36826</v>
      </c>
      <c r="C149" s="671" t="s">
        <v>363</v>
      </c>
      <c r="D149" s="673">
        <v>7.26</v>
      </c>
      <c r="E149" s="672" t="s">
        <v>363</v>
      </c>
      <c r="F149" s="672" t="s">
        <v>363</v>
      </c>
      <c r="G149" s="672">
        <v>7.47</v>
      </c>
      <c r="H149" s="672">
        <v>7.57</v>
      </c>
      <c r="I149" s="671" t="s">
        <v>363</v>
      </c>
      <c r="J149" s="523">
        <v>3020</v>
      </c>
      <c r="K149" s="523" t="s">
        <v>363</v>
      </c>
      <c r="L149" s="523" t="s">
        <v>363</v>
      </c>
      <c r="M149" s="523">
        <v>2340</v>
      </c>
      <c r="N149" s="523">
        <v>2770</v>
      </c>
      <c r="O149" s="817" t="s">
        <v>363</v>
      </c>
      <c r="P149" s="523">
        <v>37</v>
      </c>
      <c r="Q149" s="818" t="s">
        <v>363</v>
      </c>
      <c r="R149" s="818" t="s">
        <v>363</v>
      </c>
      <c r="S149" s="818">
        <v>31</v>
      </c>
      <c r="T149" s="818">
        <v>4</v>
      </c>
      <c r="U149" s="814"/>
      <c r="V149" s="18"/>
      <c r="W149" s="813"/>
      <c r="X149" s="811"/>
      <c r="Y149" s="812"/>
      <c r="Z149" s="812"/>
      <c r="AA149" s="812"/>
      <c r="AB149" s="812"/>
      <c r="AC149" s="812"/>
    </row>
    <row r="150" spans="1:29" s="25" customFormat="1" ht="13.8" hidden="1" thickBot="1">
      <c r="A150" s="815">
        <v>36831</v>
      </c>
      <c r="B150" s="816">
        <v>36857</v>
      </c>
      <c r="C150" s="671">
        <v>7.5</v>
      </c>
      <c r="D150" s="673" t="s">
        <v>363</v>
      </c>
      <c r="E150" s="672" t="s">
        <v>363</v>
      </c>
      <c r="F150" s="672" t="s">
        <v>363</v>
      </c>
      <c r="G150" s="672" t="s">
        <v>363</v>
      </c>
      <c r="H150" s="672" t="s">
        <v>363</v>
      </c>
      <c r="I150" s="671">
        <v>4380</v>
      </c>
      <c r="J150" s="523" t="s">
        <v>363</v>
      </c>
      <c r="K150" s="523" t="s">
        <v>363</v>
      </c>
      <c r="L150" s="523" t="s">
        <v>363</v>
      </c>
      <c r="M150" s="523">
        <v>1630</v>
      </c>
      <c r="N150" s="523">
        <v>3760</v>
      </c>
      <c r="O150" s="817">
        <v>128</v>
      </c>
      <c r="P150" s="523" t="s">
        <v>363</v>
      </c>
      <c r="Q150" s="818" t="s">
        <v>363</v>
      </c>
      <c r="R150" s="818" t="s">
        <v>363</v>
      </c>
      <c r="S150" s="818" t="s">
        <v>363</v>
      </c>
      <c r="T150" s="818" t="s">
        <v>363</v>
      </c>
      <c r="U150" s="814"/>
      <c r="V150" s="18"/>
      <c r="W150" s="813"/>
      <c r="X150" s="811"/>
      <c r="Y150" s="812"/>
      <c r="Z150" s="812"/>
      <c r="AA150" s="812"/>
      <c r="AB150" s="812"/>
      <c r="AC150" s="812"/>
    </row>
    <row r="151" spans="1:29" s="25" customFormat="1" ht="13.8" hidden="1" thickBot="1">
      <c r="A151" s="815">
        <v>36861</v>
      </c>
      <c r="B151" s="816">
        <v>36875</v>
      </c>
      <c r="C151" s="671">
        <v>7.49</v>
      </c>
      <c r="D151" s="673">
        <v>8.16</v>
      </c>
      <c r="E151" s="672" t="s">
        <v>363</v>
      </c>
      <c r="F151" s="672" t="s">
        <v>363</v>
      </c>
      <c r="G151" s="672">
        <v>7.73</v>
      </c>
      <c r="H151" s="672">
        <v>7.69</v>
      </c>
      <c r="I151" s="671">
        <v>2380</v>
      </c>
      <c r="J151" s="523">
        <v>3300</v>
      </c>
      <c r="K151" s="523" t="s">
        <v>363</v>
      </c>
      <c r="L151" s="523" t="s">
        <v>363</v>
      </c>
      <c r="M151" s="523">
        <v>750</v>
      </c>
      <c r="N151" s="523">
        <v>1070</v>
      </c>
      <c r="O151" s="817">
        <v>19</v>
      </c>
      <c r="P151" s="523">
        <v>13</v>
      </c>
      <c r="Q151" s="818" t="s">
        <v>363</v>
      </c>
      <c r="R151" s="818" t="s">
        <v>363</v>
      </c>
      <c r="S151" s="818">
        <v>21</v>
      </c>
      <c r="T151" s="818">
        <v>32</v>
      </c>
      <c r="U151" s="814"/>
      <c r="V151" s="18"/>
      <c r="W151" s="813"/>
      <c r="X151" s="811"/>
      <c r="Y151" s="812"/>
      <c r="Z151" s="812"/>
      <c r="AA151" s="812"/>
      <c r="AB151" s="812"/>
      <c r="AC151" s="812"/>
    </row>
    <row r="152" spans="1:29" s="25" customFormat="1" ht="13.8" hidden="1" thickBot="1">
      <c r="A152" s="815">
        <v>36892</v>
      </c>
      <c r="B152" s="816">
        <v>36922</v>
      </c>
      <c r="C152" s="671">
        <v>7.66</v>
      </c>
      <c r="D152" s="673">
        <v>7.5</v>
      </c>
      <c r="E152" s="672" t="s">
        <v>363</v>
      </c>
      <c r="F152" s="672" t="s">
        <v>363</v>
      </c>
      <c r="G152" s="672">
        <v>7.39</v>
      </c>
      <c r="H152" s="672">
        <v>7.47</v>
      </c>
      <c r="I152" s="671">
        <v>3070</v>
      </c>
      <c r="J152" s="523">
        <v>1888</v>
      </c>
      <c r="K152" s="523" t="s">
        <v>363</v>
      </c>
      <c r="L152" s="523" t="s">
        <v>363</v>
      </c>
      <c r="M152" s="523">
        <v>3150</v>
      </c>
      <c r="N152" s="523">
        <v>4060</v>
      </c>
      <c r="O152" s="817" t="s">
        <v>363</v>
      </c>
      <c r="P152" s="523">
        <v>239</v>
      </c>
      <c r="Q152" s="818" t="s">
        <v>363</v>
      </c>
      <c r="R152" s="818" t="s">
        <v>363</v>
      </c>
      <c r="S152" s="818">
        <v>2</v>
      </c>
      <c r="T152" s="818">
        <v>1</v>
      </c>
      <c r="U152" s="814"/>
      <c r="V152" s="18"/>
      <c r="W152" s="813"/>
      <c r="X152" s="811"/>
      <c r="Y152" s="812"/>
      <c r="Z152" s="812"/>
      <c r="AA152" s="812"/>
      <c r="AB152" s="812"/>
      <c r="AC152" s="812"/>
    </row>
    <row r="153" spans="1:29" s="25" customFormat="1" ht="13.8" hidden="1" thickBot="1">
      <c r="A153" s="815">
        <v>36923</v>
      </c>
      <c r="B153" s="816">
        <v>36950</v>
      </c>
      <c r="C153" s="671">
        <v>8.25</v>
      </c>
      <c r="D153" s="673">
        <v>8.17</v>
      </c>
      <c r="E153" s="672" t="s">
        <v>363</v>
      </c>
      <c r="F153" s="672" t="s">
        <v>363</v>
      </c>
      <c r="G153" s="672">
        <v>7.69</v>
      </c>
      <c r="H153" s="672">
        <v>7.44</v>
      </c>
      <c r="I153" s="671">
        <v>3610</v>
      </c>
      <c r="J153" s="523">
        <v>3270</v>
      </c>
      <c r="K153" s="523" t="s">
        <v>363</v>
      </c>
      <c r="L153" s="523" t="s">
        <v>363</v>
      </c>
      <c r="M153" s="523">
        <v>1190</v>
      </c>
      <c r="N153" s="523">
        <v>2400</v>
      </c>
      <c r="O153" s="817">
        <v>14</v>
      </c>
      <c r="P153" s="523">
        <v>33</v>
      </c>
      <c r="Q153" s="818" t="s">
        <v>363</v>
      </c>
      <c r="R153" s="818" t="s">
        <v>363</v>
      </c>
      <c r="S153" s="818">
        <v>4</v>
      </c>
      <c r="T153" s="818">
        <v>2</v>
      </c>
      <c r="U153" s="814"/>
      <c r="V153" s="18"/>
      <c r="W153" s="813"/>
      <c r="X153" s="811"/>
      <c r="Y153" s="812"/>
      <c r="Z153" s="812"/>
      <c r="AA153" s="812"/>
      <c r="AB153" s="812"/>
      <c r="AC153" s="812"/>
    </row>
    <row r="154" spans="1:29" s="25" customFormat="1" ht="13.8" hidden="1" thickBot="1">
      <c r="A154" s="815">
        <v>36951</v>
      </c>
      <c r="B154" s="816">
        <v>36979</v>
      </c>
      <c r="C154" s="671">
        <v>7.75</v>
      </c>
      <c r="D154" s="673">
        <v>8.0399999999999991</v>
      </c>
      <c r="E154" s="672" t="s">
        <v>363</v>
      </c>
      <c r="F154" s="672" t="s">
        <v>363</v>
      </c>
      <c r="G154" s="672">
        <v>7.47</v>
      </c>
      <c r="H154" s="672">
        <v>7.6</v>
      </c>
      <c r="I154" s="671">
        <v>3370</v>
      </c>
      <c r="J154" s="523">
        <v>4390</v>
      </c>
      <c r="K154" s="523" t="s">
        <v>363</v>
      </c>
      <c r="L154" s="523" t="s">
        <v>363</v>
      </c>
      <c r="M154" s="523">
        <v>1240</v>
      </c>
      <c r="N154" s="523">
        <v>2310</v>
      </c>
      <c r="O154" s="817">
        <v>31</v>
      </c>
      <c r="P154" s="523">
        <v>15</v>
      </c>
      <c r="Q154" s="818" t="s">
        <v>363</v>
      </c>
      <c r="R154" s="818" t="s">
        <v>363</v>
      </c>
      <c r="S154" s="818">
        <v>1</v>
      </c>
      <c r="T154" s="818">
        <v>3</v>
      </c>
      <c r="U154" s="814"/>
      <c r="V154" s="18"/>
      <c r="W154" s="813"/>
      <c r="X154" s="811"/>
      <c r="Y154" s="812"/>
      <c r="Z154" s="812"/>
      <c r="AA154" s="812"/>
      <c r="AB154" s="812"/>
      <c r="AC154" s="812"/>
    </row>
    <row r="155" spans="1:29" s="25" customFormat="1" ht="13.8" hidden="1" thickBot="1">
      <c r="A155" s="815">
        <v>36982</v>
      </c>
      <c r="B155" s="816">
        <v>37011</v>
      </c>
      <c r="C155" s="671">
        <v>7.78</v>
      </c>
      <c r="D155" s="673">
        <v>8.0500000000000007</v>
      </c>
      <c r="E155" s="672" t="s">
        <v>363</v>
      </c>
      <c r="F155" s="672" t="s">
        <v>363</v>
      </c>
      <c r="G155" s="672">
        <v>7.67</v>
      </c>
      <c r="H155" s="672">
        <v>7.78</v>
      </c>
      <c r="I155" s="671">
        <v>4750</v>
      </c>
      <c r="J155" s="523">
        <v>3950</v>
      </c>
      <c r="K155" s="523" t="s">
        <v>363</v>
      </c>
      <c r="L155" s="523" t="s">
        <v>363</v>
      </c>
      <c r="M155" s="523">
        <v>1570</v>
      </c>
      <c r="N155" s="523">
        <v>1970</v>
      </c>
      <c r="O155" s="817">
        <v>4</v>
      </c>
      <c r="P155" s="523">
        <v>35</v>
      </c>
      <c r="Q155" s="818" t="s">
        <v>363</v>
      </c>
      <c r="R155" s="818" t="s">
        <v>363</v>
      </c>
      <c r="S155" s="818">
        <v>1</v>
      </c>
      <c r="T155" s="818">
        <v>5</v>
      </c>
      <c r="U155" s="814"/>
      <c r="V155" s="18"/>
      <c r="W155" s="813"/>
      <c r="X155" s="811"/>
      <c r="Y155" s="812"/>
      <c r="Z155" s="812"/>
      <c r="AA155" s="812"/>
      <c r="AB155" s="812"/>
      <c r="AC155" s="812"/>
    </row>
    <row r="156" spans="1:29" s="25" customFormat="1" ht="13.8" hidden="1" thickBot="1">
      <c r="A156" s="815">
        <v>37012</v>
      </c>
      <c r="B156" s="816">
        <v>37041</v>
      </c>
      <c r="C156" s="671">
        <v>7.98</v>
      </c>
      <c r="D156" s="673">
        <v>7.91</v>
      </c>
      <c r="E156" s="672" t="s">
        <v>363</v>
      </c>
      <c r="F156" s="672" t="s">
        <v>363</v>
      </c>
      <c r="G156" s="672">
        <v>7.37</v>
      </c>
      <c r="H156" s="672">
        <v>7.72</v>
      </c>
      <c r="I156" s="671">
        <v>5180</v>
      </c>
      <c r="J156" s="523">
        <v>4790</v>
      </c>
      <c r="K156" s="523" t="s">
        <v>363</v>
      </c>
      <c r="L156" s="523" t="s">
        <v>363</v>
      </c>
      <c r="M156" s="523">
        <v>1230</v>
      </c>
      <c r="N156" s="523">
        <v>1770</v>
      </c>
      <c r="O156" s="817">
        <v>5</v>
      </c>
      <c r="P156" s="523">
        <v>6</v>
      </c>
      <c r="Q156" s="818" t="s">
        <v>363</v>
      </c>
      <c r="R156" s="818" t="s">
        <v>363</v>
      </c>
      <c r="S156" s="818">
        <v>2</v>
      </c>
      <c r="T156" s="818">
        <v>1</v>
      </c>
      <c r="U156" s="814"/>
      <c r="V156" s="18"/>
      <c r="W156" s="813"/>
      <c r="X156" s="811"/>
      <c r="Y156" s="812"/>
      <c r="Z156" s="812"/>
      <c r="AA156" s="812"/>
      <c r="AB156" s="812"/>
      <c r="AC156" s="812"/>
    </row>
    <row r="157" spans="1:29" s="25" customFormat="1" ht="13.8" hidden="1" thickBot="1">
      <c r="A157" s="815">
        <v>37043</v>
      </c>
      <c r="B157" s="816">
        <v>37070</v>
      </c>
      <c r="C157" s="671">
        <v>7.93</v>
      </c>
      <c r="D157" s="673">
        <v>8.14</v>
      </c>
      <c r="E157" s="672" t="s">
        <v>363</v>
      </c>
      <c r="F157" s="672" t="s">
        <v>363</v>
      </c>
      <c r="G157" s="672">
        <v>7.31</v>
      </c>
      <c r="H157" s="672">
        <v>7.7</v>
      </c>
      <c r="I157" s="671">
        <v>5160</v>
      </c>
      <c r="J157" s="523">
        <v>5500</v>
      </c>
      <c r="K157" s="523" t="s">
        <v>363</v>
      </c>
      <c r="L157" s="523" t="s">
        <v>363</v>
      </c>
      <c r="M157" s="523">
        <v>1520</v>
      </c>
      <c r="N157" s="523">
        <v>2520</v>
      </c>
      <c r="O157" s="817">
        <v>89</v>
      </c>
      <c r="P157" s="523">
        <v>270</v>
      </c>
      <c r="Q157" s="818" t="s">
        <v>363</v>
      </c>
      <c r="R157" s="818" t="s">
        <v>363</v>
      </c>
      <c r="S157" s="818">
        <v>2</v>
      </c>
      <c r="T157" s="818">
        <v>9</v>
      </c>
      <c r="U157" s="814"/>
      <c r="V157" s="18"/>
      <c r="W157" s="813"/>
      <c r="X157" s="811"/>
      <c r="Y157" s="812"/>
      <c r="Z157" s="812"/>
      <c r="AA157" s="812"/>
      <c r="AB157" s="812"/>
      <c r="AC157" s="812"/>
    </row>
    <row r="158" spans="1:29" s="25" customFormat="1" ht="13.8" hidden="1" thickBot="1">
      <c r="A158" s="815">
        <v>37073</v>
      </c>
      <c r="B158" s="816">
        <v>37103</v>
      </c>
      <c r="C158" s="671">
        <v>7.93</v>
      </c>
      <c r="D158" s="673">
        <v>8.08</v>
      </c>
      <c r="E158" s="672" t="s">
        <v>363</v>
      </c>
      <c r="F158" s="672" t="s">
        <v>363</v>
      </c>
      <c r="G158" s="672">
        <v>7.57</v>
      </c>
      <c r="H158" s="672">
        <v>7.77</v>
      </c>
      <c r="I158" s="671">
        <v>5530</v>
      </c>
      <c r="J158" s="523">
        <v>3060</v>
      </c>
      <c r="K158" s="523" t="s">
        <v>363</v>
      </c>
      <c r="L158" s="523" t="s">
        <v>363</v>
      </c>
      <c r="M158" s="523">
        <v>1020</v>
      </c>
      <c r="N158" s="523">
        <v>1500</v>
      </c>
      <c r="O158" s="817">
        <v>9</v>
      </c>
      <c r="P158" s="523">
        <v>1</v>
      </c>
      <c r="Q158" s="818" t="s">
        <v>363</v>
      </c>
      <c r="R158" s="818" t="s">
        <v>363</v>
      </c>
      <c r="S158" s="818">
        <v>10</v>
      </c>
      <c r="T158" s="818">
        <v>9</v>
      </c>
      <c r="U158" s="814"/>
      <c r="V158" s="18"/>
      <c r="W158" s="813"/>
      <c r="X158" s="811"/>
      <c r="Y158" s="812"/>
      <c r="Z158" s="812"/>
      <c r="AA158" s="812"/>
      <c r="AB158" s="812"/>
      <c r="AC158" s="812"/>
    </row>
    <row r="159" spans="1:29" s="25" customFormat="1" ht="13.8" hidden="1" thickBot="1">
      <c r="A159" s="815">
        <v>37104</v>
      </c>
      <c r="B159" s="816">
        <v>37132</v>
      </c>
      <c r="C159" s="671">
        <v>7.43</v>
      </c>
      <c r="D159" s="673">
        <v>7.57</v>
      </c>
      <c r="E159" s="672" t="s">
        <v>363</v>
      </c>
      <c r="F159" s="672" t="s">
        <v>363</v>
      </c>
      <c r="G159" s="672">
        <v>7.59</v>
      </c>
      <c r="H159" s="672">
        <v>7.59</v>
      </c>
      <c r="I159" s="671">
        <v>4130</v>
      </c>
      <c r="J159" s="523">
        <v>4560</v>
      </c>
      <c r="K159" s="523" t="s">
        <v>363</v>
      </c>
      <c r="L159" s="523" t="s">
        <v>363</v>
      </c>
      <c r="M159" s="523">
        <v>1740</v>
      </c>
      <c r="N159" s="523">
        <v>2890</v>
      </c>
      <c r="O159" s="817">
        <v>13</v>
      </c>
      <c r="P159" s="523">
        <v>2</v>
      </c>
      <c r="Q159" s="818" t="s">
        <v>363</v>
      </c>
      <c r="R159" s="818" t="s">
        <v>363</v>
      </c>
      <c r="S159" s="818">
        <v>2</v>
      </c>
      <c r="T159" s="818">
        <v>1</v>
      </c>
      <c r="U159" s="814"/>
      <c r="V159" s="18"/>
      <c r="W159" s="813"/>
      <c r="X159" s="811"/>
      <c r="Y159" s="812"/>
      <c r="Z159" s="812"/>
      <c r="AA159" s="812"/>
      <c r="AB159" s="812"/>
      <c r="AC159" s="812"/>
    </row>
    <row r="160" spans="1:29" s="25" customFormat="1" ht="13.8" hidden="1" thickBot="1">
      <c r="A160" s="815">
        <v>37135</v>
      </c>
      <c r="B160" s="816">
        <v>37162</v>
      </c>
      <c r="C160" s="671">
        <v>7.98</v>
      </c>
      <c r="D160" s="673">
        <v>8.1999999999999993</v>
      </c>
      <c r="E160" s="672" t="s">
        <v>363</v>
      </c>
      <c r="F160" s="672" t="s">
        <v>363</v>
      </c>
      <c r="G160" s="672">
        <v>7.53</v>
      </c>
      <c r="H160" s="672">
        <v>7.54</v>
      </c>
      <c r="I160" s="671">
        <v>3620</v>
      </c>
      <c r="J160" s="523">
        <v>5090</v>
      </c>
      <c r="K160" s="523" t="s">
        <v>363</v>
      </c>
      <c r="L160" s="523" t="s">
        <v>363</v>
      </c>
      <c r="M160" s="523">
        <v>1910</v>
      </c>
      <c r="N160" s="523">
        <v>2780</v>
      </c>
      <c r="O160" s="817">
        <v>10</v>
      </c>
      <c r="P160" s="523">
        <v>4</v>
      </c>
      <c r="Q160" s="818" t="s">
        <v>363</v>
      </c>
      <c r="R160" s="818" t="s">
        <v>363</v>
      </c>
      <c r="S160" s="818">
        <v>1</v>
      </c>
      <c r="T160" s="818">
        <v>1</v>
      </c>
      <c r="U160" s="814"/>
      <c r="V160" s="18"/>
      <c r="W160" s="813"/>
      <c r="X160" s="811"/>
      <c r="Y160" s="812"/>
      <c r="Z160" s="812"/>
      <c r="AA160" s="812"/>
      <c r="AB160" s="812"/>
      <c r="AC160" s="812"/>
    </row>
    <row r="161" spans="1:29" s="25" customFormat="1" ht="13.8" hidden="1" thickBot="1">
      <c r="A161" s="815">
        <v>37165</v>
      </c>
      <c r="B161" s="816">
        <v>37194</v>
      </c>
      <c r="C161" s="671">
        <v>7.67</v>
      </c>
      <c r="D161" s="673">
        <v>7.97</v>
      </c>
      <c r="E161" s="672" t="s">
        <v>363</v>
      </c>
      <c r="F161" s="672" t="s">
        <v>363</v>
      </c>
      <c r="G161" s="672">
        <v>7.47</v>
      </c>
      <c r="H161" s="672">
        <v>7.48</v>
      </c>
      <c r="I161" s="671">
        <v>5300</v>
      </c>
      <c r="J161" s="523">
        <v>4440</v>
      </c>
      <c r="K161" s="523" t="s">
        <v>363</v>
      </c>
      <c r="L161" s="523" t="s">
        <v>363</v>
      </c>
      <c r="M161" s="523">
        <v>2880</v>
      </c>
      <c r="N161" s="523">
        <v>3350</v>
      </c>
      <c r="O161" s="817">
        <v>10</v>
      </c>
      <c r="P161" s="523">
        <v>31</v>
      </c>
      <c r="Q161" s="818" t="s">
        <v>363</v>
      </c>
      <c r="R161" s="818" t="s">
        <v>363</v>
      </c>
      <c r="S161" s="818">
        <v>21</v>
      </c>
      <c r="T161" s="818">
        <v>12</v>
      </c>
      <c r="U161" s="814"/>
      <c r="V161" s="18"/>
      <c r="W161" s="813"/>
      <c r="X161" s="811"/>
      <c r="Y161" s="812"/>
      <c r="Z161" s="812"/>
      <c r="AA161" s="812"/>
      <c r="AB161" s="812"/>
      <c r="AC161" s="812"/>
    </row>
    <row r="162" spans="1:29" s="25" customFormat="1" ht="13.8" hidden="1" thickBot="1">
      <c r="A162" s="815">
        <v>37196</v>
      </c>
      <c r="B162" s="816">
        <v>37224</v>
      </c>
      <c r="C162" s="671">
        <v>7.54</v>
      </c>
      <c r="D162" s="673">
        <v>7.74</v>
      </c>
      <c r="E162" s="672" t="s">
        <v>363</v>
      </c>
      <c r="F162" s="672" t="s">
        <v>363</v>
      </c>
      <c r="G162" s="672">
        <v>7.4</v>
      </c>
      <c r="H162" s="672">
        <v>7.41</v>
      </c>
      <c r="I162" s="671">
        <v>3640</v>
      </c>
      <c r="J162" s="523">
        <v>4460</v>
      </c>
      <c r="K162" s="523" t="s">
        <v>363</v>
      </c>
      <c r="L162" s="523" t="s">
        <v>363</v>
      </c>
      <c r="M162" s="523">
        <v>2770</v>
      </c>
      <c r="N162" s="523">
        <v>2960</v>
      </c>
      <c r="O162" s="817">
        <v>18</v>
      </c>
      <c r="P162" s="523">
        <v>95</v>
      </c>
      <c r="Q162" s="818" t="s">
        <v>363</v>
      </c>
      <c r="R162" s="818" t="s">
        <v>363</v>
      </c>
      <c r="S162" s="818">
        <v>1</v>
      </c>
      <c r="T162" s="818">
        <v>1</v>
      </c>
      <c r="U162" s="814"/>
      <c r="V162" s="18"/>
      <c r="W162" s="813"/>
      <c r="X162" s="811"/>
      <c r="Y162" s="812"/>
      <c r="Z162" s="812"/>
      <c r="AA162" s="812"/>
      <c r="AB162" s="812"/>
      <c r="AC162" s="812"/>
    </row>
    <row r="163" spans="1:29" s="25" customFormat="1" ht="13.8" hidden="1" thickBot="1">
      <c r="A163" s="815">
        <v>37226</v>
      </c>
      <c r="B163" s="816">
        <v>37246</v>
      </c>
      <c r="C163" s="671">
        <v>7.81</v>
      </c>
      <c r="D163" s="673">
        <v>8.19</v>
      </c>
      <c r="E163" s="672" t="s">
        <v>363</v>
      </c>
      <c r="F163" s="672" t="s">
        <v>363</v>
      </c>
      <c r="G163" s="672">
        <v>7.43</v>
      </c>
      <c r="H163" s="672">
        <v>7.4</v>
      </c>
      <c r="I163" s="671">
        <v>4740</v>
      </c>
      <c r="J163" s="523">
        <v>3680</v>
      </c>
      <c r="K163" s="523" t="s">
        <v>363</v>
      </c>
      <c r="L163" s="523" t="s">
        <v>363</v>
      </c>
      <c r="M163" s="523">
        <v>3160</v>
      </c>
      <c r="N163" s="523">
        <v>3580</v>
      </c>
      <c r="O163" s="817">
        <v>37</v>
      </c>
      <c r="P163" s="523">
        <v>13</v>
      </c>
      <c r="Q163" s="818" t="s">
        <v>363</v>
      </c>
      <c r="R163" s="818" t="s">
        <v>363</v>
      </c>
      <c r="S163" s="818">
        <v>7</v>
      </c>
      <c r="T163" s="818">
        <v>3</v>
      </c>
      <c r="U163" s="814"/>
      <c r="V163" s="18"/>
      <c r="W163" s="813"/>
      <c r="X163" s="811"/>
      <c r="Y163" s="812"/>
      <c r="Z163" s="812"/>
      <c r="AA163" s="812"/>
      <c r="AB163" s="812"/>
      <c r="AC163" s="812"/>
    </row>
    <row r="164" spans="1:29" s="25" customFormat="1" ht="13.8" hidden="1" thickBot="1">
      <c r="A164" s="815">
        <v>37257</v>
      </c>
      <c r="B164" s="816">
        <v>37286</v>
      </c>
      <c r="C164" s="671">
        <v>7.23</v>
      </c>
      <c r="D164" s="673">
        <v>7.74</v>
      </c>
      <c r="E164" s="672" t="s">
        <v>363</v>
      </c>
      <c r="F164" s="672" t="s">
        <v>363</v>
      </c>
      <c r="G164" s="672">
        <v>7.16</v>
      </c>
      <c r="H164" s="672">
        <v>7.28</v>
      </c>
      <c r="I164" s="671">
        <v>5070</v>
      </c>
      <c r="J164" s="523">
        <v>10550</v>
      </c>
      <c r="K164" s="523" t="s">
        <v>363</v>
      </c>
      <c r="L164" s="523" t="s">
        <v>363</v>
      </c>
      <c r="M164" s="523">
        <v>6330</v>
      </c>
      <c r="N164" s="523">
        <v>5850</v>
      </c>
      <c r="O164" s="817">
        <v>17</v>
      </c>
      <c r="P164" s="523">
        <v>38</v>
      </c>
      <c r="Q164" s="818" t="s">
        <v>363</v>
      </c>
      <c r="R164" s="818" t="s">
        <v>363</v>
      </c>
      <c r="S164" s="818">
        <v>2</v>
      </c>
      <c r="T164" s="818">
        <v>7</v>
      </c>
      <c r="U164" s="814"/>
      <c r="V164" s="18"/>
      <c r="W164" s="813"/>
      <c r="X164" s="811"/>
      <c r="Y164" s="812"/>
      <c r="Z164" s="812"/>
      <c r="AA164" s="812"/>
      <c r="AB164" s="812"/>
      <c r="AC164" s="812"/>
    </row>
    <row r="165" spans="1:29" s="25" customFormat="1" ht="13.8" hidden="1" thickBot="1">
      <c r="A165" s="815">
        <v>37288</v>
      </c>
      <c r="B165" s="816">
        <v>37314</v>
      </c>
      <c r="C165" s="671">
        <v>7.62</v>
      </c>
      <c r="D165" s="673">
        <v>7.8</v>
      </c>
      <c r="E165" s="672" t="s">
        <v>363</v>
      </c>
      <c r="F165" s="672" t="s">
        <v>363</v>
      </c>
      <c r="G165" s="672">
        <v>7.36</v>
      </c>
      <c r="H165" s="672">
        <v>7.26</v>
      </c>
      <c r="I165" s="671">
        <v>5100</v>
      </c>
      <c r="J165" s="523">
        <v>2680</v>
      </c>
      <c r="K165" s="523" t="s">
        <v>363</v>
      </c>
      <c r="L165" s="523" t="s">
        <v>363</v>
      </c>
      <c r="M165" s="523">
        <v>3250</v>
      </c>
      <c r="N165" s="523">
        <v>4030</v>
      </c>
      <c r="O165" s="817">
        <v>12</v>
      </c>
      <c r="P165" s="523">
        <v>3</v>
      </c>
      <c r="Q165" s="818" t="s">
        <v>363</v>
      </c>
      <c r="R165" s="818" t="s">
        <v>363</v>
      </c>
      <c r="S165" s="818">
        <v>3</v>
      </c>
      <c r="T165" s="818">
        <v>1</v>
      </c>
      <c r="U165" s="814"/>
      <c r="V165" s="18"/>
      <c r="W165" s="813"/>
      <c r="X165" s="811"/>
      <c r="Y165" s="812"/>
      <c r="Z165" s="812"/>
      <c r="AA165" s="812"/>
      <c r="AB165" s="812"/>
      <c r="AC165" s="812"/>
    </row>
    <row r="166" spans="1:29" s="25" customFormat="1" ht="13.8" hidden="1" thickBot="1">
      <c r="A166" s="815">
        <v>37316</v>
      </c>
      <c r="B166" s="816">
        <v>37342</v>
      </c>
      <c r="C166" s="671">
        <v>7.86</v>
      </c>
      <c r="D166" s="673">
        <v>7.8</v>
      </c>
      <c r="E166" s="672" t="s">
        <v>363</v>
      </c>
      <c r="F166" s="672" t="s">
        <v>363</v>
      </c>
      <c r="G166" s="672">
        <v>7.43</v>
      </c>
      <c r="H166" s="672">
        <v>7.24</v>
      </c>
      <c r="I166" s="671">
        <v>5210</v>
      </c>
      <c r="J166" s="523">
        <v>3800</v>
      </c>
      <c r="K166" s="523" t="s">
        <v>363</v>
      </c>
      <c r="L166" s="523" t="s">
        <v>363</v>
      </c>
      <c r="M166" s="523">
        <v>5840</v>
      </c>
      <c r="N166" s="523">
        <v>5560</v>
      </c>
      <c r="O166" s="817">
        <v>6</v>
      </c>
      <c r="P166" s="523">
        <v>1</v>
      </c>
      <c r="Q166" s="818" t="s">
        <v>363</v>
      </c>
      <c r="R166" s="818" t="s">
        <v>363</v>
      </c>
      <c r="S166" s="818">
        <v>1</v>
      </c>
      <c r="T166" s="818">
        <v>1</v>
      </c>
      <c r="U166" s="814"/>
      <c r="V166" s="18"/>
      <c r="W166" s="813"/>
      <c r="X166" s="811"/>
      <c r="Y166" s="812"/>
      <c r="Z166" s="812"/>
      <c r="AA166" s="812"/>
      <c r="AB166" s="812"/>
      <c r="AC166" s="812"/>
    </row>
    <row r="167" spans="1:29" s="25" customFormat="1" ht="13.8" hidden="1" thickBot="1">
      <c r="A167" s="815">
        <v>37347</v>
      </c>
      <c r="B167" s="816">
        <v>37375</v>
      </c>
      <c r="C167" s="671">
        <v>7.82</v>
      </c>
      <c r="D167" s="673">
        <v>7.94</v>
      </c>
      <c r="E167" s="672" t="s">
        <v>363</v>
      </c>
      <c r="F167" s="672" t="s">
        <v>363</v>
      </c>
      <c r="G167" s="672">
        <v>7.72</v>
      </c>
      <c r="H167" s="672">
        <v>7.44</v>
      </c>
      <c r="I167" s="671">
        <v>5130</v>
      </c>
      <c r="J167" s="523">
        <v>4050</v>
      </c>
      <c r="K167" s="523" t="s">
        <v>363</v>
      </c>
      <c r="L167" s="523" t="s">
        <v>363</v>
      </c>
      <c r="M167" s="523">
        <v>5200</v>
      </c>
      <c r="N167" s="523">
        <v>3860</v>
      </c>
      <c r="O167" s="817">
        <v>6</v>
      </c>
      <c r="P167" s="523">
        <v>6</v>
      </c>
      <c r="Q167" s="818" t="s">
        <v>363</v>
      </c>
      <c r="R167" s="818" t="s">
        <v>363</v>
      </c>
      <c r="S167" s="818">
        <v>1</v>
      </c>
      <c r="T167" s="818" t="s">
        <v>51</v>
      </c>
      <c r="U167" s="814"/>
      <c r="V167" s="18"/>
      <c r="W167" s="813"/>
      <c r="X167" s="811"/>
      <c r="Y167" s="812"/>
      <c r="Z167" s="812"/>
      <c r="AA167" s="812"/>
      <c r="AB167" s="812"/>
      <c r="AC167" s="812"/>
    </row>
    <row r="168" spans="1:29" s="25" customFormat="1" ht="13.8" hidden="1" thickBot="1">
      <c r="A168" s="815">
        <v>37377</v>
      </c>
      <c r="B168" s="816">
        <v>37406</v>
      </c>
      <c r="C168" s="671">
        <v>6.63</v>
      </c>
      <c r="D168" s="673">
        <v>7.5</v>
      </c>
      <c r="E168" s="672" t="s">
        <v>363</v>
      </c>
      <c r="F168" s="672" t="s">
        <v>363</v>
      </c>
      <c r="G168" s="672">
        <v>7.18</v>
      </c>
      <c r="H168" s="672">
        <v>7.2</v>
      </c>
      <c r="I168" s="671">
        <v>4810</v>
      </c>
      <c r="J168" s="523">
        <v>3190</v>
      </c>
      <c r="K168" s="523" t="s">
        <v>363</v>
      </c>
      <c r="L168" s="523" t="s">
        <v>363</v>
      </c>
      <c r="M168" s="523">
        <v>3650</v>
      </c>
      <c r="N168" s="523">
        <v>4120</v>
      </c>
      <c r="O168" s="817">
        <v>20</v>
      </c>
      <c r="P168" s="523">
        <v>12</v>
      </c>
      <c r="Q168" s="818" t="s">
        <v>363</v>
      </c>
      <c r="R168" s="818" t="s">
        <v>363</v>
      </c>
      <c r="S168" s="818">
        <v>2</v>
      </c>
      <c r="T168" s="818">
        <v>1</v>
      </c>
      <c r="U168" s="814"/>
      <c r="V168" s="18"/>
      <c r="W168" s="813"/>
      <c r="X168" s="811"/>
      <c r="Y168" s="812"/>
      <c r="Z168" s="812"/>
      <c r="AA168" s="812"/>
      <c r="AB168" s="812"/>
      <c r="AC168" s="812"/>
    </row>
    <row r="169" spans="1:29" s="25" customFormat="1" ht="13.8" hidden="1" thickBot="1">
      <c r="A169" s="815">
        <v>37408</v>
      </c>
      <c r="B169" s="816">
        <v>37434</v>
      </c>
      <c r="C169" s="671">
        <v>7.96</v>
      </c>
      <c r="D169" s="673">
        <v>8.08</v>
      </c>
      <c r="E169" s="672" t="s">
        <v>363</v>
      </c>
      <c r="F169" s="672" t="s">
        <v>363</v>
      </c>
      <c r="G169" s="672">
        <v>7.56</v>
      </c>
      <c r="H169" s="672">
        <v>7.54</v>
      </c>
      <c r="I169" s="671">
        <v>5260</v>
      </c>
      <c r="J169" s="523">
        <v>3310</v>
      </c>
      <c r="K169" s="523" t="s">
        <v>363</v>
      </c>
      <c r="L169" s="523" t="s">
        <v>363</v>
      </c>
      <c r="M169" s="523">
        <v>4660</v>
      </c>
      <c r="N169" s="523">
        <v>4920</v>
      </c>
      <c r="O169" s="817">
        <v>2</v>
      </c>
      <c r="P169" s="523">
        <v>4</v>
      </c>
      <c r="Q169" s="818" t="s">
        <v>363</v>
      </c>
      <c r="R169" s="818" t="s">
        <v>363</v>
      </c>
      <c r="S169" s="818">
        <v>1</v>
      </c>
      <c r="T169" s="818">
        <v>1</v>
      </c>
      <c r="U169" s="814"/>
      <c r="V169" s="18"/>
      <c r="W169" s="813"/>
      <c r="X169" s="811"/>
      <c r="Y169" s="812"/>
      <c r="Z169" s="812"/>
      <c r="AA169" s="812"/>
      <c r="AB169" s="812"/>
      <c r="AC169" s="812"/>
    </row>
    <row r="170" spans="1:29" s="25" customFormat="1" ht="13.8" hidden="1" thickBot="1">
      <c r="A170" s="815">
        <v>37438</v>
      </c>
      <c r="B170" s="816">
        <v>37468</v>
      </c>
      <c r="C170" s="671">
        <v>7.92</v>
      </c>
      <c r="D170" s="673">
        <v>8.14</v>
      </c>
      <c r="E170" s="672" t="s">
        <v>363</v>
      </c>
      <c r="F170" s="672" t="s">
        <v>363</v>
      </c>
      <c r="G170" s="672">
        <v>7.46</v>
      </c>
      <c r="H170" s="672">
        <v>7.44</v>
      </c>
      <c r="I170" s="671">
        <v>5120</v>
      </c>
      <c r="J170" s="523">
        <v>3670</v>
      </c>
      <c r="K170" s="523" t="s">
        <v>363</v>
      </c>
      <c r="L170" s="523" t="s">
        <v>363</v>
      </c>
      <c r="M170" s="523">
        <v>5430</v>
      </c>
      <c r="N170" s="523">
        <v>5460</v>
      </c>
      <c r="O170" s="817">
        <v>15</v>
      </c>
      <c r="P170" s="523">
        <v>2</v>
      </c>
      <c r="Q170" s="818" t="s">
        <v>363</v>
      </c>
      <c r="R170" s="818" t="s">
        <v>363</v>
      </c>
      <c r="S170" s="818" t="s">
        <v>51</v>
      </c>
      <c r="T170" s="818" t="s">
        <v>51</v>
      </c>
      <c r="U170" s="814"/>
      <c r="V170" s="18"/>
      <c r="W170" s="813"/>
      <c r="X170" s="811"/>
      <c r="Y170" s="812"/>
      <c r="Z170" s="812"/>
      <c r="AA170" s="812"/>
      <c r="AB170" s="812"/>
      <c r="AC170" s="812"/>
    </row>
    <row r="171" spans="1:29" s="25" customFormat="1" ht="13.8" hidden="1" thickBot="1">
      <c r="A171" s="815">
        <v>37469</v>
      </c>
      <c r="B171" s="816">
        <v>37497</v>
      </c>
      <c r="C171" s="671">
        <v>7.94</v>
      </c>
      <c r="D171" s="673">
        <v>8.1999999999999993</v>
      </c>
      <c r="E171" s="672" t="s">
        <v>363</v>
      </c>
      <c r="F171" s="672" t="s">
        <v>363</v>
      </c>
      <c r="G171" s="672">
        <v>7.58</v>
      </c>
      <c r="H171" s="672">
        <v>7.5</v>
      </c>
      <c r="I171" s="671">
        <v>4350</v>
      </c>
      <c r="J171" s="523">
        <v>3620</v>
      </c>
      <c r="K171" s="523" t="s">
        <v>363</v>
      </c>
      <c r="L171" s="523" t="s">
        <v>363</v>
      </c>
      <c r="M171" s="523">
        <v>5130</v>
      </c>
      <c r="N171" s="523">
        <v>4850</v>
      </c>
      <c r="O171" s="817">
        <v>51</v>
      </c>
      <c r="P171" s="523">
        <v>17</v>
      </c>
      <c r="Q171" s="818" t="s">
        <v>363</v>
      </c>
      <c r="R171" s="818" t="s">
        <v>363</v>
      </c>
      <c r="S171" s="818">
        <v>17</v>
      </c>
      <c r="T171" s="818">
        <v>15</v>
      </c>
      <c r="U171" s="814"/>
      <c r="V171" s="18"/>
      <c r="W171" s="813"/>
      <c r="X171" s="811"/>
      <c r="Y171" s="812"/>
      <c r="Z171" s="812"/>
      <c r="AA171" s="812"/>
      <c r="AB171" s="812"/>
      <c r="AC171" s="812"/>
    </row>
    <row r="172" spans="1:29" s="25" customFormat="1" ht="13.8" hidden="1" thickBot="1">
      <c r="A172" s="815">
        <v>37500</v>
      </c>
      <c r="B172" s="816">
        <v>37529</v>
      </c>
      <c r="C172" s="671">
        <v>8.1</v>
      </c>
      <c r="D172" s="673">
        <v>8.3000000000000007</v>
      </c>
      <c r="E172" s="672" t="s">
        <v>363</v>
      </c>
      <c r="F172" s="672" t="s">
        <v>363</v>
      </c>
      <c r="G172" s="672">
        <v>7.6</v>
      </c>
      <c r="H172" s="672">
        <v>7.6</v>
      </c>
      <c r="I172" s="671">
        <v>5450</v>
      </c>
      <c r="J172" s="523">
        <v>5410</v>
      </c>
      <c r="K172" s="523" t="s">
        <v>363</v>
      </c>
      <c r="L172" s="523" t="s">
        <v>363</v>
      </c>
      <c r="M172" s="523">
        <v>6750</v>
      </c>
      <c r="N172" s="523">
        <v>6010</v>
      </c>
      <c r="O172" s="817">
        <v>12</v>
      </c>
      <c r="P172" s="523">
        <v>5</v>
      </c>
      <c r="Q172" s="818" t="s">
        <v>363</v>
      </c>
      <c r="R172" s="818" t="s">
        <v>363</v>
      </c>
      <c r="S172" s="818">
        <v>3</v>
      </c>
      <c r="T172" s="818">
        <v>3</v>
      </c>
      <c r="U172" s="814"/>
      <c r="V172" s="18"/>
      <c r="W172" s="813"/>
      <c r="X172" s="811"/>
      <c r="Y172" s="812"/>
      <c r="Z172" s="812"/>
      <c r="AA172" s="812"/>
      <c r="AB172" s="812"/>
      <c r="AC172" s="812"/>
    </row>
    <row r="173" spans="1:29" s="25" customFormat="1" ht="13.8" hidden="1" thickBot="1">
      <c r="A173" s="815">
        <v>37530</v>
      </c>
      <c r="B173" s="816">
        <v>37559</v>
      </c>
      <c r="C173" s="671">
        <v>7.61</v>
      </c>
      <c r="D173" s="673">
        <v>7.9</v>
      </c>
      <c r="E173" s="672" t="s">
        <v>363</v>
      </c>
      <c r="F173" s="672" t="s">
        <v>363</v>
      </c>
      <c r="G173" s="672">
        <v>7.4</v>
      </c>
      <c r="H173" s="672">
        <v>7.2</v>
      </c>
      <c r="I173" s="671">
        <v>6930</v>
      </c>
      <c r="J173" s="523">
        <v>8570</v>
      </c>
      <c r="K173" s="523" t="s">
        <v>363</v>
      </c>
      <c r="L173" s="523" t="s">
        <v>363</v>
      </c>
      <c r="M173" s="523">
        <v>4310</v>
      </c>
      <c r="N173" s="523">
        <v>6380</v>
      </c>
      <c r="O173" s="817">
        <v>21</v>
      </c>
      <c r="P173" s="523">
        <v>4</v>
      </c>
      <c r="Q173" s="818" t="s">
        <v>363</v>
      </c>
      <c r="R173" s="818" t="s">
        <v>363</v>
      </c>
      <c r="S173" s="818">
        <v>6</v>
      </c>
      <c r="T173" s="818">
        <v>3</v>
      </c>
      <c r="U173" s="814"/>
      <c r="V173" s="18"/>
      <c r="W173" s="813"/>
      <c r="X173" s="811"/>
      <c r="Y173" s="812"/>
      <c r="Z173" s="812"/>
      <c r="AA173" s="812"/>
      <c r="AB173" s="812"/>
      <c r="AC173" s="812"/>
    </row>
    <row r="174" spans="1:29" s="25" customFormat="1" ht="13.8" hidden="1" thickBot="1">
      <c r="A174" s="815">
        <v>37561</v>
      </c>
      <c r="B174" s="816">
        <v>37587</v>
      </c>
      <c r="C174" s="671">
        <v>7.8</v>
      </c>
      <c r="D174" s="673">
        <v>8.1999999999999993</v>
      </c>
      <c r="E174" s="672" t="s">
        <v>363</v>
      </c>
      <c r="F174" s="672" t="s">
        <v>363</v>
      </c>
      <c r="G174" s="672">
        <v>7.7</v>
      </c>
      <c r="H174" s="672">
        <v>7.5</v>
      </c>
      <c r="I174" s="671">
        <v>5700</v>
      </c>
      <c r="J174" s="523">
        <v>8040</v>
      </c>
      <c r="K174" s="523" t="s">
        <v>363</v>
      </c>
      <c r="L174" s="523" t="s">
        <v>363</v>
      </c>
      <c r="M174" s="523">
        <v>7620</v>
      </c>
      <c r="N174" s="523">
        <v>6310</v>
      </c>
      <c r="O174" s="817">
        <v>54</v>
      </c>
      <c r="P174" s="523">
        <v>15</v>
      </c>
      <c r="Q174" s="818" t="s">
        <v>363</v>
      </c>
      <c r="R174" s="818" t="s">
        <v>363</v>
      </c>
      <c r="S174" s="818">
        <v>1</v>
      </c>
      <c r="T174" s="818">
        <v>3</v>
      </c>
      <c r="U174" s="814"/>
      <c r="V174" s="18"/>
      <c r="W174" s="813"/>
      <c r="X174" s="811"/>
      <c r="Y174" s="812"/>
      <c r="Z174" s="812"/>
      <c r="AA174" s="812"/>
      <c r="AB174" s="812"/>
      <c r="AC174" s="812"/>
    </row>
    <row r="175" spans="1:29" s="25" customFormat="1" ht="13.8" hidden="1" thickBot="1">
      <c r="A175" s="815">
        <v>37591</v>
      </c>
      <c r="B175" s="816">
        <v>37620</v>
      </c>
      <c r="C175" s="671">
        <v>7.9</v>
      </c>
      <c r="D175" s="673">
        <v>8</v>
      </c>
      <c r="E175" s="672" t="s">
        <v>363</v>
      </c>
      <c r="F175" s="672" t="s">
        <v>363</v>
      </c>
      <c r="G175" s="672">
        <v>7.4</v>
      </c>
      <c r="H175" s="672">
        <v>7.2</v>
      </c>
      <c r="I175" s="671">
        <v>4590</v>
      </c>
      <c r="J175" s="523">
        <v>3240</v>
      </c>
      <c r="K175" s="523" t="s">
        <v>363</v>
      </c>
      <c r="L175" s="523" t="s">
        <v>363</v>
      </c>
      <c r="M175" s="523">
        <v>4920</v>
      </c>
      <c r="N175" s="523">
        <v>4720</v>
      </c>
      <c r="O175" s="817">
        <v>10</v>
      </c>
      <c r="P175" s="523">
        <v>14</v>
      </c>
      <c r="Q175" s="818" t="s">
        <v>363</v>
      </c>
      <c r="R175" s="818" t="s">
        <v>363</v>
      </c>
      <c r="S175" s="818">
        <v>6</v>
      </c>
      <c r="T175" s="818">
        <v>3</v>
      </c>
      <c r="U175" s="814"/>
      <c r="V175" s="18"/>
      <c r="W175" s="813"/>
      <c r="X175" s="811"/>
      <c r="Y175" s="812"/>
      <c r="Z175" s="812"/>
      <c r="AA175" s="812"/>
      <c r="AB175" s="812"/>
      <c r="AC175" s="812"/>
    </row>
    <row r="176" spans="1:29" s="25" customFormat="1" ht="13.8" hidden="1" thickBot="1">
      <c r="A176" s="815">
        <v>37648</v>
      </c>
      <c r="B176" s="816">
        <v>37650</v>
      </c>
      <c r="C176" s="671">
        <v>7.8</v>
      </c>
      <c r="D176" s="673">
        <v>8.1999999999999993</v>
      </c>
      <c r="E176" s="672" t="s">
        <v>363</v>
      </c>
      <c r="F176" s="672" t="s">
        <v>363</v>
      </c>
      <c r="G176" s="672">
        <v>7.8</v>
      </c>
      <c r="H176" s="672">
        <v>7.5</v>
      </c>
      <c r="I176" s="671">
        <v>5480</v>
      </c>
      <c r="J176" s="523">
        <v>4510</v>
      </c>
      <c r="K176" s="523" t="s">
        <v>363</v>
      </c>
      <c r="L176" s="523" t="s">
        <v>363</v>
      </c>
      <c r="M176" s="523">
        <v>6160</v>
      </c>
      <c r="N176" s="523">
        <v>5620</v>
      </c>
      <c r="O176" s="817">
        <v>3</v>
      </c>
      <c r="P176" s="523">
        <v>6</v>
      </c>
      <c r="Q176" s="818" t="s">
        <v>363</v>
      </c>
      <c r="R176" s="818" t="s">
        <v>363</v>
      </c>
      <c r="S176" s="818">
        <v>1</v>
      </c>
      <c r="T176" s="818">
        <v>7</v>
      </c>
      <c r="U176" s="814"/>
      <c r="V176" s="18"/>
      <c r="W176" s="813"/>
      <c r="X176" s="811"/>
      <c r="Y176" s="812"/>
      <c r="Z176" s="812"/>
      <c r="AA176" s="812"/>
      <c r="AB176" s="812"/>
      <c r="AC176" s="812"/>
    </row>
    <row r="177" spans="1:29" s="25" customFormat="1" ht="13.8" hidden="1" thickBot="1">
      <c r="A177" s="815">
        <v>37679</v>
      </c>
      <c r="B177" s="816">
        <v>37679</v>
      </c>
      <c r="C177" s="671">
        <v>7.8</v>
      </c>
      <c r="D177" s="673">
        <v>7.8</v>
      </c>
      <c r="E177" s="672" t="s">
        <v>363</v>
      </c>
      <c r="F177" s="672" t="s">
        <v>363</v>
      </c>
      <c r="G177" s="672">
        <v>7</v>
      </c>
      <c r="H177" s="672">
        <v>7</v>
      </c>
      <c r="I177" s="671">
        <v>5230</v>
      </c>
      <c r="J177" s="523">
        <v>3580</v>
      </c>
      <c r="K177" s="523" t="s">
        <v>363</v>
      </c>
      <c r="L177" s="523" t="s">
        <v>363</v>
      </c>
      <c r="M177" s="523">
        <v>1000</v>
      </c>
      <c r="N177" s="523">
        <v>2390</v>
      </c>
      <c r="O177" s="817">
        <v>45</v>
      </c>
      <c r="P177" s="523">
        <v>35</v>
      </c>
      <c r="Q177" s="818" t="s">
        <v>363</v>
      </c>
      <c r="R177" s="818" t="s">
        <v>363</v>
      </c>
      <c r="S177" s="818">
        <v>10</v>
      </c>
      <c r="T177" s="818">
        <v>14</v>
      </c>
      <c r="U177" s="814"/>
      <c r="V177" s="18"/>
      <c r="W177" s="813"/>
      <c r="X177" s="811"/>
      <c r="Y177" s="812"/>
      <c r="Z177" s="812"/>
      <c r="AA177" s="812"/>
      <c r="AB177" s="812"/>
      <c r="AC177" s="812"/>
    </row>
    <row r="178" spans="1:29" s="25" customFormat="1" ht="13.8" hidden="1" thickBot="1">
      <c r="A178" s="815">
        <v>37706</v>
      </c>
      <c r="B178" s="816">
        <v>37706</v>
      </c>
      <c r="C178" s="671">
        <v>7.8</v>
      </c>
      <c r="D178" s="673">
        <v>7.8</v>
      </c>
      <c r="E178" s="672" t="s">
        <v>363</v>
      </c>
      <c r="F178" s="672" t="s">
        <v>363</v>
      </c>
      <c r="G178" s="672">
        <v>7.4</v>
      </c>
      <c r="H178" s="672">
        <v>7.2</v>
      </c>
      <c r="I178" s="671">
        <v>5050</v>
      </c>
      <c r="J178" s="523">
        <v>8620</v>
      </c>
      <c r="K178" s="523" t="s">
        <v>363</v>
      </c>
      <c r="L178" s="523" t="s">
        <v>363</v>
      </c>
      <c r="M178" s="523">
        <v>5570</v>
      </c>
      <c r="N178" s="523">
        <v>5260</v>
      </c>
      <c r="O178" s="817">
        <v>29</v>
      </c>
      <c r="P178" s="523">
        <v>2</v>
      </c>
      <c r="Q178" s="818" t="s">
        <v>363</v>
      </c>
      <c r="R178" s="818" t="s">
        <v>363</v>
      </c>
      <c r="S178" s="818">
        <v>7</v>
      </c>
      <c r="T178" s="818">
        <v>10</v>
      </c>
      <c r="U178" s="814"/>
      <c r="V178" s="18"/>
      <c r="W178" s="813"/>
      <c r="X178" s="811"/>
      <c r="Y178" s="812"/>
      <c r="Z178" s="812"/>
      <c r="AA178" s="812"/>
      <c r="AB178" s="812"/>
      <c r="AC178" s="812"/>
    </row>
    <row r="179" spans="1:29" s="25" customFormat="1" ht="13.8" hidden="1" thickBot="1">
      <c r="A179" s="815">
        <v>37741</v>
      </c>
      <c r="B179" s="816">
        <v>37741</v>
      </c>
      <c r="C179" s="671" t="s">
        <v>363</v>
      </c>
      <c r="D179" s="673" t="s">
        <v>363</v>
      </c>
      <c r="E179" s="672" t="s">
        <v>363</v>
      </c>
      <c r="F179" s="672" t="s">
        <v>363</v>
      </c>
      <c r="G179" s="672">
        <v>7.4</v>
      </c>
      <c r="H179" s="672">
        <v>7.3</v>
      </c>
      <c r="I179" s="671" t="s">
        <v>363</v>
      </c>
      <c r="J179" s="523" t="s">
        <v>363</v>
      </c>
      <c r="K179" s="523" t="s">
        <v>363</v>
      </c>
      <c r="L179" s="523" t="s">
        <v>363</v>
      </c>
      <c r="M179" s="523">
        <v>5870</v>
      </c>
      <c r="N179" s="523">
        <v>5500</v>
      </c>
      <c r="O179" s="817" t="s">
        <v>363</v>
      </c>
      <c r="P179" s="523" t="s">
        <v>363</v>
      </c>
      <c r="Q179" s="818" t="s">
        <v>363</v>
      </c>
      <c r="R179" s="818" t="s">
        <v>363</v>
      </c>
      <c r="S179" s="818">
        <v>2</v>
      </c>
      <c r="T179" s="818">
        <v>1</v>
      </c>
      <c r="U179" s="814"/>
      <c r="V179" s="18"/>
      <c r="W179" s="813"/>
      <c r="X179" s="811"/>
      <c r="Y179" s="812"/>
      <c r="Z179" s="812"/>
      <c r="AA179" s="812"/>
      <c r="AB179" s="812"/>
      <c r="AC179" s="812"/>
    </row>
    <row r="180" spans="1:29" s="25" customFormat="1" ht="13.8" hidden="1" thickBot="1">
      <c r="A180" s="815">
        <v>37772</v>
      </c>
      <c r="B180" s="816">
        <v>37769</v>
      </c>
      <c r="C180" s="671">
        <v>7.8</v>
      </c>
      <c r="D180" s="673">
        <v>7.9</v>
      </c>
      <c r="E180" s="672" t="s">
        <v>363</v>
      </c>
      <c r="F180" s="672" t="s">
        <v>363</v>
      </c>
      <c r="G180" s="672">
        <v>7.4</v>
      </c>
      <c r="H180" s="672">
        <v>7.4</v>
      </c>
      <c r="I180" s="671">
        <v>4990</v>
      </c>
      <c r="J180" s="523">
        <v>4710</v>
      </c>
      <c r="K180" s="523" t="s">
        <v>363</v>
      </c>
      <c r="L180" s="523" t="s">
        <v>363</v>
      </c>
      <c r="M180" s="523">
        <v>5240</v>
      </c>
      <c r="N180" s="523">
        <v>5160</v>
      </c>
      <c r="O180" s="817">
        <v>16</v>
      </c>
      <c r="P180" s="523">
        <v>12</v>
      </c>
      <c r="Q180" s="818" t="s">
        <v>363</v>
      </c>
      <c r="R180" s="818" t="s">
        <v>363</v>
      </c>
      <c r="S180" s="818">
        <v>327</v>
      </c>
      <c r="T180" s="818">
        <v>3</v>
      </c>
      <c r="U180" s="814"/>
      <c r="V180" s="18"/>
      <c r="W180" s="813"/>
      <c r="X180" s="811"/>
      <c r="Y180" s="812"/>
      <c r="Z180" s="812"/>
      <c r="AA180" s="812"/>
      <c r="AB180" s="812"/>
      <c r="AC180" s="812"/>
    </row>
    <row r="181" spans="1:29" s="25" customFormat="1" ht="13.8" hidden="1" thickBot="1">
      <c r="A181" s="815">
        <v>37833</v>
      </c>
      <c r="B181" s="816">
        <v>37826</v>
      </c>
      <c r="C181" s="671">
        <v>7.8</v>
      </c>
      <c r="D181" s="673">
        <v>8</v>
      </c>
      <c r="E181" s="672" t="s">
        <v>363</v>
      </c>
      <c r="F181" s="672" t="s">
        <v>363</v>
      </c>
      <c r="G181" s="672">
        <v>7.2</v>
      </c>
      <c r="H181" s="672">
        <v>7.6</v>
      </c>
      <c r="I181" s="671">
        <v>4350</v>
      </c>
      <c r="J181" s="523">
        <v>4280</v>
      </c>
      <c r="K181" s="523" t="s">
        <v>363</v>
      </c>
      <c r="L181" s="523" t="s">
        <v>363</v>
      </c>
      <c r="M181" s="523">
        <v>5130</v>
      </c>
      <c r="N181" s="523">
        <v>4950</v>
      </c>
      <c r="O181" s="817">
        <v>12</v>
      </c>
      <c r="P181" s="523">
        <v>11</v>
      </c>
      <c r="Q181" s="818" t="s">
        <v>363</v>
      </c>
      <c r="R181" s="818" t="s">
        <v>363</v>
      </c>
      <c r="S181" s="818" t="s">
        <v>15</v>
      </c>
      <c r="T181" s="818">
        <v>3</v>
      </c>
      <c r="U181" s="814"/>
      <c r="V181" s="18"/>
      <c r="W181" s="813"/>
      <c r="X181" s="811"/>
      <c r="Y181" s="812"/>
      <c r="Z181" s="812"/>
      <c r="AA181" s="812"/>
      <c r="AB181" s="812"/>
      <c r="AC181" s="812"/>
    </row>
    <row r="182" spans="1:29" s="25" customFormat="1" ht="13.8" hidden="1" thickBot="1">
      <c r="A182" s="815">
        <v>37834</v>
      </c>
      <c r="B182" s="816">
        <v>37861</v>
      </c>
      <c r="C182" s="671">
        <v>8</v>
      </c>
      <c r="D182" s="673">
        <v>8.1</v>
      </c>
      <c r="E182" s="672" t="s">
        <v>363</v>
      </c>
      <c r="F182" s="672" t="s">
        <v>363</v>
      </c>
      <c r="G182" s="672">
        <v>7.4</v>
      </c>
      <c r="H182" s="672">
        <v>7.6</v>
      </c>
      <c r="I182" s="671">
        <v>4560</v>
      </c>
      <c r="J182" s="523">
        <v>3620</v>
      </c>
      <c r="K182" s="523" t="s">
        <v>363</v>
      </c>
      <c r="L182" s="523" t="s">
        <v>363</v>
      </c>
      <c r="M182" s="523">
        <v>1580</v>
      </c>
      <c r="N182" s="523">
        <v>2350</v>
      </c>
      <c r="O182" s="817">
        <v>9</v>
      </c>
      <c r="P182" s="523">
        <v>5</v>
      </c>
      <c r="Q182" s="818" t="s">
        <v>363</v>
      </c>
      <c r="R182" s="818" t="s">
        <v>363</v>
      </c>
      <c r="S182" s="818">
        <v>12</v>
      </c>
      <c r="T182" s="818">
        <v>14</v>
      </c>
      <c r="U182" s="814"/>
      <c r="V182" s="18"/>
      <c r="W182" s="813"/>
      <c r="X182" s="811"/>
      <c r="Y182" s="812"/>
      <c r="Z182" s="812"/>
      <c r="AA182" s="812"/>
      <c r="AB182" s="812"/>
      <c r="AC182" s="812"/>
    </row>
    <row r="183" spans="1:29" s="25" customFormat="1" ht="13.8" hidden="1" thickBot="1">
      <c r="A183" s="815">
        <v>37865</v>
      </c>
      <c r="B183" s="816">
        <v>37894</v>
      </c>
      <c r="C183" s="671">
        <v>7.9</v>
      </c>
      <c r="D183" s="673">
        <v>8</v>
      </c>
      <c r="E183" s="672" t="s">
        <v>363</v>
      </c>
      <c r="F183" s="672" t="s">
        <v>363</v>
      </c>
      <c r="G183" s="672">
        <v>7.5</v>
      </c>
      <c r="H183" s="672">
        <v>7.4</v>
      </c>
      <c r="I183" s="671">
        <v>5530</v>
      </c>
      <c r="J183" s="523">
        <v>5760</v>
      </c>
      <c r="K183" s="523" t="s">
        <v>363</v>
      </c>
      <c r="L183" s="523" t="s">
        <v>363</v>
      </c>
      <c r="M183" s="523">
        <v>6840</v>
      </c>
      <c r="N183" s="523">
        <v>5930</v>
      </c>
      <c r="O183" s="817">
        <v>21</v>
      </c>
      <c r="P183" s="523">
        <v>8</v>
      </c>
      <c r="Q183" s="818" t="s">
        <v>363</v>
      </c>
      <c r="R183" s="818" t="s">
        <v>363</v>
      </c>
      <c r="S183" s="818">
        <v>5</v>
      </c>
      <c r="T183" s="818">
        <v>7</v>
      </c>
      <c r="U183" s="814"/>
      <c r="V183" s="18"/>
      <c r="W183" s="813"/>
      <c r="X183" s="811"/>
      <c r="Y183" s="812"/>
      <c r="Z183" s="812"/>
      <c r="AA183" s="812"/>
      <c r="AB183" s="812"/>
      <c r="AC183" s="812"/>
    </row>
    <row r="184" spans="1:29" s="25" customFormat="1" ht="13.8" hidden="1" thickBot="1">
      <c r="A184" s="815">
        <v>37895</v>
      </c>
      <c r="B184" s="816">
        <v>37923</v>
      </c>
      <c r="C184" s="671">
        <v>7.9</v>
      </c>
      <c r="D184" s="673">
        <v>7.8</v>
      </c>
      <c r="E184" s="672" t="s">
        <v>363</v>
      </c>
      <c r="F184" s="672" t="s">
        <v>363</v>
      </c>
      <c r="G184" s="672">
        <v>7.4</v>
      </c>
      <c r="H184" s="672">
        <v>7.1</v>
      </c>
      <c r="I184" s="671">
        <v>5450</v>
      </c>
      <c r="J184" s="523">
        <v>5640</v>
      </c>
      <c r="K184" s="523" t="s">
        <v>363</v>
      </c>
      <c r="L184" s="523" t="s">
        <v>363</v>
      </c>
      <c r="M184" s="523">
        <v>7.4</v>
      </c>
      <c r="N184" s="523">
        <v>7.1</v>
      </c>
      <c r="O184" s="817">
        <v>30</v>
      </c>
      <c r="P184" s="523">
        <v>16</v>
      </c>
      <c r="Q184" s="818" t="s">
        <v>363</v>
      </c>
      <c r="R184" s="818" t="s">
        <v>363</v>
      </c>
      <c r="S184" s="818" t="s">
        <v>15</v>
      </c>
      <c r="T184" s="818">
        <v>3</v>
      </c>
      <c r="U184" s="814"/>
      <c r="V184" s="18"/>
      <c r="W184" s="813"/>
      <c r="X184" s="811"/>
      <c r="Y184" s="812"/>
      <c r="Z184" s="812"/>
      <c r="AA184" s="812"/>
      <c r="AB184" s="812"/>
      <c r="AC184" s="812"/>
    </row>
    <row r="185" spans="1:29" s="25" customFormat="1" ht="13.8" hidden="1" thickBot="1">
      <c r="A185" s="815">
        <v>38194</v>
      </c>
      <c r="B185" s="816">
        <v>38194</v>
      </c>
      <c r="C185" s="671" t="s">
        <v>363</v>
      </c>
      <c r="D185" s="673">
        <v>7.9</v>
      </c>
      <c r="E185" s="672">
        <v>7.5</v>
      </c>
      <c r="F185" s="672">
        <v>6.9</v>
      </c>
      <c r="G185" s="672">
        <v>7.5</v>
      </c>
      <c r="H185" s="672">
        <v>7.6</v>
      </c>
      <c r="I185" s="671" t="s">
        <v>363</v>
      </c>
      <c r="J185" s="523">
        <v>5910</v>
      </c>
      <c r="K185" s="523">
        <v>4420</v>
      </c>
      <c r="L185" s="523">
        <v>5440</v>
      </c>
      <c r="M185" s="523">
        <v>7140</v>
      </c>
      <c r="N185" s="523">
        <v>5930</v>
      </c>
      <c r="O185" s="817" t="s">
        <v>363</v>
      </c>
      <c r="P185" s="523">
        <v>5</v>
      </c>
      <c r="Q185" s="818" t="s">
        <v>363</v>
      </c>
      <c r="R185" s="818">
        <v>19</v>
      </c>
      <c r="S185" s="818" t="s">
        <v>15</v>
      </c>
      <c r="T185" s="818">
        <v>8</v>
      </c>
      <c r="U185" s="814"/>
      <c r="V185" s="18"/>
      <c r="W185" s="813"/>
      <c r="X185" s="811"/>
      <c r="Y185" s="812"/>
      <c r="Z185" s="812"/>
      <c r="AA185" s="812"/>
      <c r="AB185" s="812"/>
      <c r="AC185" s="812"/>
    </row>
    <row r="186" spans="1:29" s="25" customFormat="1" ht="13.8" hidden="1" thickBot="1">
      <c r="A186" s="815">
        <v>38229</v>
      </c>
      <c r="B186" s="816">
        <v>38229</v>
      </c>
      <c r="C186" s="671" t="s">
        <v>363</v>
      </c>
      <c r="D186" s="673">
        <v>7.8</v>
      </c>
      <c r="E186" s="672">
        <v>7.5</v>
      </c>
      <c r="F186" s="672">
        <v>7.3</v>
      </c>
      <c r="G186" s="672" t="s">
        <v>363</v>
      </c>
      <c r="H186" s="672">
        <v>7.5</v>
      </c>
      <c r="I186" s="671" t="s">
        <v>363</v>
      </c>
      <c r="J186" s="523">
        <v>5980</v>
      </c>
      <c r="K186" s="523">
        <v>4810</v>
      </c>
      <c r="L186" s="523">
        <v>5710</v>
      </c>
      <c r="M186" s="523" t="s">
        <v>363</v>
      </c>
      <c r="N186" s="523">
        <v>6450</v>
      </c>
      <c r="O186" s="817" t="s">
        <v>363</v>
      </c>
      <c r="P186" s="523">
        <v>754</v>
      </c>
      <c r="Q186" s="818" t="s">
        <v>363</v>
      </c>
      <c r="R186" s="818">
        <v>12</v>
      </c>
      <c r="S186" s="818" t="s">
        <v>363</v>
      </c>
      <c r="T186" s="818">
        <v>2</v>
      </c>
      <c r="U186" s="814"/>
      <c r="V186" s="18"/>
      <c r="W186" s="813"/>
      <c r="X186" s="811"/>
      <c r="Y186" s="812"/>
      <c r="Z186" s="812"/>
      <c r="AA186" s="812"/>
      <c r="AB186" s="812"/>
      <c r="AC186" s="812"/>
    </row>
    <row r="187" spans="1:29" s="25" customFormat="1" ht="13.8" hidden="1" thickBot="1">
      <c r="A187" s="815">
        <v>38261</v>
      </c>
      <c r="B187" s="816">
        <v>38261</v>
      </c>
      <c r="C187" s="671">
        <v>7.8</v>
      </c>
      <c r="D187" s="673">
        <v>8</v>
      </c>
      <c r="E187" s="672">
        <v>7.4</v>
      </c>
      <c r="F187" s="672">
        <v>6.8</v>
      </c>
      <c r="G187" s="672">
        <v>7.2</v>
      </c>
      <c r="H187" s="672">
        <v>7.1</v>
      </c>
      <c r="I187" s="671">
        <v>5450</v>
      </c>
      <c r="J187" s="523">
        <v>6210</v>
      </c>
      <c r="K187" s="523">
        <v>4920</v>
      </c>
      <c r="L187" s="523">
        <v>5460</v>
      </c>
      <c r="M187" s="523">
        <v>7420</v>
      </c>
      <c r="N187" s="523">
        <v>6450</v>
      </c>
      <c r="O187" s="817">
        <v>13</v>
      </c>
      <c r="P187" s="523">
        <v>11</v>
      </c>
      <c r="Q187" s="818" t="s">
        <v>363</v>
      </c>
      <c r="R187" s="818">
        <v>9</v>
      </c>
      <c r="S187" s="818" t="s">
        <v>15</v>
      </c>
      <c r="T187" s="818">
        <v>2</v>
      </c>
      <c r="U187" s="814"/>
      <c r="V187" s="18"/>
      <c r="W187" s="813"/>
      <c r="X187" s="811"/>
      <c r="Y187" s="812"/>
      <c r="Z187" s="812"/>
      <c r="AA187" s="812"/>
      <c r="AB187" s="812"/>
      <c r="AC187" s="812"/>
    </row>
    <row r="188" spans="1:29" s="25" customFormat="1" ht="13.8" hidden="1" thickBot="1">
      <c r="A188" s="815">
        <v>38293</v>
      </c>
      <c r="B188" s="816">
        <v>38293</v>
      </c>
      <c r="C188" s="671">
        <v>7.7</v>
      </c>
      <c r="D188" s="673">
        <v>7.8</v>
      </c>
      <c r="E188" s="672">
        <v>7.3</v>
      </c>
      <c r="F188" s="672">
        <v>7.2</v>
      </c>
      <c r="G188" s="672">
        <v>7.6</v>
      </c>
      <c r="H188" s="672">
        <v>7.2</v>
      </c>
      <c r="I188" s="671">
        <v>5390</v>
      </c>
      <c r="J188" s="523">
        <v>5610</v>
      </c>
      <c r="K188" s="523">
        <v>4980</v>
      </c>
      <c r="L188" s="523">
        <v>5540</v>
      </c>
      <c r="M188" s="523">
        <v>2410</v>
      </c>
      <c r="N188" s="523">
        <v>4560</v>
      </c>
      <c r="O188" s="817">
        <v>9</v>
      </c>
      <c r="P188" s="523">
        <v>9</v>
      </c>
      <c r="Q188" s="818" t="s">
        <v>363</v>
      </c>
      <c r="R188" s="818">
        <v>471</v>
      </c>
      <c r="S188" s="818">
        <v>6</v>
      </c>
      <c r="T188" s="818">
        <v>4</v>
      </c>
      <c r="U188" s="814"/>
      <c r="V188" s="18"/>
      <c r="W188" s="813"/>
      <c r="X188" s="811"/>
      <c r="Y188" s="812"/>
      <c r="Z188" s="812"/>
      <c r="AA188" s="812"/>
      <c r="AB188" s="812"/>
      <c r="AC188" s="812"/>
    </row>
    <row r="189" spans="1:29" s="25" customFormat="1" ht="13.8" hidden="1" thickBot="1">
      <c r="A189" s="815">
        <v>38324</v>
      </c>
      <c r="B189" s="816">
        <v>38324</v>
      </c>
      <c r="C189" s="671" t="s">
        <v>363</v>
      </c>
      <c r="D189" s="673" t="s">
        <v>363</v>
      </c>
      <c r="E189" s="672" t="s">
        <v>363</v>
      </c>
      <c r="F189" s="672" t="s">
        <v>363</v>
      </c>
      <c r="G189" s="672">
        <v>7.5</v>
      </c>
      <c r="H189" s="672">
        <v>7.2</v>
      </c>
      <c r="I189" s="671" t="s">
        <v>363</v>
      </c>
      <c r="J189" s="523" t="s">
        <v>363</v>
      </c>
      <c r="K189" s="523" t="s">
        <v>363</v>
      </c>
      <c r="L189" s="523" t="s">
        <v>363</v>
      </c>
      <c r="M189" s="523">
        <v>7940</v>
      </c>
      <c r="N189" s="523">
        <v>6260</v>
      </c>
      <c r="O189" s="817" t="s">
        <v>363</v>
      </c>
      <c r="P189" s="523" t="s">
        <v>363</v>
      </c>
      <c r="Q189" s="818" t="s">
        <v>363</v>
      </c>
      <c r="R189" s="818" t="s">
        <v>363</v>
      </c>
      <c r="S189" s="818">
        <v>2</v>
      </c>
      <c r="T189" s="818" t="s">
        <v>15</v>
      </c>
      <c r="U189" s="814"/>
      <c r="V189" s="18"/>
      <c r="W189" s="813"/>
      <c r="X189" s="811"/>
      <c r="Y189" s="812"/>
      <c r="Z189" s="812"/>
      <c r="AA189" s="812"/>
      <c r="AB189" s="812"/>
      <c r="AC189" s="812"/>
    </row>
    <row r="190" spans="1:29" s="25" customFormat="1" ht="13.8" hidden="1" thickBot="1">
      <c r="A190" s="815">
        <v>38337</v>
      </c>
      <c r="B190" s="816">
        <v>38337</v>
      </c>
      <c r="C190" s="671"/>
      <c r="D190" s="673">
        <v>8.1</v>
      </c>
      <c r="E190" s="672" t="s">
        <v>363</v>
      </c>
      <c r="F190" s="672" t="s">
        <v>363</v>
      </c>
      <c r="G190" s="672" t="s">
        <v>363</v>
      </c>
      <c r="H190" s="672" t="s">
        <v>363</v>
      </c>
      <c r="I190" s="671" t="s">
        <v>363</v>
      </c>
      <c r="J190" s="523">
        <v>2980</v>
      </c>
      <c r="K190" s="523" t="s">
        <v>363</v>
      </c>
      <c r="L190" s="523" t="s">
        <v>363</v>
      </c>
      <c r="M190" s="523" t="s">
        <v>363</v>
      </c>
      <c r="N190" s="523" t="s">
        <v>363</v>
      </c>
      <c r="O190" s="817" t="s">
        <v>363</v>
      </c>
      <c r="P190" s="523">
        <v>2</v>
      </c>
      <c r="Q190" s="818" t="s">
        <v>363</v>
      </c>
      <c r="R190" s="818" t="s">
        <v>363</v>
      </c>
      <c r="S190" s="818" t="s">
        <v>363</v>
      </c>
      <c r="T190" s="818" t="s">
        <v>363</v>
      </c>
      <c r="U190" s="814"/>
      <c r="V190" s="18"/>
      <c r="W190" s="813"/>
      <c r="X190" s="811"/>
      <c r="Y190" s="812"/>
      <c r="Z190" s="812"/>
      <c r="AA190" s="812"/>
      <c r="AB190" s="812"/>
      <c r="AC190" s="812"/>
    </row>
    <row r="191" spans="1:29" s="25" customFormat="1" ht="13.8" hidden="1" thickBot="1">
      <c r="A191" s="815">
        <v>38356</v>
      </c>
      <c r="B191" s="816">
        <v>38356</v>
      </c>
      <c r="C191" s="671">
        <v>7.7</v>
      </c>
      <c r="D191" s="673">
        <v>8.1999999999999993</v>
      </c>
      <c r="E191" s="672">
        <v>7.6</v>
      </c>
      <c r="F191" s="672" t="s">
        <v>363</v>
      </c>
      <c r="G191" s="672">
        <v>7.4</v>
      </c>
      <c r="H191" s="672">
        <v>7.1</v>
      </c>
      <c r="I191" s="671">
        <v>5250</v>
      </c>
      <c r="J191" s="523">
        <v>4480</v>
      </c>
      <c r="K191" s="523">
        <v>4970</v>
      </c>
      <c r="L191" s="523" t="s">
        <v>363</v>
      </c>
      <c r="M191" s="523">
        <v>7930</v>
      </c>
      <c r="N191" s="523">
        <v>6420</v>
      </c>
      <c r="O191" s="817" t="s">
        <v>15</v>
      </c>
      <c r="P191" s="523" t="s">
        <v>15</v>
      </c>
      <c r="Q191" s="818" t="s">
        <v>363</v>
      </c>
      <c r="R191" s="818" t="s">
        <v>363</v>
      </c>
      <c r="S191" s="818">
        <v>7</v>
      </c>
      <c r="T191" s="818">
        <v>8</v>
      </c>
      <c r="U191" s="814"/>
      <c r="V191" s="18"/>
      <c r="W191" s="813"/>
      <c r="X191" s="811"/>
      <c r="Y191" s="812"/>
      <c r="Z191" s="812"/>
      <c r="AA191" s="812"/>
      <c r="AB191" s="812"/>
      <c r="AC191" s="812"/>
    </row>
    <row r="192" spans="1:29" s="25" customFormat="1" ht="13.8" hidden="1" thickBot="1">
      <c r="A192" s="815">
        <v>38384</v>
      </c>
      <c r="B192" s="816">
        <v>38384</v>
      </c>
      <c r="C192" s="671">
        <v>7.7</v>
      </c>
      <c r="D192" s="673">
        <v>8.3000000000000007</v>
      </c>
      <c r="E192" s="672">
        <v>7.6</v>
      </c>
      <c r="F192" s="672">
        <v>7.2</v>
      </c>
      <c r="G192" s="672">
        <v>7.2</v>
      </c>
      <c r="H192" s="672">
        <v>6.8</v>
      </c>
      <c r="I192" s="671">
        <v>5100</v>
      </c>
      <c r="J192" s="523">
        <v>3000</v>
      </c>
      <c r="K192" s="523">
        <v>5160</v>
      </c>
      <c r="L192" s="523">
        <v>5590</v>
      </c>
      <c r="M192" s="523">
        <v>7590</v>
      </c>
      <c r="N192" s="523">
        <v>6130</v>
      </c>
      <c r="O192" s="817">
        <v>2</v>
      </c>
      <c r="P192" s="523" t="s">
        <v>15</v>
      </c>
      <c r="Q192" s="818" t="s">
        <v>363</v>
      </c>
      <c r="R192" s="818">
        <v>2</v>
      </c>
      <c r="S192" s="818" t="s">
        <v>15</v>
      </c>
      <c r="T192" s="818" t="s">
        <v>15</v>
      </c>
      <c r="U192" s="814"/>
      <c r="V192" s="18"/>
      <c r="W192" s="813"/>
      <c r="X192" s="811"/>
      <c r="Y192" s="812"/>
      <c r="Z192" s="812"/>
      <c r="AA192" s="812"/>
      <c r="AB192" s="812"/>
      <c r="AC192" s="812"/>
    </row>
    <row r="193" spans="1:29" s="25" customFormat="1" ht="13.8" hidden="1" thickBot="1">
      <c r="A193" s="815">
        <v>38413</v>
      </c>
      <c r="B193" s="816">
        <v>38413</v>
      </c>
      <c r="C193" s="671">
        <v>7.7</v>
      </c>
      <c r="D193" s="673">
        <v>7.8</v>
      </c>
      <c r="E193" s="672">
        <v>7.6</v>
      </c>
      <c r="F193" s="672" t="s">
        <v>363</v>
      </c>
      <c r="G193" s="672">
        <v>7.3</v>
      </c>
      <c r="H193" s="672">
        <v>7.1</v>
      </c>
      <c r="I193" s="671">
        <v>5220</v>
      </c>
      <c r="J193" s="523">
        <v>3050</v>
      </c>
      <c r="K193" s="523">
        <v>4860</v>
      </c>
      <c r="L193" s="523" t="s">
        <v>363</v>
      </c>
      <c r="M193" s="523">
        <v>5690</v>
      </c>
      <c r="N193" s="523">
        <v>5630</v>
      </c>
      <c r="O193" s="817">
        <v>4</v>
      </c>
      <c r="P193" s="523">
        <v>4</v>
      </c>
      <c r="Q193" s="818" t="s">
        <v>363</v>
      </c>
      <c r="R193" s="818" t="s">
        <v>363</v>
      </c>
      <c r="S193" s="818" t="s">
        <v>15</v>
      </c>
      <c r="T193" s="818" t="s">
        <v>15</v>
      </c>
      <c r="U193" s="814"/>
      <c r="V193" s="18"/>
      <c r="W193" s="813"/>
      <c r="X193" s="811"/>
      <c r="Y193" s="812"/>
      <c r="Z193" s="812"/>
      <c r="AA193" s="812"/>
      <c r="AB193" s="812"/>
      <c r="AC193" s="812"/>
    </row>
    <row r="194" spans="1:29" s="25" customFormat="1" ht="13.8" hidden="1" thickBot="1">
      <c r="A194" s="815">
        <v>38443</v>
      </c>
      <c r="B194" s="816">
        <v>38443</v>
      </c>
      <c r="C194" s="671">
        <v>7.9</v>
      </c>
      <c r="D194" s="673">
        <v>8.1999999999999993</v>
      </c>
      <c r="E194" s="672">
        <v>7.6</v>
      </c>
      <c r="F194" s="672">
        <v>7.3</v>
      </c>
      <c r="G194" s="672">
        <v>7.3</v>
      </c>
      <c r="H194" s="672">
        <v>7.3</v>
      </c>
      <c r="I194" s="671">
        <v>5110</v>
      </c>
      <c r="J194" s="523">
        <v>2850</v>
      </c>
      <c r="K194" s="523">
        <v>4860</v>
      </c>
      <c r="L194" s="523">
        <v>4880</v>
      </c>
      <c r="M194" s="523">
        <v>3060</v>
      </c>
      <c r="N194" s="523">
        <v>4810</v>
      </c>
      <c r="O194" s="817">
        <v>6</v>
      </c>
      <c r="P194" s="523">
        <v>4</v>
      </c>
      <c r="Q194" s="818">
        <v>7</v>
      </c>
      <c r="R194" s="818">
        <v>7</v>
      </c>
      <c r="S194" s="818" t="s">
        <v>15</v>
      </c>
      <c r="T194" s="818" t="s">
        <v>15</v>
      </c>
      <c r="U194" s="814"/>
      <c r="V194" s="18"/>
      <c r="W194" s="813"/>
      <c r="X194" s="811"/>
      <c r="Y194" s="812"/>
      <c r="Z194" s="812"/>
      <c r="AA194" s="812"/>
      <c r="AB194" s="812"/>
      <c r="AC194" s="812"/>
    </row>
    <row r="195" spans="1:29" s="25" customFormat="1" ht="13.8" hidden="1" thickBot="1">
      <c r="A195" s="815">
        <v>38474</v>
      </c>
      <c r="B195" s="816">
        <v>38474</v>
      </c>
      <c r="C195" s="671">
        <v>7.4</v>
      </c>
      <c r="D195" s="673">
        <v>6.6</v>
      </c>
      <c r="E195" s="672">
        <v>6.9</v>
      </c>
      <c r="F195" s="672">
        <v>7.2</v>
      </c>
      <c r="G195" s="672" t="s">
        <v>363</v>
      </c>
      <c r="H195" s="672" t="s">
        <v>363</v>
      </c>
      <c r="I195" s="671">
        <v>5470</v>
      </c>
      <c r="J195" s="523">
        <v>3520</v>
      </c>
      <c r="K195" s="523">
        <v>5580</v>
      </c>
      <c r="L195" s="523">
        <v>4980</v>
      </c>
      <c r="M195" s="523" t="s">
        <v>363</v>
      </c>
      <c r="N195" s="523" t="s">
        <v>363</v>
      </c>
      <c r="O195" s="817">
        <v>7</v>
      </c>
      <c r="P195" s="523">
        <v>3</v>
      </c>
      <c r="Q195" s="818">
        <v>4</v>
      </c>
      <c r="R195" s="818" t="s">
        <v>15</v>
      </c>
      <c r="S195" s="818" t="s">
        <v>363</v>
      </c>
      <c r="T195" s="818" t="s">
        <v>363</v>
      </c>
      <c r="U195" s="814"/>
      <c r="V195" s="18"/>
      <c r="W195" s="813"/>
      <c r="X195" s="811"/>
      <c r="Y195" s="812"/>
      <c r="Z195" s="812"/>
      <c r="AA195" s="812"/>
      <c r="AB195" s="812"/>
      <c r="AC195" s="812"/>
    </row>
    <row r="196" spans="1:29" s="25" customFormat="1" ht="13.8" hidden="1" thickBot="1">
      <c r="A196" s="815">
        <v>38502</v>
      </c>
      <c r="B196" s="816">
        <v>38502</v>
      </c>
      <c r="C196" s="671">
        <v>7.6</v>
      </c>
      <c r="D196" s="673">
        <v>7.6</v>
      </c>
      <c r="E196" s="672">
        <v>7.5</v>
      </c>
      <c r="F196" s="672">
        <v>7</v>
      </c>
      <c r="G196" s="672" t="s">
        <v>363</v>
      </c>
      <c r="H196" s="672" t="s">
        <v>363</v>
      </c>
      <c r="I196" s="671">
        <v>5710</v>
      </c>
      <c r="J196" s="523">
        <v>4520</v>
      </c>
      <c r="K196" s="523">
        <v>5620</v>
      </c>
      <c r="L196" s="523">
        <v>5280</v>
      </c>
      <c r="M196" s="523" t="s">
        <v>363</v>
      </c>
      <c r="N196" s="523" t="s">
        <v>363</v>
      </c>
      <c r="O196" s="817">
        <v>6</v>
      </c>
      <c r="P196" s="523">
        <v>5</v>
      </c>
      <c r="Q196" s="818">
        <v>24</v>
      </c>
      <c r="R196" s="818">
        <v>11</v>
      </c>
      <c r="S196" s="818" t="s">
        <v>363</v>
      </c>
      <c r="T196" s="818" t="s">
        <v>363</v>
      </c>
      <c r="U196" s="814"/>
      <c r="V196" s="18"/>
      <c r="W196" s="813"/>
      <c r="X196" s="811"/>
      <c r="Y196" s="812"/>
      <c r="Z196" s="812"/>
      <c r="AA196" s="812"/>
      <c r="AB196" s="812"/>
      <c r="AC196" s="812"/>
    </row>
    <row r="197" spans="1:29" s="25" customFormat="1" ht="13.8" hidden="1" thickBot="1">
      <c r="A197" s="815">
        <v>38474</v>
      </c>
      <c r="B197" s="816">
        <v>38474</v>
      </c>
      <c r="C197" s="671">
        <v>7.4</v>
      </c>
      <c r="D197" s="673">
        <v>6.6</v>
      </c>
      <c r="E197" s="672">
        <v>7.2</v>
      </c>
      <c r="F197" s="672">
        <v>6.9</v>
      </c>
      <c r="G197" s="672" t="s">
        <v>363</v>
      </c>
      <c r="H197" s="672" t="s">
        <v>363</v>
      </c>
      <c r="I197" s="671">
        <v>5470</v>
      </c>
      <c r="J197" s="523">
        <v>3520</v>
      </c>
      <c r="K197" s="523">
        <v>4980</v>
      </c>
      <c r="L197" s="523">
        <v>5580</v>
      </c>
      <c r="M197" s="523" t="s">
        <v>363</v>
      </c>
      <c r="N197" s="523" t="s">
        <v>363</v>
      </c>
      <c r="O197" s="817">
        <v>7</v>
      </c>
      <c r="P197" s="523">
        <v>3</v>
      </c>
      <c r="Q197" s="818" t="s">
        <v>15</v>
      </c>
      <c r="R197" s="818">
        <v>4</v>
      </c>
      <c r="S197" s="818" t="s">
        <v>363</v>
      </c>
      <c r="T197" s="818" t="s">
        <v>363</v>
      </c>
      <c r="U197" s="814"/>
      <c r="V197" s="18"/>
      <c r="W197" s="813"/>
      <c r="X197" s="811"/>
      <c r="Y197" s="812"/>
      <c r="Z197" s="812"/>
      <c r="AA197" s="812"/>
      <c r="AB197" s="812"/>
      <c r="AC197" s="812"/>
    </row>
    <row r="198" spans="1:29" s="25" customFormat="1" ht="13.8" hidden="1" thickBot="1">
      <c r="A198" s="815">
        <v>38502</v>
      </c>
      <c r="B198" s="816">
        <v>38502</v>
      </c>
      <c r="C198" s="671">
        <v>7.6</v>
      </c>
      <c r="D198" s="673">
        <v>7.6</v>
      </c>
      <c r="E198" s="672">
        <v>7</v>
      </c>
      <c r="F198" s="672">
        <v>7.5</v>
      </c>
      <c r="G198" s="672" t="s">
        <v>363</v>
      </c>
      <c r="H198" s="672" t="s">
        <v>363</v>
      </c>
      <c r="I198" s="671">
        <v>5710</v>
      </c>
      <c r="J198" s="523">
        <v>4520</v>
      </c>
      <c r="K198" s="523">
        <v>5280</v>
      </c>
      <c r="L198" s="523">
        <v>5620</v>
      </c>
      <c r="M198" s="523" t="s">
        <v>363</v>
      </c>
      <c r="N198" s="523" t="s">
        <v>363</v>
      </c>
      <c r="O198" s="817">
        <v>6</v>
      </c>
      <c r="P198" s="523">
        <v>5</v>
      </c>
      <c r="Q198" s="818">
        <v>11</v>
      </c>
      <c r="R198" s="818">
        <v>24</v>
      </c>
      <c r="S198" s="818" t="s">
        <v>363</v>
      </c>
      <c r="T198" s="818" t="s">
        <v>363</v>
      </c>
      <c r="U198" s="814"/>
      <c r="V198" s="18"/>
      <c r="W198" s="813"/>
      <c r="X198" s="811"/>
      <c r="Y198" s="812"/>
      <c r="Z198" s="812"/>
      <c r="AA198" s="812"/>
      <c r="AB198" s="812"/>
      <c r="AC198" s="812"/>
    </row>
    <row r="199" spans="1:29" s="25" customFormat="1" ht="13.8" hidden="1" thickBot="1">
      <c r="A199" s="815">
        <v>38541</v>
      </c>
      <c r="B199" s="816">
        <v>38541</v>
      </c>
      <c r="C199" s="671">
        <v>7.7</v>
      </c>
      <c r="D199" s="673">
        <v>6.7</v>
      </c>
      <c r="E199" s="672">
        <v>6.9</v>
      </c>
      <c r="F199" s="672">
        <v>6.9</v>
      </c>
      <c r="G199" s="672">
        <v>7.4</v>
      </c>
      <c r="H199" s="672">
        <v>7.2</v>
      </c>
      <c r="I199" s="671">
        <v>4900</v>
      </c>
      <c r="J199" s="523">
        <v>4050</v>
      </c>
      <c r="K199" s="523">
        <v>5330</v>
      </c>
      <c r="L199" s="523">
        <v>5190</v>
      </c>
      <c r="M199" s="523">
        <v>1080</v>
      </c>
      <c r="N199" s="523">
        <v>4170</v>
      </c>
      <c r="O199" s="817">
        <v>19</v>
      </c>
      <c r="P199" s="523">
        <v>18</v>
      </c>
      <c r="Q199" s="818">
        <v>7</v>
      </c>
      <c r="R199" s="818">
        <v>8</v>
      </c>
      <c r="S199" s="818">
        <v>34</v>
      </c>
      <c r="T199" s="818">
        <v>19</v>
      </c>
      <c r="U199" s="814"/>
      <c r="V199" s="18"/>
      <c r="W199" s="813"/>
      <c r="X199" s="811"/>
      <c r="Y199" s="812"/>
      <c r="Z199" s="812"/>
      <c r="AA199" s="812"/>
      <c r="AB199" s="812"/>
      <c r="AC199" s="812"/>
    </row>
    <row r="200" spans="1:29" s="25" customFormat="1" ht="13.8" hidden="1" thickBot="1">
      <c r="A200" s="815">
        <v>38561</v>
      </c>
      <c r="B200" s="816">
        <v>38561</v>
      </c>
      <c r="C200" s="671">
        <v>7.4</v>
      </c>
      <c r="D200" s="673">
        <v>7.9</v>
      </c>
      <c r="E200" s="672">
        <v>6.42</v>
      </c>
      <c r="F200" s="672">
        <v>6.5</v>
      </c>
      <c r="G200" s="672" t="s">
        <v>363</v>
      </c>
      <c r="H200" s="672" t="s">
        <v>363</v>
      </c>
      <c r="I200" s="671">
        <v>5110</v>
      </c>
      <c r="J200" s="523">
        <v>4620</v>
      </c>
      <c r="K200" s="523">
        <v>4950</v>
      </c>
      <c r="L200" s="523">
        <v>5180</v>
      </c>
      <c r="M200" s="523" t="s">
        <v>363</v>
      </c>
      <c r="N200" s="523" t="s">
        <v>363</v>
      </c>
      <c r="O200" s="817">
        <v>13</v>
      </c>
      <c r="P200" s="523">
        <v>10</v>
      </c>
      <c r="Q200" s="818">
        <v>6</v>
      </c>
      <c r="R200" s="818">
        <v>26</v>
      </c>
      <c r="S200" s="818" t="s">
        <v>363</v>
      </c>
      <c r="T200" s="818" t="s">
        <v>363</v>
      </c>
      <c r="U200" s="814"/>
      <c r="V200" s="18"/>
      <c r="W200" s="813"/>
      <c r="X200" s="811"/>
      <c r="Y200" s="812"/>
      <c r="Z200" s="812"/>
      <c r="AA200" s="812"/>
      <c r="AB200" s="812"/>
      <c r="AC200" s="812"/>
    </row>
    <row r="201" spans="1:29" s="25" customFormat="1" ht="13.8" hidden="1" thickBot="1">
      <c r="A201" s="815">
        <v>38595</v>
      </c>
      <c r="B201" s="816">
        <v>38595</v>
      </c>
      <c r="C201" s="671">
        <v>7.9</v>
      </c>
      <c r="D201" s="673">
        <v>8.1999999999999993</v>
      </c>
      <c r="E201" s="672">
        <v>7.5</v>
      </c>
      <c r="F201" s="672">
        <v>7.3</v>
      </c>
      <c r="G201" s="672" t="s">
        <v>363</v>
      </c>
      <c r="H201" s="672" t="s">
        <v>363</v>
      </c>
      <c r="I201" s="671">
        <v>5130</v>
      </c>
      <c r="J201" s="523">
        <v>4990</v>
      </c>
      <c r="K201" s="523">
        <v>4970</v>
      </c>
      <c r="L201" s="523">
        <v>5130</v>
      </c>
      <c r="M201" s="523" t="s">
        <v>363</v>
      </c>
      <c r="N201" s="523" t="s">
        <v>363</v>
      </c>
      <c r="O201" s="817">
        <v>23</v>
      </c>
      <c r="P201" s="523">
        <v>11</v>
      </c>
      <c r="Q201" s="818">
        <v>7</v>
      </c>
      <c r="R201" s="818">
        <v>21</v>
      </c>
      <c r="S201" s="818" t="s">
        <v>363</v>
      </c>
      <c r="T201" s="818" t="s">
        <v>363</v>
      </c>
      <c r="U201" s="814"/>
      <c r="V201" s="18"/>
      <c r="W201" s="813"/>
      <c r="X201" s="811"/>
      <c r="Y201" s="812"/>
      <c r="Z201" s="812"/>
      <c r="AA201" s="812"/>
      <c r="AB201" s="812"/>
      <c r="AC201" s="812"/>
    </row>
    <row r="202" spans="1:29" s="25" customFormat="1" ht="13.8" hidden="1" thickBot="1">
      <c r="A202" s="815">
        <v>38604</v>
      </c>
      <c r="B202" s="816">
        <v>38604</v>
      </c>
      <c r="C202" s="671">
        <v>7.7</v>
      </c>
      <c r="D202" s="673">
        <v>7.9</v>
      </c>
      <c r="E202" s="672">
        <v>7.3</v>
      </c>
      <c r="F202" s="672">
        <v>7.3</v>
      </c>
      <c r="G202" s="672">
        <v>7.5</v>
      </c>
      <c r="H202" s="672">
        <v>7.3</v>
      </c>
      <c r="I202" s="671">
        <v>4990</v>
      </c>
      <c r="J202" s="523">
        <v>4650</v>
      </c>
      <c r="K202" s="523">
        <v>4940</v>
      </c>
      <c r="L202" s="523">
        <v>5150</v>
      </c>
      <c r="M202" s="523">
        <v>6660</v>
      </c>
      <c r="N202" s="523">
        <v>5830</v>
      </c>
      <c r="O202" s="817">
        <v>13</v>
      </c>
      <c r="P202" s="523">
        <v>5</v>
      </c>
      <c r="Q202" s="818">
        <v>4</v>
      </c>
      <c r="R202" s="818">
        <v>30</v>
      </c>
      <c r="S202" s="818" t="s">
        <v>15</v>
      </c>
      <c r="T202" s="818" t="s">
        <v>15</v>
      </c>
      <c r="U202" s="814"/>
      <c r="V202" s="18"/>
      <c r="W202" s="813"/>
      <c r="X202" s="811"/>
      <c r="Y202" s="812"/>
      <c r="Z202" s="812"/>
      <c r="AA202" s="812"/>
      <c r="AB202" s="812"/>
      <c r="AC202" s="812"/>
    </row>
    <row r="203" spans="1:29" s="25" customFormat="1" ht="13.8" hidden="1" thickBot="1">
      <c r="A203" s="815">
        <v>38635</v>
      </c>
      <c r="B203" s="816">
        <v>38635</v>
      </c>
      <c r="C203" s="671">
        <v>7.7</v>
      </c>
      <c r="D203" s="673">
        <v>8.1</v>
      </c>
      <c r="E203" s="672">
        <v>7.2</v>
      </c>
      <c r="F203" s="672">
        <v>7.4</v>
      </c>
      <c r="G203" s="672" t="s">
        <v>363</v>
      </c>
      <c r="H203" s="672" t="s">
        <v>363</v>
      </c>
      <c r="I203" s="671">
        <v>5160</v>
      </c>
      <c r="J203" s="523">
        <v>4290</v>
      </c>
      <c r="K203" s="523">
        <v>4880</v>
      </c>
      <c r="L203" s="523">
        <v>5140</v>
      </c>
      <c r="M203" s="523" t="s">
        <v>363</v>
      </c>
      <c r="N203" s="523" t="s">
        <v>363</v>
      </c>
      <c r="O203" s="817">
        <v>3</v>
      </c>
      <c r="P203" s="523">
        <v>5</v>
      </c>
      <c r="Q203" s="818" t="s">
        <v>15</v>
      </c>
      <c r="R203" s="818">
        <v>6</v>
      </c>
      <c r="S203" s="818" t="s">
        <v>363</v>
      </c>
      <c r="T203" s="818" t="s">
        <v>363</v>
      </c>
      <c r="U203" s="814"/>
      <c r="V203" s="18"/>
      <c r="W203" s="813"/>
      <c r="X203" s="811"/>
      <c r="Y203" s="812"/>
      <c r="Z203" s="812"/>
      <c r="AA203" s="812"/>
      <c r="AB203" s="812"/>
      <c r="AC203" s="812"/>
    </row>
    <row r="204" spans="1:29" s="25" customFormat="1" ht="13.8" hidden="1" thickBot="1">
      <c r="A204" s="815">
        <v>38665</v>
      </c>
      <c r="B204" s="816">
        <v>38665</v>
      </c>
      <c r="C204" s="671">
        <v>7.5</v>
      </c>
      <c r="D204" s="673">
        <v>7.7</v>
      </c>
      <c r="E204" s="672">
        <v>7.5</v>
      </c>
      <c r="F204" s="672">
        <v>7.4</v>
      </c>
      <c r="G204" s="672" t="s">
        <v>363</v>
      </c>
      <c r="H204" s="672" t="s">
        <v>363</v>
      </c>
      <c r="I204" s="671">
        <v>4910</v>
      </c>
      <c r="J204" s="523">
        <v>5000</v>
      </c>
      <c r="K204" s="523">
        <v>4760</v>
      </c>
      <c r="L204" s="523">
        <v>4770</v>
      </c>
      <c r="M204" s="523" t="s">
        <v>363</v>
      </c>
      <c r="N204" s="523" t="s">
        <v>363</v>
      </c>
      <c r="O204" s="817">
        <v>45</v>
      </c>
      <c r="P204" s="523">
        <v>7</v>
      </c>
      <c r="Q204" s="818" t="s">
        <v>15</v>
      </c>
      <c r="R204" s="818">
        <v>5</v>
      </c>
      <c r="S204" s="818" t="s">
        <v>363</v>
      </c>
      <c r="T204" s="818" t="s">
        <v>363</v>
      </c>
      <c r="U204" s="814"/>
      <c r="V204" s="18"/>
      <c r="W204" s="813"/>
      <c r="X204" s="811"/>
      <c r="Y204" s="812"/>
      <c r="Z204" s="812"/>
      <c r="AA204" s="812"/>
      <c r="AB204" s="812"/>
      <c r="AC204" s="812"/>
    </row>
    <row r="205" spans="1:29" s="25" customFormat="1" ht="13.8" hidden="1" thickBot="1">
      <c r="A205" s="815">
        <v>38695</v>
      </c>
      <c r="B205" s="816">
        <v>38695</v>
      </c>
      <c r="C205" s="671">
        <v>7.4</v>
      </c>
      <c r="D205" s="673">
        <v>7.8</v>
      </c>
      <c r="E205" s="672">
        <v>7.4</v>
      </c>
      <c r="F205" s="672">
        <v>7.4</v>
      </c>
      <c r="G205" s="672">
        <v>7.3</v>
      </c>
      <c r="H205" s="672">
        <v>7.2</v>
      </c>
      <c r="I205" s="671">
        <v>6500</v>
      </c>
      <c r="J205" s="523">
        <v>6700</v>
      </c>
      <c r="K205" s="523">
        <v>6600</v>
      </c>
      <c r="L205" s="523">
        <v>6500</v>
      </c>
      <c r="M205" s="523">
        <v>9000</v>
      </c>
      <c r="N205" s="523">
        <v>7400</v>
      </c>
      <c r="O205" s="817">
        <v>11</v>
      </c>
      <c r="P205" s="523">
        <v>23</v>
      </c>
      <c r="Q205" s="818">
        <v>15</v>
      </c>
      <c r="R205" s="818">
        <v>3</v>
      </c>
      <c r="S205" s="818">
        <v>5</v>
      </c>
      <c r="T205" s="818">
        <v>11</v>
      </c>
      <c r="U205" s="814"/>
      <c r="V205" s="18"/>
      <c r="W205" s="813"/>
      <c r="X205" s="811"/>
      <c r="Y205" s="812"/>
      <c r="Z205" s="812"/>
      <c r="AA205" s="812"/>
      <c r="AB205" s="812"/>
      <c r="AC205" s="812"/>
    </row>
    <row r="206" spans="1:29" s="25" customFormat="1" ht="13.8" hidden="1" thickBot="1">
      <c r="A206" s="815">
        <v>38727</v>
      </c>
      <c r="B206" s="816">
        <v>38727</v>
      </c>
      <c r="C206" s="671">
        <v>7.5</v>
      </c>
      <c r="D206" s="673">
        <v>7.9</v>
      </c>
      <c r="E206" s="672">
        <v>7.1</v>
      </c>
      <c r="F206" s="672">
        <v>7.4</v>
      </c>
      <c r="G206" s="672" t="s">
        <v>363</v>
      </c>
      <c r="H206" s="672" t="s">
        <v>363</v>
      </c>
      <c r="I206" s="671">
        <v>5080</v>
      </c>
      <c r="J206" s="523">
        <v>4710</v>
      </c>
      <c r="K206" s="523">
        <v>4970</v>
      </c>
      <c r="L206" s="523">
        <v>5080</v>
      </c>
      <c r="M206" s="523" t="s">
        <v>363</v>
      </c>
      <c r="N206" s="523" t="s">
        <v>363</v>
      </c>
      <c r="O206" s="817" t="s">
        <v>15</v>
      </c>
      <c r="P206" s="523">
        <v>31</v>
      </c>
      <c r="Q206" s="818">
        <v>30</v>
      </c>
      <c r="R206" s="818">
        <v>4</v>
      </c>
      <c r="S206" s="818" t="s">
        <v>363</v>
      </c>
      <c r="T206" s="818" t="s">
        <v>363</v>
      </c>
      <c r="U206" s="814"/>
      <c r="V206" s="18"/>
      <c r="W206" s="813"/>
      <c r="X206" s="811"/>
      <c r="Y206" s="812"/>
      <c r="Z206" s="812"/>
      <c r="AA206" s="812"/>
      <c r="AB206" s="812"/>
      <c r="AC206" s="812"/>
    </row>
    <row r="207" spans="1:29" s="25" customFormat="1" ht="13.8" hidden="1" thickBot="1">
      <c r="A207" s="815">
        <v>38765</v>
      </c>
      <c r="B207" s="816">
        <v>38765</v>
      </c>
      <c r="C207" s="671">
        <v>7.6</v>
      </c>
      <c r="D207" s="673">
        <v>7.7</v>
      </c>
      <c r="E207" s="672">
        <v>7.2</v>
      </c>
      <c r="F207" s="672">
        <v>7.2</v>
      </c>
      <c r="G207" s="672" t="s">
        <v>363</v>
      </c>
      <c r="H207" s="672" t="s">
        <v>363</v>
      </c>
      <c r="I207" s="671">
        <v>5170</v>
      </c>
      <c r="J207" s="523">
        <v>5480</v>
      </c>
      <c r="K207" s="523">
        <v>4990</v>
      </c>
      <c r="L207" s="523">
        <v>5200</v>
      </c>
      <c r="M207" s="523" t="s">
        <v>363</v>
      </c>
      <c r="N207" s="523" t="s">
        <v>363</v>
      </c>
      <c r="O207" s="817" t="s">
        <v>15</v>
      </c>
      <c r="P207" s="523">
        <v>29</v>
      </c>
      <c r="Q207" s="818">
        <v>3</v>
      </c>
      <c r="R207" s="818">
        <v>4</v>
      </c>
      <c r="S207" s="818" t="s">
        <v>363</v>
      </c>
      <c r="T207" s="818" t="s">
        <v>363</v>
      </c>
      <c r="U207" s="814"/>
      <c r="V207" s="18"/>
      <c r="W207" s="813"/>
      <c r="X207" s="811"/>
      <c r="Y207" s="812"/>
      <c r="Z207" s="812"/>
      <c r="AA207" s="812"/>
      <c r="AB207" s="812"/>
      <c r="AC207" s="812"/>
    </row>
    <row r="208" spans="1:29" s="25" customFormat="1" ht="13.8" hidden="1" thickBot="1">
      <c r="A208" s="815">
        <v>38807</v>
      </c>
      <c r="B208" s="816">
        <v>38807</v>
      </c>
      <c r="C208" s="671">
        <v>7.1</v>
      </c>
      <c r="D208" s="673">
        <v>8.3000000000000007</v>
      </c>
      <c r="E208" s="672">
        <v>7.3</v>
      </c>
      <c r="F208" s="672">
        <v>6.8</v>
      </c>
      <c r="G208" s="672">
        <v>7.2</v>
      </c>
      <c r="H208" s="672">
        <v>7.3</v>
      </c>
      <c r="I208" s="671">
        <v>6400</v>
      </c>
      <c r="J208" s="523">
        <v>7300</v>
      </c>
      <c r="K208" s="523">
        <v>6100</v>
      </c>
      <c r="L208" s="523">
        <v>6300</v>
      </c>
      <c r="M208" s="672">
        <v>13000</v>
      </c>
      <c r="N208" s="672">
        <v>7200</v>
      </c>
      <c r="O208" s="817">
        <v>15</v>
      </c>
      <c r="P208" s="523">
        <v>15</v>
      </c>
      <c r="Q208" s="818">
        <v>43</v>
      </c>
      <c r="R208" s="818">
        <v>9</v>
      </c>
      <c r="S208" s="818">
        <v>18</v>
      </c>
      <c r="T208" s="818">
        <v>5</v>
      </c>
      <c r="U208" s="814"/>
      <c r="V208" s="18"/>
      <c r="W208" s="813"/>
      <c r="X208" s="811"/>
      <c r="Y208" s="812"/>
      <c r="Z208" s="812"/>
      <c r="AA208" s="812"/>
      <c r="AB208" s="812"/>
      <c r="AC208" s="812"/>
    </row>
    <row r="209" spans="1:29" s="25" customFormat="1" ht="13.8" hidden="1" thickBot="1">
      <c r="A209" s="815">
        <v>38818</v>
      </c>
      <c r="B209" s="816">
        <v>38818</v>
      </c>
      <c r="C209" s="671">
        <v>8.1</v>
      </c>
      <c r="D209" s="673">
        <v>7.6</v>
      </c>
      <c r="E209" s="672">
        <v>7.5</v>
      </c>
      <c r="F209" s="672">
        <v>6.8</v>
      </c>
      <c r="G209" s="672" t="s">
        <v>363</v>
      </c>
      <c r="H209" s="672" t="s">
        <v>363</v>
      </c>
      <c r="I209" s="671">
        <v>6540</v>
      </c>
      <c r="J209" s="523">
        <v>4920</v>
      </c>
      <c r="K209" s="523">
        <v>4600</v>
      </c>
      <c r="L209" s="523">
        <v>5020</v>
      </c>
      <c r="M209" s="523" t="s">
        <v>363</v>
      </c>
      <c r="N209" s="523" t="s">
        <v>363</v>
      </c>
      <c r="O209" s="817">
        <v>15</v>
      </c>
      <c r="P209" s="523">
        <v>21</v>
      </c>
      <c r="Q209" s="818">
        <v>9</v>
      </c>
      <c r="R209" s="818">
        <v>6</v>
      </c>
      <c r="S209" s="818" t="s">
        <v>363</v>
      </c>
      <c r="T209" s="818" t="s">
        <v>363</v>
      </c>
      <c r="U209" s="814"/>
      <c r="V209" s="18"/>
      <c r="W209" s="813"/>
      <c r="X209" s="811"/>
      <c r="Y209" s="812"/>
      <c r="Z209" s="812"/>
      <c r="AA209" s="812"/>
      <c r="AB209" s="812"/>
      <c r="AC209" s="812"/>
    </row>
    <row r="210" spans="1:29" s="25" customFormat="1" ht="13.8" hidden="1" thickBot="1">
      <c r="A210" s="815">
        <v>38847</v>
      </c>
      <c r="B210" s="816">
        <v>38847</v>
      </c>
      <c r="C210" s="671">
        <v>7.9</v>
      </c>
      <c r="D210" s="673">
        <v>8.3000000000000007</v>
      </c>
      <c r="E210" s="672">
        <v>7.8</v>
      </c>
      <c r="F210" s="672">
        <v>7</v>
      </c>
      <c r="G210" s="672" t="s">
        <v>363</v>
      </c>
      <c r="H210" s="672" t="s">
        <v>363</v>
      </c>
      <c r="I210" s="671">
        <v>4970</v>
      </c>
      <c r="J210" s="523">
        <v>4880</v>
      </c>
      <c r="K210" s="523">
        <v>4690</v>
      </c>
      <c r="L210" s="523">
        <v>4960</v>
      </c>
      <c r="M210" s="523" t="s">
        <v>363</v>
      </c>
      <c r="N210" s="523" t="s">
        <v>363</v>
      </c>
      <c r="O210" s="817">
        <v>15</v>
      </c>
      <c r="P210" s="523">
        <v>20</v>
      </c>
      <c r="Q210" s="818">
        <v>6</v>
      </c>
      <c r="R210" s="818">
        <v>45</v>
      </c>
      <c r="S210" s="818" t="s">
        <v>363</v>
      </c>
      <c r="T210" s="818" t="s">
        <v>363</v>
      </c>
      <c r="U210" s="814"/>
      <c r="V210" s="18"/>
      <c r="W210" s="813"/>
      <c r="X210" s="811"/>
      <c r="Y210" s="812"/>
      <c r="Z210" s="812"/>
      <c r="AA210" s="812"/>
      <c r="AB210" s="812"/>
      <c r="AC210" s="812"/>
    </row>
    <row r="211" spans="1:29" s="25" customFormat="1" ht="13.8" hidden="1" thickBot="1">
      <c r="A211" s="815">
        <v>38877</v>
      </c>
      <c r="B211" s="816">
        <v>38877</v>
      </c>
      <c r="C211" s="671">
        <v>7.9</v>
      </c>
      <c r="D211" s="673">
        <v>8.3000000000000007</v>
      </c>
      <c r="E211" s="672">
        <v>7.3</v>
      </c>
      <c r="F211" s="672">
        <v>7.2</v>
      </c>
      <c r="G211" s="672">
        <v>7.4</v>
      </c>
      <c r="H211" s="672">
        <v>7.5</v>
      </c>
      <c r="I211" s="671">
        <v>5120</v>
      </c>
      <c r="J211" s="523">
        <v>6760</v>
      </c>
      <c r="K211" s="523">
        <v>4730</v>
      </c>
      <c r="L211" s="523">
        <v>5120</v>
      </c>
      <c r="M211" s="523">
        <v>11140</v>
      </c>
      <c r="N211" s="523">
        <v>6650</v>
      </c>
      <c r="O211" s="817">
        <v>9</v>
      </c>
      <c r="P211" s="523">
        <v>27</v>
      </c>
      <c r="Q211" s="818">
        <v>8</v>
      </c>
      <c r="R211" s="818">
        <v>30</v>
      </c>
      <c r="S211" s="818">
        <v>7</v>
      </c>
      <c r="T211" s="818">
        <v>2</v>
      </c>
      <c r="U211" s="814"/>
      <c r="V211" s="18"/>
      <c r="W211" s="813"/>
      <c r="X211" s="811"/>
      <c r="Y211" s="812"/>
      <c r="Z211" s="812"/>
      <c r="AA211" s="812"/>
      <c r="AB211" s="812"/>
      <c r="AC211" s="812"/>
    </row>
    <row r="212" spans="1:29" s="25" customFormat="1" hidden="1">
      <c r="A212" s="810">
        <v>38899</v>
      </c>
      <c r="B212" s="668">
        <v>38910</v>
      </c>
      <c r="C212" s="637">
        <v>7</v>
      </c>
      <c r="D212" s="638">
        <v>6.7</v>
      </c>
      <c r="E212" s="639">
        <v>7.1</v>
      </c>
      <c r="F212" s="639" t="s">
        <v>73</v>
      </c>
      <c r="G212" s="639" t="s">
        <v>363</v>
      </c>
      <c r="H212" s="639" t="s">
        <v>363</v>
      </c>
      <c r="I212" s="637">
        <v>4940</v>
      </c>
      <c r="J212" s="640">
        <v>9430</v>
      </c>
      <c r="K212" s="640">
        <v>4890</v>
      </c>
      <c r="L212" s="640" t="s">
        <v>73</v>
      </c>
      <c r="M212" s="640" t="s">
        <v>363</v>
      </c>
      <c r="N212" s="640" t="s">
        <v>363</v>
      </c>
      <c r="O212" s="641">
        <v>22</v>
      </c>
      <c r="P212" s="640">
        <v>9</v>
      </c>
      <c r="Q212" s="819" t="s">
        <v>15</v>
      </c>
      <c r="R212" s="819" t="s">
        <v>73</v>
      </c>
      <c r="S212" s="819" t="s">
        <v>363</v>
      </c>
      <c r="T212" s="819" t="s">
        <v>363</v>
      </c>
      <c r="U212" s="746"/>
      <c r="V212" s="18"/>
      <c r="W212" s="176">
        <v>7</v>
      </c>
      <c r="X212" s="627"/>
      <c r="Y212" s="628"/>
      <c r="Z212" s="628"/>
      <c r="AA212" s="628"/>
      <c r="AB212" s="628"/>
      <c r="AC212" s="628"/>
    </row>
    <row r="213" spans="1:29" s="25" customFormat="1" hidden="1">
      <c r="A213" s="444">
        <v>38930</v>
      </c>
      <c r="B213" s="458">
        <v>38939</v>
      </c>
      <c r="C213" s="454">
        <v>7.6</v>
      </c>
      <c r="D213" s="626">
        <v>8.3000000000000007</v>
      </c>
      <c r="E213" s="452">
        <v>7.4</v>
      </c>
      <c r="F213" s="452" t="s">
        <v>73</v>
      </c>
      <c r="G213" s="452" t="s">
        <v>363</v>
      </c>
      <c r="H213" s="452" t="s">
        <v>363</v>
      </c>
      <c r="I213" s="454">
        <v>4890</v>
      </c>
      <c r="J213" s="456">
        <v>5900</v>
      </c>
      <c r="K213" s="456">
        <v>4850</v>
      </c>
      <c r="L213" s="456" t="s">
        <v>73</v>
      </c>
      <c r="M213" s="456" t="s">
        <v>363</v>
      </c>
      <c r="N213" s="456" t="s">
        <v>363</v>
      </c>
      <c r="O213" s="457">
        <v>11</v>
      </c>
      <c r="P213" s="456">
        <v>11</v>
      </c>
      <c r="Q213" s="629" t="s">
        <v>15</v>
      </c>
      <c r="R213" s="629" t="s">
        <v>73</v>
      </c>
      <c r="S213" s="629" t="s">
        <v>363</v>
      </c>
      <c r="T213" s="629" t="s">
        <v>363</v>
      </c>
      <c r="U213" s="746"/>
      <c r="V213" s="18"/>
      <c r="W213" s="55">
        <v>7</v>
      </c>
      <c r="X213" s="630"/>
      <c r="Y213" s="631"/>
      <c r="Z213" s="631"/>
      <c r="AA213" s="631"/>
      <c r="AB213" s="631"/>
      <c r="AC213" s="631"/>
    </row>
    <row r="214" spans="1:29" s="25" customFormat="1" hidden="1">
      <c r="A214" s="444">
        <v>38961</v>
      </c>
      <c r="B214" s="458">
        <v>38974</v>
      </c>
      <c r="C214" s="454">
        <v>7.1</v>
      </c>
      <c r="D214" s="626">
        <v>8.1</v>
      </c>
      <c r="E214" s="452">
        <v>7.4</v>
      </c>
      <c r="F214" s="452" t="s">
        <v>73</v>
      </c>
      <c r="G214" s="452">
        <v>7.6</v>
      </c>
      <c r="H214" s="452">
        <v>7.2</v>
      </c>
      <c r="I214" s="454">
        <v>4860</v>
      </c>
      <c r="J214" s="456">
        <v>3040</v>
      </c>
      <c r="K214" s="456">
        <v>4760</v>
      </c>
      <c r="L214" s="456" t="s">
        <v>73</v>
      </c>
      <c r="M214" s="456">
        <v>5330</v>
      </c>
      <c r="N214" s="456">
        <v>4990</v>
      </c>
      <c r="O214" s="457">
        <v>7</v>
      </c>
      <c r="P214" s="456">
        <v>27</v>
      </c>
      <c r="Q214" s="629">
        <v>4</v>
      </c>
      <c r="R214" s="629" t="s">
        <v>73</v>
      </c>
      <c r="S214" s="629">
        <v>3</v>
      </c>
      <c r="T214" s="629">
        <v>8</v>
      </c>
      <c r="U214" s="746"/>
      <c r="V214" s="18"/>
      <c r="W214" s="55">
        <v>7</v>
      </c>
      <c r="X214" s="630"/>
      <c r="Y214" s="631"/>
      <c r="Z214" s="631"/>
      <c r="AA214" s="631"/>
      <c r="AB214" s="631"/>
      <c r="AC214" s="631"/>
    </row>
    <row r="215" spans="1:29" s="25" customFormat="1" hidden="1">
      <c r="A215" s="444">
        <v>38991</v>
      </c>
      <c r="B215" s="458">
        <v>39003</v>
      </c>
      <c r="C215" s="454">
        <v>7.3</v>
      </c>
      <c r="D215" s="452">
        <v>8.1999999999999993</v>
      </c>
      <c r="E215" s="452">
        <v>7.2</v>
      </c>
      <c r="F215" s="452" t="s">
        <v>73</v>
      </c>
      <c r="G215" s="452" t="s">
        <v>363</v>
      </c>
      <c r="H215" s="452" t="s">
        <v>363</v>
      </c>
      <c r="I215" s="454">
        <v>5000</v>
      </c>
      <c r="J215" s="452">
        <v>5520</v>
      </c>
      <c r="K215" s="452">
        <v>4980</v>
      </c>
      <c r="L215" s="452" t="s">
        <v>73</v>
      </c>
      <c r="M215" s="452" t="s">
        <v>363</v>
      </c>
      <c r="N215" s="452" t="s">
        <v>363</v>
      </c>
      <c r="O215" s="457">
        <v>13</v>
      </c>
      <c r="P215" s="452">
        <v>24</v>
      </c>
      <c r="Q215" s="629" t="s">
        <v>15</v>
      </c>
      <c r="R215" s="629" t="s">
        <v>73</v>
      </c>
      <c r="S215" s="629" t="s">
        <v>363</v>
      </c>
      <c r="T215" s="629" t="s">
        <v>363</v>
      </c>
      <c r="U215" s="746"/>
      <c r="V215" s="18"/>
      <c r="W215" s="55">
        <v>7</v>
      </c>
      <c r="X215" s="630"/>
      <c r="Y215" s="631"/>
      <c r="Z215" s="631"/>
      <c r="AA215" s="631"/>
      <c r="AB215" s="631"/>
      <c r="AC215" s="631"/>
    </row>
    <row r="216" spans="1:29" s="25" customFormat="1" hidden="1">
      <c r="A216" s="444">
        <v>39022</v>
      </c>
      <c r="B216" s="458">
        <v>39030</v>
      </c>
      <c r="C216" s="454">
        <v>7.4</v>
      </c>
      <c r="D216" s="452">
        <v>8.1</v>
      </c>
      <c r="E216" s="452">
        <v>7.4</v>
      </c>
      <c r="F216" s="452" t="s">
        <v>73</v>
      </c>
      <c r="G216" s="452" t="s">
        <v>363</v>
      </c>
      <c r="H216" s="452" t="s">
        <v>363</v>
      </c>
      <c r="I216" s="454">
        <v>5010</v>
      </c>
      <c r="J216" s="452">
        <v>5480</v>
      </c>
      <c r="K216" s="452">
        <v>5070</v>
      </c>
      <c r="L216" s="452" t="s">
        <v>73</v>
      </c>
      <c r="M216" s="452" t="s">
        <v>363</v>
      </c>
      <c r="N216" s="452" t="s">
        <v>363</v>
      </c>
      <c r="O216" s="457">
        <v>8</v>
      </c>
      <c r="P216" s="452">
        <v>44</v>
      </c>
      <c r="Q216" s="452">
        <v>12</v>
      </c>
      <c r="R216" s="452" t="s">
        <v>73</v>
      </c>
      <c r="S216" s="452" t="s">
        <v>363</v>
      </c>
      <c r="T216" s="452" t="s">
        <v>363</v>
      </c>
      <c r="U216" s="746"/>
      <c r="V216" s="18"/>
      <c r="W216" s="55">
        <v>7</v>
      </c>
      <c r="X216" s="630"/>
      <c r="Y216" s="631"/>
      <c r="Z216" s="631"/>
      <c r="AA216" s="631"/>
      <c r="AB216" s="631"/>
      <c r="AC216" s="631"/>
    </row>
    <row r="217" spans="1:29" s="25" customFormat="1" hidden="1">
      <c r="A217" s="444">
        <v>39052</v>
      </c>
      <c r="B217" s="458">
        <v>39062</v>
      </c>
      <c r="C217" s="454">
        <v>7.5</v>
      </c>
      <c r="D217" s="452">
        <v>8.1</v>
      </c>
      <c r="E217" s="452">
        <v>7.4</v>
      </c>
      <c r="F217" s="452" t="s">
        <v>73</v>
      </c>
      <c r="G217" s="452">
        <v>7.1</v>
      </c>
      <c r="H217" s="452">
        <v>7.2</v>
      </c>
      <c r="I217" s="454">
        <v>5290</v>
      </c>
      <c r="J217" s="452">
        <v>9550</v>
      </c>
      <c r="K217" s="452">
        <v>5310</v>
      </c>
      <c r="L217" s="452" t="s">
        <v>73</v>
      </c>
      <c r="M217" s="452">
        <v>12960</v>
      </c>
      <c r="N217" s="452">
        <v>7530</v>
      </c>
      <c r="O217" s="457">
        <v>15</v>
      </c>
      <c r="P217" s="452">
        <v>37</v>
      </c>
      <c r="Q217" s="452">
        <v>8</v>
      </c>
      <c r="R217" s="452" t="s">
        <v>73</v>
      </c>
      <c r="S217" s="452" t="s">
        <v>15</v>
      </c>
      <c r="T217" s="452">
        <v>5</v>
      </c>
      <c r="U217" s="746"/>
      <c r="V217" s="18"/>
      <c r="W217" s="55">
        <v>7</v>
      </c>
      <c r="X217" s="630"/>
      <c r="Y217" s="631"/>
      <c r="Z217" s="631"/>
      <c r="AA217" s="631"/>
      <c r="AB217" s="631"/>
      <c r="AC217" s="631"/>
    </row>
    <row r="218" spans="1:29" s="25" customFormat="1" hidden="1">
      <c r="A218" s="444">
        <v>39083</v>
      </c>
      <c r="B218" s="458">
        <v>39093</v>
      </c>
      <c r="C218" s="454">
        <v>7.1</v>
      </c>
      <c r="D218" s="626">
        <v>8</v>
      </c>
      <c r="E218" s="452">
        <v>7.5</v>
      </c>
      <c r="F218" s="452" t="s">
        <v>73</v>
      </c>
      <c r="G218" s="452" t="s">
        <v>363</v>
      </c>
      <c r="H218" s="452" t="s">
        <v>363</v>
      </c>
      <c r="I218" s="454">
        <v>4960</v>
      </c>
      <c r="J218" s="456">
        <v>10400</v>
      </c>
      <c r="K218" s="456">
        <v>5170</v>
      </c>
      <c r="L218" s="456" t="s">
        <v>73</v>
      </c>
      <c r="M218" s="456" t="s">
        <v>363</v>
      </c>
      <c r="N218" s="456" t="s">
        <v>363</v>
      </c>
      <c r="O218" s="457">
        <v>7</v>
      </c>
      <c r="P218" s="456">
        <v>2</v>
      </c>
      <c r="Q218" s="629" t="s">
        <v>15</v>
      </c>
      <c r="R218" s="629" t="s">
        <v>73</v>
      </c>
      <c r="S218" s="629" t="s">
        <v>363</v>
      </c>
      <c r="T218" s="629" t="s">
        <v>363</v>
      </c>
      <c r="U218" s="746"/>
      <c r="V218" s="18"/>
      <c r="W218" s="55">
        <v>7</v>
      </c>
      <c r="X218" s="630"/>
      <c r="Y218" s="631"/>
      <c r="Z218" s="631"/>
      <c r="AA218" s="631"/>
      <c r="AB218" s="631"/>
      <c r="AC218" s="631"/>
    </row>
    <row r="219" spans="1:29" s="25" customFormat="1" hidden="1">
      <c r="A219" s="444">
        <v>39114</v>
      </c>
      <c r="B219" s="458">
        <v>39129</v>
      </c>
      <c r="C219" s="454">
        <v>7.3</v>
      </c>
      <c r="D219" s="626">
        <v>8.1</v>
      </c>
      <c r="E219" s="452">
        <v>7.5</v>
      </c>
      <c r="F219" s="452" t="s">
        <v>73</v>
      </c>
      <c r="G219" s="452" t="s">
        <v>363</v>
      </c>
      <c r="H219" s="452" t="s">
        <v>363</v>
      </c>
      <c r="I219" s="454">
        <v>5150</v>
      </c>
      <c r="J219" s="456">
        <v>7060</v>
      </c>
      <c r="K219" s="456">
        <v>5280</v>
      </c>
      <c r="L219" s="456" t="s">
        <v>73</v>
      </c>
      <c r="M219" s="456" t="s">
        <v>363</v>
      </c>
      <c r="N219" s="456" t="s">
        <v>363</v>
      </c>
      <c r="O219" s="632">
        <v>9</v>
      </c>
      <c r="P219" s="456">
        <v>56</v>
      </c>
      <c r="Q219" s="456">
        <v>5</v>
      </c>
      <c r="R219" s="456" t="s">
        <v>73</v>
      </c>
      <c r="S219" s="456" t="s">
        <v>363</v>
      </c>
      <c r="T219" s="456" t="s">
        <v>363</v>
      </c>
      <c r="U219" s="746"/>
      <c r="V219" s="18"/>
      <c r="W219" s="55">
        <v>7</v>
      </c>
      <c r="X219" s="630"/>
      <c r="Y219" s="631"/>
      <c r="Z219" s="631"/>
      <c r="AA219" s="631"/>
      <c r="AB219" s="631"/>
      <c r="AC219" s="631"/>
    </row>
    <row r="220" spans="1:29" s="25" customFormat="1" hidden="1">
      <c r="A220" s="444">
        <v>39142</v>
      </c>
      <c r="B220" s="458">
        <v>39156</v>
      </c>
      <c r="C220" s="454">
        <v>7.2</v>
      </c>
      <c r="D220" s="626">
        <v>8.1</v>
      </c>
      <c r="E220" s="452">
        <v>7.5</v>
      </c>
      <c r="F220" s="452" t="s">
        <v>73</v>
      </c>
      <c r="G220" s="452">
        <v>7</v>
      </c>
      <c r="H220" s="452">
        <v>7.2</v>
      </c>
      <c r="I220" s="454">
        <v>6710</v>
      </c>
      <c r="J220" s="456">
        <v>10790</v>
      </c>
      <c r="K220" s="456">
        <v>5290</v>
      </c>
      <c r="L220" s="456" t="s">
        <v>73</v>
      </c>
      <c r="M220" s="452">
        <v>17150</v>
      </c>
      <c r="N220" s="452">
        <v>8080</v>
      </c>
      <c r="O220" s="632">
        <v>3</v>
      </c>
      <c r="P220" s="456">
        <v>4</v>
      </c>
      <c r="Q220" s="456">
        <v>5</v>
      </c>
      <c r="R220" s="456" t="s">
        <v>73</v>
      </c>
      <c r="S220" s="452">
        <v>26</v>
      </c>
      <c r="T220" s="452">
        <v>7</v>
      </c>
      <c r="U220" s="746"/>
      <c r="V220" s="18"/>
      <c r="W220" s="55">
        <v>7</v>
      </c>
      <c r="X220" s="630"/>
      <c r="Y220" s="631"/>
      <c r="Z220" s="631"/>
      <c r="AA220" s="631"/>
      <c r="AB220" s="631"/>
      <c r="AC220" s="631"/>
    </row>
    <row r="221" spans="1:29" s="25" customFormat="1" hidden="1">
      <c r="A221" s="444">
        <v>39173</v>
      </c>
      <c r="B221" s="458">
        <v>39183</v>
      </c>
      <c r="C221" s="454">
        <v>7.1</v>
      </c>
      <c r="D221" s="626">
        <v>8</v>
      </c>
      <c r="E221" s="452">
        <v>7.6</v>
      </c>
      <c r="F221" s="452" t="s">
        <v>73</v>
      </c>
      <c r="G221" s="452" t="s">
        <v>363</v>
      </c>
      <c r="H221" s="452" t="s">
        <v>363</v>
      </c>
      <c r="I221" s="454">
        <v>5110</v>
      </c>
      <c r="J221" s="456">
        <v>6440</v>
      </c>
      <c r="K221" s="456">
        <v>5170</v>
      </c>
      <c r="L221" s="456" t="s">
        <v>73</v>
      </c>
      <c r="M221" s="456" t="s">
        <v>363</v>
      </c>
      <c r="N221" s="456" t="s">
        <v>363</v>
      </c>
      <c r="O221" s="457">
        <v>7</v>
      </c>
      <c r="P221" s="456">
        <v>14</v>
      </c>
      <c r="Q221" s="456">
        <v>2</v>
      </c>
      <c r="R221" s="456" t="s">
        <v>73</v>
      </c>
      <c r="S221" s="456" t="s">
        <v>363</v>
      </c>
      <c r="T221" s="456" t="s">
        <v>363</v>
      </c>
      <c r="U221" s="746"/>
      <c r="V221" s="18"/>
      <c r="W221" s="55">
        <v>7</v>
      </c>
      <c r="X221" s="630"/>
      <c r="Y221" s="631"/>
      <c r="Z221" s="631"/>
      <c r="AA221" s="631"/>
      <c r="AB221" s="631"/>
      <c r="AC221" s="631"/>
    </row>
    <row r="222" spans="1:29" s="25" customFormat="1" hidden="1">
      <c r="A222" s="444">
        <v>39203</v>
      </c>
      <c r="B222" s="458">
        <v>39225</v>
      </c>
      <c r="C222" s="454">
        <v>6.9</v>
      </c>
      <c r="D222" s="626">
        <v>8</v>
      </c>
      <c r="E222" s="452">
        <v>7.3</v>
      </c>
      <c r="F222" s="452" t="s">
        <v>73</v>
      </c>
      <c r="G222" s="452" t="s">
        <v>363</v>
      </c>
      <c r="H222" s="452" t="s">
        <v>363</v>
      </c>
      <c r="I222" s="454">
        <v>4850</v>
      </c>
      <c r="J222" s="456">
        <v>5910</v>
      </c>
      <c r="K222" s="456">
        <v>4850</v>
      </c>
      <c r="L222" s="456" t="s">
        <v>73</v>
      </c>
      <c r="M222" s="456" t="s">
        <v>363</v>
      </c>
      <c r="N222" s="456" t="s">
        <v>363</v>
      </c>
      <c r="O222" s="457">
        <v>3</v>
      </c>
      <c r="P222" s="456">
        <v>18</v>
      </c>
      <c r="Q222" s="456">
        <v>5</v>
      </c>
      <c r="R222" s="456" t="s">
        <v>73</v>
      </c>
      <c r="S222" s="456" t="s">
        <v>363</v>
      </c>
      <c r="T222" s="456" t="s">
        <v>363</v>
      </c>
      <c r="U222" s="746"/>
      <c r="V222" s="18"/>
      <c r="W222" s="55">
        <v>7</v>
      </c>
      <c r="X222" s="630"/>
      <c r="Y222" s="631"/>
      <c r="Z222" s="631"/>
      <c r="AA222" s="631"/>
      <c r="AB222" s="631"/>
      <c r="AC222" s="631"/>
    </row>
    <row r="223" spans="1:29" s="25" customFormat="1" ht="13.8" hidden="1" thickBot="1">
      <c r="A223" s="444">
        <v>39234</v>
      </c>
      <c r="B223" s="458">
        <v>39252</v>
      </c>
      <c r="C223" s="454">
        <v>6.6</v>
      </c>
      <c r="D223" s="626">
        <v>6.5</v>
      </c>
      <c r="E223" s="452" t="s">
        <v>360</v>
      </c>
      <c r="F223" s="633" t="s">
        <v>73</v>
      </c>
      <c r="G223" s="633">
        <v>6.9</v>
      </c>
      <c r="H223" s="633">
        <v>6.9</v>
      </c>
      <c r="I223" s="454">
        <v>2020</v>
      </c>
      <c r="J223" s="456">
        <v>2170</v>
      </c>
      <c r="K223" s="456" t="s">
        <v>360</v>
      </c>
      <c r="L223" s="456" t="s">
        <v>73</v>
      </c>
      <c r="M223" s="634">
        <v>390</v>
      </c>
      <c r="N223" s="634">
        <v>440</v>
      </c>
      <c r="O223" s="457">
        <v>9</v>
      </c>
      <c r="P223" s="456">
        <v>105</v>
      </c>
      <c r="Q223" s="456" t="s">
        <v>360</v>
      </c>
      <c r="R223" s="456" t="s">
        <v>73</v>
      </c>
      <c r="S223" s="634">
        <v>14</v>
      </c>
      <c r="T223" s="634">
        <v>10</v>
      </c>
      <c r="U223" s="746"/>
      <c r="V223" s="18"/>
      <c r="W223" s="55">
        <v>7</v>
      </c>
      <c r="X223" s="630"/>
      <c r="Y223" s="631"/>
      <c r="Z223" s="631"/>
      <c r="AA223" s="631"/>
      <c r="AB223" s="631"/>
      <c r="AC223" s="631"/>
    </row>
    <row r="224" spans="1:29" s="25" customFormat="1" hidden="1">
      <c r="A224" s="635">
        <v>39264</v>
      </c>
      <c r="B224" s="636">
        <v>39274</v>
      </c>
      <c r="C224" s="637">
        <v>7.3</v>
      </c>
      <c r="D224" s="638">
        <v>6.4</v>
      </c>
      <c r="E224" s="639">
        <v>6.7</v>
      </c>
      <c r="F224" s="452" t="s">
        <v>73</v>
      </c>
      <c r="G224" s="452" t="s">
        <v>363</v>
      </c>
      <c r="H224" s="452" t="s">
        <v>363</v>
      </c>
      <c r="I224" s="637">
        <v>4040</v>
      </c>
      <c r="J224" s="640">
        <v>3900</v>
      </c>
      <c r="K224" s="640">
        <v>4150</v>
      </c>
      <c r="L224" s="640" t="s">
        <v>73</v>
      </c>
      <c r="M224" s="640" t="s">
        <v>363</v>
      </c>
      <c r="N224" s="640" t="s">
        <v>363</v>
      </c>
      <c r="O224" s="641">
        <v>4</v>
      </c>
      <c r="P224" s="640">
        <v>38</v>
      </c>
      <c r="Q224" s="640">
        <v>2</v>
      </c>
      <c r="R224" s="640" t="s">
        <v>73</v>
      </c>
      <c r="S224" s="640" t="s">
        <v>363</v>
      </c>
      <c r="T224" s="640" t="s">
        <v>363</v>
      </c>
      <c r="U224" s="746"/>
      <c r="V224" s="18"/>
      <c r="W224" s="55">
        <v>7</v>
      </c>
      <c r="X224" s="630"/>
      <c r="Y224" s="631"/>
      <c r="Z224" s="631"/>
      <c r="AA224" s="631"/>
      <c r="AB224" s="631"/>
      <c r="AC224" s="631"/>
    </row>
    <row r="225" spans="1:29" s="25" customFormat="1" hidden="1">
      <c r="A225" s="642">
        <v>39295</v>
      </c>
      <c r="B225" s="643">
        <v>39309</v>
      </c>
      <c r="C225" s="454">
        <v>7.3</v>
      </c>
      <c r="D225" s="626">
        <v>7.8</v>
      </c>
      <c r="E225" s="452">
        <v>7.6</v>
      </c>
      <c r="F225" s="452" t="s">
        <v>73</v>
      </c>
      <c r="G225" s="452" t="s">
        <v>363</v>
      </c>
      <c r="H225" s="452" t="s">
        <v>363</v>
      </c>
      <c r="I225" s="454">
        <v>4840</v>
      </c>
      <c r="J225" s="456">
        <v>5040</v>
      </c>
      <c r="K225" s="456">
        <v>4300</v>
      </c>
      <c r="L225" s="456" t="s">
        <v>73</v>
      </c>
      <c r="M225" s="456" t="s">
        <v>363</v>
      </c>
      <c r="N225" s="456" t="s">
        <v>363</v>
      </c>
      <c r="O225" s="457">
        <v>4</v>
      </c>
      <c r="P225" s="456">
        <v>10</v>
      </c>
      <c r="Q225" s="456">
        <v>3</v>
      </c>
      <c r="R225" s="456" t="s">
        <v>73</v>
      </c>
      <c r="S225" s="456" t="s">
        <v>363</v>
      </c>
      <c r="T225" s="456" t="s">
        <v>363</v>
      </c>
      <c r="U225" s="746"/>
      <c r="V225" s="18"/>
      <c r="W225" s="55">
        <v>7</v>
      </c>
      <c r="X225" s="630"/>
      <c r="Y225" s="631"/>
      <c r="Z225" s="631"/>
      <c r="AA225" s="631"/>
      <c r="AB225" s="631"/>
      <c r="AC225" s="631"/>
    </row>
    <row r="226" spans="1:29" s="25" customFormat="1" hidden="1">
      <c r="A226" s="642">
        <v>39326</v>
      </c>
      <c r="B226" s="643">
        <v>39344</v>
      </c>
      <c r="C226" s="454">
        <v>7.8</v>
      </c>
      <c r="D226" s="626">
        <v>8.1999999999999993</v>
      </c>
      <c r="E226" s="452">
        <v>8</v>
      </c>
      <c r="F226" s="452" t="s">
        <v>73</v>
      </c>
      <c r="G226" s="452">
        <v>7.5</v>
      </c>
      <c r="H226" s="452">
        <v>7.5</v>
      </c>
      <c r="I226" s="454">
        <v>5010</v>
      </c>
      <c r="J226" s="456">
        <v>5280</v>
      </c>
      <c r="K226" s="456">
        <v>4530</v>
      </c>
      <c r="L226" s="456" t="s">
        <v>73</v>
      </c>
      <c r="M226" s="456">
        <v>1470</v>
      </c>
      <c r="N226" s="456">
        <v>2230</v>
      </c>
      <c r="O226" s="457" t="s">
        <v>15</v>
      </c>
      <c r="P226" s="456">
        <v>8</v>
      </c>
      <c r="Q226" s="456">
        <v>2</v>
      </c>
      <c r="R226" s="456" t="s">
        <v>73</v>
      </c>
      <c r="S226" s="456" t="s">
        <v>15</v>
      </c>
      <c r="T226" s="456" t="s">
        <v>15</v>
      </c>
      <c r="U226" s="746"/>
      <c r="V226" s="18"/>
      <c r="W226" s="55">
        <v>7</v>
      </c>
      <c r="X226" s="630"/>
      <c r="Y226" s="631"/>
      <c r="Z226" s="631"/>
      <c r="AA226" s="631"/>
      <c r="AB226" s="631"/>
      <c r="AC226" s="631"/>
    </row>
    <row r="227" spans="1:29" s="25" customFormat="1" hidden="1">
      <c r="A227" s="642">
        <v>39356</v>
      </c>
      <c r="B227" s="643">
        <v>39365</v>
      </c>
      <c r="C227" s="454">
        <v>7.7</v>
      </c>
      <c r="D227" s="626">
        <v>8.1999999999999993</v>
      </c>
      <c r="E227" s="452">
        <v>8.1</v>
      </c>
      <c r="F227" s="452" t="s">
        <v>73</v>
      </c>
      <c r="G227" s="452" t="s">
        <v>363</v>
      </c>
      <c r="H227" s="452" t="s">
        <v>363</v>
      </c>
      <c r="I227" s="454">
        <v>5040</v>
      </c>
      <c r="J227" s="456">
        <v>7800</v>
      </c>
      <c r="K227" s="456">
        <v>4670</v>
      </c>
      <c r="L227" s="456" t="s">
        <v>73</v>
      </c>
      <c r="M227" s="456" t="s">
        <v>363</v>
      </c>
      <c r="N227" s="456" t="s">
        <v>363</v>
      </c>
      <c r="O227" s="457">
        <v>3</v>
      </c>
      <c r="P227" s="456">
        <v>10</v>
      </c>
      <c r="Q227" s="456" t="s">
        <v>15</v>
      </c>
      <c r="R227" s="456" t="s">
        <v>73</v>
      </c>
      <c r="S227" s="456" t="s">
        <v>363</v>
      </c>
      <c r="T227" s="456" t="s">
        <v>363</v>
      </c>
      <c r="U227" s="746"/>
      <c r="V227" s="18"/>
      <c r="W227" s="55">
        <v>7</v>
      </c>
      <c r="X227" s="630"/>
      <c r="Y227" s="631"/>
      <c r="Z227" s="631"/>
      <c r="AA227" s="631"/>
      <c r="AB227" s="631"/>
      <c r="AC227" s="631"/>
    </row>
    <row r="228" spans="1:29" s="25" customFormat="1" hidden="1">
      <c r="A228" s="642">
        <v>39387</v>
      </c>
      <c r="B228" s="643">
        <v>39407</v>
      </c>
      <c r="C228" s="454">
        <v>7.7</v>
      </c>
      <c r="D228" s="626">
        <v>8.1999999999999993</v>
      </c>
      <c r="E228" s="452">
        <v>8.1999999999999993</v>
      </c>
      <c r="F228" s="452" t="s">
        <v>73</v>
      </c>
      <c r="G228" s="452" t="s">
        <v>363</v>
      </c>
      <c r="H228" s="452" t="s">
        <v>363</v>
      </c>
      <c r="I228" s="454">
        <v>5090</v>
      </c>
      <c r="J228" s="456">
        <v>7890</v>
      </c>
      <c r="K228" s="456">
        <v>4700</v>
      </c>
      <c r="L228" s="456" t="s">
        <v>73</v>
      </c>
      <c r="M228" s="456" t="s">
        <v>363</v>
      </c>
      <c r="N228" s="456" t="s">
        <v>363</v>
      </c>
      <c r="O228" s="457" t="s">
        <v>15</v>
      </c>
      <c r="P228" s="456">
        <v>41</v>
      </c>
      <c r="Q228" s="456" t="s">
        <v>15</v>
      </c>
      <c r="R228" s="456" t="s">
        <v>73</v>
      </c>
      <c r="S228" s="456" t="s">
        <v>363</v>
      </c>
      <c r="T228" s="456" t="s">
        <v>363</v>
      </c>
      <c r="U228" s="746"/>
      <c r="V228" s="18"/>
      <c r="W228" s="55">
        <v>7</v>
      </c>
      <c r="X228" s="630"/>
      <c r="Y228" s="631"/>
      <c r="Z228" s="631"/>
      <c r="AA228" s="631"/>
      <c r="AB228" s="631"/>
      <c r="AC228" s="631"/>
    </row>
    <row r="229" spans="1:29" s="25" customFormat="1" hidden="1">
      <c r="A229" s="642">
        <v>39417</v>
      </c>
      <c r="B229" s="643">
        <v>39426</v>
      </c>
      <c r="C229" s="454">
        <v>7.9</v>
      </c>
      <c r="D229" s="626">
        <v>8.3000000000000007</v>
      </c>
      <c r="E229" s="452">
        <v>7.7</v>
      </c>
      <c r="F229" s="452" t="s">
        <v>73</v>
      </c>
      <c r="G229" s="452">
        <v>7.6</v>
      </c>
      <c r="H229" s="452">
        <v>7.6</v>
      </c>
      <c r="I229" s="454">
        <v>6660</v>
      </c>
      <c r="J229" s="456">
        <v>7910</v>
      </c>
      <c r="K229" s="456">
        <v>6430</v>
      </c>
      <c r="L229" s="456" t="s">
        <v>73</v>
      </c>
      <c r="M229" s="456">
        <v>1100</v>
      </c>
      <c r="N229" s="456">
        <v>1140</v>
      </c>
      <c r="O229" s="457">
        <v>11</v>
      </c>
      <c r="P229" s="456">
        <v>6</v>
      </c>
      <c r="Q229" s="456">
        <v>10</v>
      </c>
      <c r="R229" s="456" t="s">
        <v>73</v>
      </c>
      <c r="S229" s="456">
        <v>2</v>
      </c>
      <c r="T229" s="456">
        <v>10</v>
      </c>
      <c r="U229" s="746"/>
      <c r="V229" s="18"/>
      <c r="W229" s="55">
        <v>7</v>
      </c>
      <c r="X229" s="630"/>
      <c r="Y229" s="631"/>
      <c r="Z229" s="631"/>
      <c r="AA229" s="631"/>
      <c r="AB229" s="631"/>
      <c r="AC229" s="631"/>
    </row>
    <row r="230" spans="1:29" s="25" customFormat="1" hidden="1">
      <c r="A230" s="642">
        <v>39448</v>
      </c>
      <c r="B230" s="643">
        <v>39458</v>
      </c>
      <c r="C230" s="454">
        <v>8.1999999999999993</v>
      </c>
      <c r="D230" s="626">
        <v>8.5</v>
      </c>
      <c r="E230" s="452">
        <v>8.1999999999999993</v>
      </c>
      <c r="F230" s="452" t="s">
        <v>73</v>
      </c>
      <c r="G230" s="452" t="s">
        <v>363</v>
      </c>
      <c r="H230" s="452" t="s">
        <v>363</v>
      </c>
      <c r="I230" s="454">
        <v>4670</v>
      </c>
      <c r="J230" s="456">
        <v>4890</v>
      </c>
      <c r="K230" s="456">
        <v>4660</v>
      </c>
      <c r="L230" s="456" t="s">
        <v>73</v>
      </c>
      <c r="M230" s="456" t="s">
        <v>363</v>
      </c>
      <c r="N230" s="456" t="s">
        <v>363</v>
      </c>
      <c r="O230" s="457" t="s">
        <v>15</v>
      </c>
      <c r="P230" s="456">
        <v>21</v>
      </c>
      <c r="Q230" s="456" t="s">
        <v>15</v>
      </c>
      <c r="R230" s="456" t="s">
        <v>73</v>
      </c>
      <c r="S230" s="456" t="s">
        <v>363</v>
      </c>
      <c r="T230" s="456" t="s">
        <v>363</v>
      </c>
      <c r="U230" s="746"/>
      <c r="V230" s="18"/>
      <c r="W230" s="55">
        <v>7</v>
      </c>
      <c r="X230" s="630"/>
      <c r="Y230" s="631"/>
      <c r="Z230" s="631"/>
      <c r="AA230" s="631"/>
      <c r="AB230" s="631"/>
      <c r="AC230" s="631"/>
    </row>
    <row r="231" spans="1:29" s="25" customFormat="1" hidden="1">
      <c r="A231" s="642">
        <v>39479</v>
      </c>
      <c r="B231" s="643">
        <v>39498</v>
      </c>
      <c r="C231" s="454">
        <v>8.1999999999999993</v>
      </c>
      <c r="D231" s="626">
        <v>8.1</v>
      </c>
      <c r="E231" s="452">
        <v>7.9</v>
      </c>
      <c r="F231" s="452" t="s">
        <v>73</v>
      </c>
      <c r="G231" s="452" t="s">
        <v>363</v>
      </c>
      <c r="H231" s="452" t="s">
        <v>363</v>
      </c>
      <c r="I231" s="454">
        <v>4380</v>
      </c>
      <c r="J231" s="456">
        <v>3610</v>
      </c>
      <c r="K231" s="456">
        <v>4410</v>
      </c>
      <c r="L231" s="456" t="s">
        <v>73</v>
      </c>
      <c r="M231" s="456" t="s">
        <v>363</v>
      </c>
      <c r="N231" s="456" t="s">
        <v>363</v>
      </c>
      <c r="O231" s="457">
        <v>4</v>
      </c>
      <c r="P231" s="456">
        <v>16</v>
      </c>
      <c r="Q231" s="456">
        <v>5</v>
      </c>
      <c r="R231" s="456" t="s">
        <v>73</v>
      </c>
      <c r="S231" s="456" t="s">
        <v>363</v>
      </c>
      <c r="T231" s="456" t="s">
        <v>363</v>
      </c>
      <c r="U231" s="746"/>
      <c r="V231" s="18"/>
      <c r="W231" s="55">
        <v>7</v>
      </c>
      <c r="X231" s="630"/>
      <c r="Y231" s="631"/>
      <c r="Z231" s="631"/>
      <c r="AA231" s="631"/>
      <c r="AB231" s="631"/>
      <c r="AC231" s="631"/>
    </row>
    <row r="232" spans="1:29" s="25" customFormat="1" hidden="1">
      <c r="A232" s="642">
        <v>39508</v>
      </c>
      <c r="B232" s="643">
        <v>39513</v>
      </c>
      <c r="C232" s="454">
        <v>7.9</v>
      </c>
      <c r="D232" s="626" t="s">
        <v>363</v>
      </c>
      <c r="E232" s="452">
        <v>7.9</v>
      </c>
      <c r="F232" s="452" t="s">
        <v>73</v>
      </c>
      <c r="G232" s="452">
        <v>7.8</v>
      </c>
      <c r="H232" s="452">
        <v>7.8</v>
      </c>
      <c r="I232" s="454">
        <v>4080</v>
      </c>
      <c r="J232" s="626" t="s">
        <v>363</v>
      </c>
      <c r="K232" s="456">
        <v>4490</v>
      </c>
      <c r="L232" s="456" t="s">
        <v>73</v>
      </c>
      <c r="M232" s="456">
        <v>1550</v>
      </c>
      <c r="N232" s="456">
        <v>2340</v>
      </c>
      <c r="O232" s="457">
        <v>20</v>
      </c>
      <c r="P232" s="626" t="s">
        <v>363</v>
      </c>
      <c r="Q232" s="456">
        <v>3</v>
      </c>
      <c r="R232" s="456" t="s">
        <v>73</v>
      </c>
      <c r="S232" s="456">
        <v>4</v>
      </c>
      <c r="T232" s="456">
        <v>3</v>
      </c>
      <c r="U232" s="746"/>
      <c r="V232" s="18"/>
      <c r="W232" s="55">
        <v>7</v>
      </c>
      <c r="X232" s="630"/>
      <c r="Y232" s="631"/>
      <c r="Z232" s="631"/>
      <c r="AA232" s="631"/>
      <c r="AB232" s="631"/>
      <c r="AC232" s="631"/>
    </row>
    <row r="233" spans="1:29" s="25" customFormat="1" hidden="1">
      <c r="A233" s="642">
        <v>39539</v>
      </c>
      <c r="B233" s="643">
        <v>39559</v>
      </c>
      <c r="C233" s="454">
        <v>8</v>
      </c>
      <c r="D233" s="626" t="s">
        <v>363</v>
      </c>
      <c r="E233" s="452" t="s">
        <v>360</v>
      </c>
      <c r="F233" s="452" t="s">
        <v>73</v>
      </c>
      <c r="G233" s="452" t="s">
        <v>363</v>
      </c>
      <c r="H233" s="452" t="s">
        <v>363</v>
      </c>
      <c r="I233" s="454">
        <v>4210</v>
      </c>
      <c r="J233" s="626" t="s">
        <v>363</v>
      </c>
      <c r="K233" s="456" t="s">
        <v>360</v>
      </c>
      <c r="L233" s="456" t="s">
        <v>73</v>
      </c>
      <c r="M233" s="456" t="s">
        <v>363</v>
      </c>
      <c r="N233" s="456" t="s">
        <v>363</v>
      </c>
      <c r="O233" s="457">
        <v>2</v>
      </c>
      <c r="P233" s="626" t="s">
        <v>363</v>
      </c>
      <c r="Q233" s="456" t="s">
        <v>360</v>
      </c>
      <c r="R233" s="456" t="s">
        <v>73</v>
      </c>
      <c r="S233" s="456" t="s">
        <v>363</v>
      </c>
      <c r="T233" s="456" t="s">
        <v>363</v>
      </c>
      <c r="U233" s="746"/>
      <c r="V233" s="18"/>
      <c r="W233" s="55">
        <v>7</v>
      </c>
      <c r="X233" s="630"/>
      <c r="Y233" s="631"/>
      <c r="Z233" s="631"/>
      <c r="AA233" s="631"/>
      <c r="AB233" s="631"/>
      <c r="AC233" s="631"/>
    </row>
    <row r="234" spans="1:29" s="25" customFormat="1" hidden="1">
      <c r="A234" s="642">
        <v>39569</v>
      </c>
      <c r="B234" s="643">
        <v>39577</v>
      </c>
      <c r="C234" s="454">
        <v>7.8</v>
      </c>
      <c r="D234" s="626" t="s">
        <v>363</v>
      </c>
      <c r="E234" s="452" t="s">
        <v>360</v>
      </c>
      <c r="F234" s="452" t="s">
        <v>73</v>
      </c>
      <c r="G234" s="452" t="s">
        <v>363</v>
      </c>
      <c r="H234" s="452" t="s">
        <v>363</v>
      </c>
      <c r="I234" s="454">
        <v>4620</v>
      </c>
      <c r="J234" s="626" t="s">
        <v>363</v>
      </c>
      <c r="K234" s="456" t="s">
        <v>360</v>
      </c>
      <c r="L234" s="456" t="s">
        <v>73</v>
      </c>
      <c r="M234" s="456" t="s">
        <v>363</v>
      </c>
      <c r="N234" s="456" t="s">
        <v>363</v>
      </c>
      <c r="O234" s="457" t="s">
        <v>15</v>
      </c>
      <c r="P234" s="626" t="s">
        <v>363</v>
      </c>
      <c r="Q234" s="456" t="s">
        <v>360</v>
      </c>
      <c r="R234" s="456" t="s">
        <v>73</v>
      </c>
      <c r="S234" s="456" t="s">
        <v>363</v>
      </c>
      <c r="T234" s="456" t="s">
        <v>363</v>
      </c>
      <c r="U234" s="746"/>
      <c r="V234" s="18"/>
      <c r="W234" s="55">
        <v>7</v>
      </c>
      <c r="X234" s="630"/>
      <c r="Y234" s="631"/>
      <c r="Z234" s="631"/>
      <c r="AA234" s="631"/>
      <c r="AB234" s="631"/>
      <c r="AC234" s="631"/>
    </row>
    <row r="235" spans="1:29" s="25" customFormat="1" ht="13.8" hidden="1" thickBot="1">
      <c r="A235" s="644">
        <v>39600</v>
      </c>
      <c r="B235" s="645">
        <v>39626</v>
      </c>
      <c r="C235" s="646">
        <v>7.6</v>
      </c>
      <c r="D235" s="626" t="s">
        <v>363</v>
      </c>
      <c r="E235" s="633">
        <v>7.6</v>
      </c>
      <c r="F235" s="633" t="s">
        <v>73</v>
      </c>
      <c r="G235" s="633">
        <v>8.1</v>
      </c>
      <c r="H235" s="633">
        <v>8.1</v>
      </c>
      <c r="I235" s="646">
        <v>4690</v>
      </c>
      <c r="J235" s="626" t="s">
        <v>363</v>
      </c>
      <c r="K235" s="634">
        <v>4770</v>
      </c>
      <c r="L235" s="456" t="s">
        <v>73</v>
      </c>
      <c r="M235" s="634">
        <v>4770</v>
      </c>
      <c r="N235" s="634">
        <v>1070</v>
      </c>
      <c r="O235" s="648" t="s">
        <v>343</v>
      </c>
      <c r="P235" s="626" t="s">
        <v>363</v>
      </c>
      <c r="Q235" s="634">
        <v>2</v>
      </c>
      <c r="R235" s="456" t="s">
        <v>73</v>
      </c>
      <c r="S235" s="634">
        <v>2</v>
      </c>
      <c r="T235" s="634" t="s">
        <v>15</v>
      </c>
      <c r="U235" s="746"/>
      <c r="V235" s="18"/>
      <c r="W235" s="55">
        <v>7</v>
      </c>
      <c r="X235" s="630"/>
      <c r="Y235" s="631"/>
      <c r="Z235" s="631"/>
      <c r="AA235" s="631"/>
      <c r="AB235" s="631"/>
      <c r="AC235" s="631"/>
    </row>
    <row r="236" spans="1:29" s="25" customFormat="1" hidden="1">
      <c r="A236" s="635">
        <v>39630</v>
      </c>
      <c r="B236" s="636">
        <v>39633</v>
      </c>
      <c r="C236" s="637">
        <v>7.4</v>
      </c>
      <c r="D236" s="638" t="s">
        <v>363</v>
      </c>
      <c r="E236" s="639">
        <v>8</v>
      </c>
      <c r="F236" s="452" t="s">
        <v>73</v>
      </c>
      <c r="G236" s="639" t="s">
        <v>363</v>
      </c>
      <c r="H236" s="639" t="s">
        <v>363</v>
      </c>
      <c r="I236" s="637">
        <v>4580</v>
      </c>
      <c r="J236" s="638" t="s">
        <v>363</v>
      </c>
      <c r="K236" s="640">
        <v>4660</v>
      </c>
      <c r="L236" s="640" t="s">
        <v>73</v>
      </c>
      <c r="M236" s="640" t="s">
        <v>363</v>
      </c>
      <c r="N236" s="640" t="s">
        <v>363</v>
      </c>
      <c r="O236" s="641">
        <v>375</v>
      </c>
      <c r="P236" s="638" t="s">
        <v>363</v>
      </c>
      <c r="Q236" s="640">
        <v>337</v>
      </c>
      <c r="R236" s="640" t="s">
        <v>73</v>
      </c>
      <c r="S236" s="640" t="s">
        <v>363</v>
      </c>
      <c r="T236" s="640" t="s">
        <v>363</v>
      </c>
      <c r="U236" s="746"/>
      <c r="V236" s="18"/>
      <c r="W236" s="55">
        <v>7</v>
      </c>
      <c r="X236" s="630"/>
      <c r="Y236" s="631"/>
      <c r="Z236" s="631"/>
      <c r="AA236" s="631"/>
      <c r="AB236" s="631"/>
      <c r="AC236" s="631"/>
    </row>
    <row r="237" spans="1:29" s="25" customFormat="1" hidden="1">
      <c r="A237" s="642">
        <v>39661</v>
      </c>
      <c r="B237" s="643">
        <v>39674</v>
      </c>
      <c r="C237" s="454">
        <v>7.9</v>
      </c>
      <c r="D237" s="626">
        <v>8.3000000000000007</v>
      </c>
      <c r="E237" s="452">
        <v>7.8</v>
      </c>
      <c r="F237" s="452" t="s">
        <v>73</v>
      </c>
      <c r="G237" s="452" t="s">
        <v>363</v>
      </c>
      <c r="H237" s="452" t="s">
        <v>363</v>
      </c>
      <c r="I237" s="454">
        <v>4500</v>
      </c>
      <c r="J237" s="456">
        <v>5370</v>
      </c>
      <c r="K237" s="456">
        <v>4720</v>
      </c>
      <c r="L237" s="456" t="s">
        <v>73</v>
      </c>
      <c r="M237" s="456" t="s">
        <v>363</v>
      </c>
      <c r="N237" s="456" t="s">
        <v>363</v>
      </c>
      <c r="O237" s="457">
        <v>2</v>
      </c>
      <c r="P237" s="456">
        <v>17</v>
      </c>
      <c r="Q237" s="456">
        <v>9</v>
      </c>
      <c r="R237" s="456" t="s">
        <v>73</v>
      </c>
      <c r="S237" s="456" t="s">
        <v>363</v>
      </c>
      <c r="T237" s="456" t="s">
        <v>363</v>
      </c>
      <c r="U237" s="746"/>
      <c r="V237" s="18"/>
      <c r="W237" s="55">
        <v>7</v>
      </c>
      <c r="X237" s="630"/>
      <c r="Y237" s="631"/>
      <c r="Z237" s="631"/>
      <c r="AA237" s="631"/>
      <c r="AB237" s="631"/>
      <c r="AC237" s="631"/>
    </row>
    <row r="238" spans="1:29" s="25" customFormat="1" hidden="1">
      <c r="A238" s="642">
        <v>39692</v>
      </c>
      <c r="B238" s="643">
        <v>39709</v>
      </c>
      <c r="C238" s="454">
        <v>7.3</v>
      </c>
      <c r="D238" s="626">
        <v>8.3000000000000007</v>
      </c>
      <c r="E238" s="452">
        <v>8.1</v>
      </c>
      <c r="F238" s="452" t="s">
        <v>73</v>
      </c>
      <c r="G238" s="452">
        <v>8.1999999999999993</v>
      </c>
      <c r="H238" s="452">
        <v>8</v>
      </c>
      <c r="I238" s="454">
        <v>4670</v>
      </c>
      <c r="J238" s="456">
        <v>4510</v>
      </c>
      <c r="K238" s="456">
        <v>4810</v>
      </c>
      <c r="L238" s="456" t="s">
        <v>73</v>
      </c>
      <c r="M238" s="456">
        <v>1110</v>
      </c>
      <c r="N238" s="456">
        <v>1290</v>
      </c>
      <c r="O238" s="457">
        <v>8</v>
      </c>
      <c r="P238" s="626">
        <v>15</v>
      </c>
      <c r="Q238" s="456">
        <v>2</v>
      </c>
      <c r="R238" s="456" t="s">
        <v>73</v>
      </c>
      <c r="S238" s="456">
        <v>6</v>
      </c>
      <c r="T238" s="456">
        <v>5</v>
      </c>
      <c r="U238" s="746"/>
      <c r="V238" s="18"/>
      <c r="W238" s="55">
        <v>7</v>
      </c>
      <c r="X238" s="630"/>
      <c r="Y238" s="631"/>
      <c r="Z238" s="631"/>
      <c r="AA238" s="631"/>
      <c r="AB238" s="631"/>
      <c r="AC238" s="631"/>
    </row>
    <row r="239" spans="1:29" s="25" customFormat="1" hidden="1">
      <c r="A239" s="642">
        <v>39722</v>
      </c>
      <c r="B239" s="643">
        <v>39738</v>
      </c>
      <c r="C239" s="454">
        <v>7.9</v>
      </c>
      <c r="D239" s="626">
        <v>8.3000000000000007</v>
      </c>
      <c r="E239" s="452">
        <v>8</v>
      </c>
      <c r="F239" s="452" t="s">
        <v>73</v>
      </c>
      <c r="G239" s="452" t="s">
        <v>363</v>
      </c>
      <c r="H239" s="452" t="s">
        <v>363</v>
      </c>
      <c r="I239" s="454">
        <v>6440</v>
      </c>
      <c r="J239" s="456">
        <v>5220</v>
      </c>
      <c r="K239" s="456">
        <v>5070</v>
      </c>
      <c r="L239" s="456" t="s">
        <v>73</v>
      </c>
      <c r="M239" s="456" t="s">
        <v>363</v>
      </c>
      <c r="N239" s="456" t="s">
        <v>363</v>
      </c>
      <c r="O239" s="457">
        <v>3</v>
      </c>
      <c r="P239" s="626">
        <v>2</v>
      </c>
      <c r="Q239" s="456">
        <v>17</v>
      </c>
      <c r="R239" s="456" t="s">
        <v>73</v>
      </c>
      <c r="S239" s="456"/>
      <c r="T239" s="456"/>
      <c r="U239" s="746"/>
      <c r="V239" s="18"/>
      <c r="W239" s="55">
        <v>7</v>
      </c>
      <c r="X239" s="630"/>
      <c r="Y239" s="631"/>
      <c r="Z239" s="631"/>
      <c r="AA239" s="631"/>
      <c r="AB239" s="631"/>
      <c r="AC239" s="631"/>
    </row>
    <row r="240" spans="1:29" s="25" customFormat="1" hidden="1">
      <c r="A240" s="642">
        <v>39783</v>
      </c>
      <c r="B240" s="643">
        <v>39801</v>
      </c>
      <c r="C240" s="454">
        <v>7.1</v>
      </c>
      <c r="D240" s="626" t="s">
        <v>363</v>
      </c>
      <c r="E240" s="452" t="s">
        <v>360</v>
      </c>
      <c r="F240" s="452" t="s">
        <v>73</v>
      </c>
      <c r="G240" s="452">
        <v>7.5</v>
      </c>
      <c r="H240" s="452">
        <v>7.6</v>
      </c>
      <c r="I240" s="454">
        <v>4880</v>
      </c>
      <c r="J240" s="456" t="s">
        <v>360</v>
      </c>
      <c r="K240" s="452" t="s">
        <v>360</v>
      </c>
      <c r="L240" s="452" t="s">
        <v>73</v>
      </c>
      <c r="M240" s="452">
        <v>1650</v>
      </c>
      <c r="N240" s="452">
        <v>2330</v>
      </c>
      <c r="O240" s="457">
        <v>10</v>
      </c>
      <c r="P240" s="626" t="s">
        <v>360</v>
      </c>
      <c r="Q240" s="452" t="s">
        <v>360</v>
      </c>
      <c r="R240" s="452" t="s">
        <v>73</v>
      </c>
      <c r="S240" s="452">
        <v>16</v>
      </c>
      <c r="T240" s="452">
        <v>18</v>
      </c>
      <c r="U240" s="746"/>
      <c r="V240" s="18"/>
      <c r="W240" s="55">
        <v>7</v>
      </c>
      <c r="X240" s="630"/>
      <c r="Y240" s="631"/>
      <c r="Z240" s="631"/>
      <c r="AA240" s="631"/>
      <c r="AB240" s="631"/>
      <c r="AC240" s="631"/>
    </row>
    <row r="241" spans="1:29" s="25" customFormat="1" hidden="1">
      <c r="A241" s="642">
        <v>39814</v>
      </c>
      <c r="B241" s="643">
        <v>39834</v>
      </c>
      <c r="C241" s="454">
        <v>7.6</v>
      </c>
      <c r="D241" s="626" t="s">
        <v>363</v>
      </c>
      <c r="E241" s="452">
        <v>7.9</v>
      </c>
      <c r="F241" s="452" t="s">
        <v>360</v>
      </c>
      <c r="G241" s="452" t="s">
        <v>363</v>
      </c>
      <c r="H241" s="452" t="s">
        <v>363</v>
      </c>
      <c r="I241" s="454">
        <v>5150</v>
      </c>
      <c r="J241" s="456" t="s">
        <v>360</v>
      </c>
      <c r="K241" s="456">
        <v>5210</v>
      </c>
      <c r="L241" s="456" t="s">
        <v>360</v>
      </c>
      <c r="M241" s="456" t="s">
        <v>363</v>
      </c>
      <c r="N241" s="456" t="s">
        <v>363</v>
      </c>
      <c r="O241" s="457">
        <v>10</v>
      </c>
      <c r="P241" s="626" t="s">
        <v>360</v>
      </c>
      <c r="Q241" s="452" t="s">
        <v>360</v>
      </c>
      <c r="R241" s="452" t="s">
        <v>360</v>
      </c>
      <c r="S241" s="452" t="s">
        <v>363</v>
      </c>
      <c r="T241" s="452" t="s">
        <v>363</v>
      </c>
      <c r="U241" s="746"/>
      <c r="V241" s="18"/>
      <c r="W241" s="55">
        <v>7</v>
      </c>
      <c r="X241" s="630"/>
      <c r="Y241" s="631"/>
      <c r="Z241" s="631"/>
      <c r="AA241" s="631"/>
      <c r="AB241" s="631"/>
      <c r="AC241" s="631"/>
    </row>
    <row r="242" spans="1:29" s="25" customFormat="1" hidden="1">
      <c r="A242" s="642">
        <v>39845</v>
      </c>
      <c r="B242" s="643">
        <v>39867</v>
      </c>
      <c r="C242" s="454">
        <v>7.6</v>
      </c>
      <c r="D242" s="626">
        <v>8.4</v>
      </c>
      <c r="E242" s="452">
        <v>8.1</v>
      </c>
      <c r="F242" s="452" t="s">
        <v>360</v>
      </c>
      <c r="G242" s="452" t="s">
        <v>363</v>
      </c>
      <c r="H242" s="452" t="s">
        <v>363</v>
      </c>
      <c r="I242" s="454">
        <v>4950</v>
      </c>
      <c r="J242" s="456">
        <v>3030</v>
      </c>
      <c r="K242" s="456">
        <v>4310</v>
      </c>
      <c r="L242" s="456" t="s">
        <v>360</v>
      </c>
      <c r="M242" s="456" t="s">
        <v>363</v>
      </c>
      <c r="N242" s="456" t="s">
        <v>363</v>
      </c>
      <c r="O242" s="457">
        <v>10</v>
      </c>
      <c r="P242" s="456">
        <v>7</v>
      </c>
      <c r="Q242" s="456">
        <v>7</v>
      </c>
      <c r="R242" s="456" t="s">
        <v>360</v>
      </c>
      <c r="S242" s="456" t="s">
        <v>363</v>
      </c>
      <c r="T242" s="456" t="s">
        <v>363</v>
      </c>
      <c r="U242" s="746"/>
      <c r="V242" s="18"/>
      <c r="W242" s="55">
        <v>7</v>
      </c>
      <c r="X242" s="630"/>
      <c r="Y242" s="631"/>
      <c r="Z242" s="631"/>
      <c r="AA242" s="631"/>
      <c r="AB242" s="631"/>
      <c r="AC242" s="631"/>
    </row>
    <row r="243" spans="1:29" s="25" customFormat="1" hidden="1">
      <c r="A243" s="642">
        <v>39873</v>
      </c>
      <c r="B243" s="643">
        <v>39891</v>
      </c>
      <c r="C243" s="454">
        <v>7.1</v>
      </c>
      <c r="D243" s="626">
        <v>8.5</v>
      </c>
      <c r="E243" s="452">
        <v>7.5</v>
      </c>
      <c r="F243" s="452" t="s">
        <v>360</v>
      </c>
      <c r="G243" s="452">
        <v>7.4</v>
      </c>
      <c r="H243" s="452">
        <v>7.7</v>
      </c>
      <c r="I243" s="454">
        <v>4670</v>
      </c>
      <c r="J243" s="456">
        <v>8960</v>
      </c>
      <c r="K243" s="456">
        <v>4760</v>
      </c>
      <c r="L243" s="456" t="s">
        <v>360</v>
      </c>
      <c r="M243" s="456">
        <v>1630</v>
      </c>
      <c r="N243" s="456">
        <v>2330</v>
      </c>
      <c r="O243" s="457">
        <v>7</v>
      </c>
      <c r="P243" s="456">
        <v>9</v>
      </c>
      <c r="Q243" s="456">
        <v>6</v>
      </c>
      <c r="R243" s="456" t="s">
        <v>360</v>
      </c>
      <c r="S243" s="456">
        <v>5</v>
      </c>
      <c r="T243" s="456">
        <v>8</v>
      </c>
      <c r="U243" s="746"/>
      <c r="V243" s="18"/>
      <c r="W243" s="55">
        <v>7</v>
      </c>
      <c r="X243" s="630"/>
      <c r="Y243" s="631"/>
      <c r="Z243" s="631"/>
      <c r="AA243" s="631"/>
      <c r="AB243" s="631"/>
      <c r="AC243" s="631"/>
    </row>
    <row r="244" spans="1:29" s="25" customFormat="1" hidden="1">
      <c r="A244" s="642">
        <v>39904</v>
      </c>
      <c r="B244" s="643">
        <v>39923</v>
      </c>
      <c r="C244" s="454">
        <v>8.1</v>
      </c>
      <c r="D244" s="626">
        <v>8.5</v>
      </c>
      <c r="E244" s="452">
        <v>7.9</v>
      </c>
      <c r="F244" s="452" t="s">
        <v>360</v>
      </c>
      <c r="G244" s="452" t="s">
        <v>363</v>
      </c>
      <c r="H244" s="452" t="s">
        <v>363</v>
      </c>
      <c r="I244" s="454">
        <v>4530</v>
      </c>
      <c r="J244" s="456">
        <v>5960</v>
      </c>
      <c r="K244" s="456">
        <v>4700</v>
      </c>
      <c r="L244" s="456" t="s">
        <v>360</v>
      </c>
      <c r="M244" s="456" t="s">
        <v>363</v>
      </c>
      <c r="N244" s="456" t="s">
        <v>363</v>
      </c>
      <c r="O244" s="457">
        <v>4</v>
      </c>
      <c r="P244" s="456">
        <v>2</v>
      </c>
      <c r="Q244" s="456">
        <v>16</v>
      </c>
      <c r="R244" s="456" t="s">
        <v>360</v>
      </c>
      <c r="S244" s="456" t="s">
        <v>363</v>
      </c>
      <c r="T244" s="456" t="s">
        <v>363</v>
      </c>
      <c r="U244" s="746"/>
      <c r="V244" s="18"/>
      <c r="W244" s="55">
        <v>7</v>
      </c>
      <c r="X244" s="630"/>
      <c r="Y244" s="631"/>
      <c r="Z244" s="631"/>
      <c r="AA244" s="631"/>
      <c r="AB244" s="631"/>
      <c r="AC244" s="631"/>
    </row>
    <row r="245" spans="1:29" s="25" customFormat="1" hidden="1">
      <c r="A245" s="642">
        <v>39934</v>
      </c>
      <c r="B245" s="643">
        <v>39953</v>
      </c>
      <c r="C245" s="454">
        <v>7.7</v>
      </c>
      <c r="D245" s="626">
        <v>8.6999999999999993</v>
      </c>
      <c r="E245" s="452">
        <v>7.8</v>
      </c>
      <c r="F245" s="452" t="s">
        <v>360</v>
      </c>
      <c r="G245" s="452" t="s">
        <v>363</v>
      </c>
      <c r="H245" s="452" t="s">
        <v>363</v>
      </c>
      <c r="I245" s="454">
        <v>4760</v>
      </c>
      <c r="J245" s="456">
        <v>8690</v>
      </c>
      <c r="K245" s="456">
        <v>4790</v>
      </c>
      <c r="L245" s="456" t="s">
        <v>360</v>
      </c>
      <c r="M245" s="456" t="s">
        <v>363</v>
      </c>
      <c r="N245" s="456" t="s">
        <v>363</v>
      </c>
      <c r="O245" s="457">
        <v>5</v>
      </c>
      <c r="P245" s="456">
        <v>2</v>
      </c>
      <c r="Q245" s="456">
        <v>8</v>
      </c>
      <c r="R245" s="456" t="s">
        <v>360</v>
      </c>
      <c r="S245" s="456" t="s">
        <v>363</v>
      </c>
      <c r="T245" s="456" t="s">
        <v>363</v>
      </c>
      <c r="U245" s="746"/>
      <c r="V245" s="18"/>
      <c r="W245" s="55">
        <v>7</v>
      </c>
      <c r="X245" s="630"/>
      <c r="Y245" s="631"/>
      <c r="Z245" s="631"/>
      <c r="AA245" s="631"/>
      <c r="AB245" s="631"/>
      <c r="AC245" s="631"/>
    </row>
    <row r="246" spans="1:29" s="25" customFormat="1" ht="13.8" hidden="1" thickBot="1">
      <c r="A246" s="644">
        <v>39965</v>
      </c>
      <c r="B246" s="645">
        <v>39980</v>
      </c>
      <c r="C246" s="646">
        <v>7.9</v>
      </c>
      <c r="D246" s="647">
        <v>8.3000000000000007</v>
      </c>
      <c r="E246" s="633">
        <v>7.8</v>
      </c>
      <c r="F246" s="633" t="s">
        <v>360</v>
      </c>
      <c r="G246" s="633">
        <v>7.9</v>
      </c>
      <c r="H246" s="633">
        <v>7.8</v>
      </c>
      <c r="I246" s="646">
        <v>4960</v>
      </c>
      <c r="J246" s="634">
        <v>10370</v>
      </c>
      <c r="K246" s="634">
        <v>5020</v>
      </c>
      <c r="L246" s="456" t="s">
        <v>360</v>
      </c>
      <c r="M246" s="634">
        <v>1760</v>
      </c>
      <c r="N246" s="634">
        <v>2480</v>
      </c>
      <c r="O246" s="648">
        <v>6</v>
      </c>
      <c r="P246" s="634">
        <v>3</v>
      </c>
      <c r="Q246" s="634">
        <v>7</v>
      </c>
      <c r="R246" s="456" t="s">
        <v>360</v>
      </c>
      <c r="S246" s="634">
        <v>4</v>
      </c>
      <c r="T246" s="634">
        <v>6</v>
      </c>
      <c r="U246" s="746"/>
      <c r="V246" s="18"/>
      <c r="W246" s="55">
        <v>7</v>
      </c>
      <c r="X246" s="630"/>
      <c r="Y246" s="631"/>
      <c r="Z246" s="631"/>
      <c r="AA246" s="631"/>
      <c r="AB246" s="631"/>
      <c r="AC246" s="631"/>
    </row>
    <row r="247" spans="1:29" s="25" customFormat="1" hidden="1">
      <c r="A247" s="635">
        <v>39995</v>
      </c>
      <c r="B247" s="636">
        <v>40016</v>
      </c>
      <c r="C247" s="637">
        <v>7.9</v>
      </c>
      <c r="D247" s="638">
        <v>7.4</v>
      </c>
      <c r="E247" s="639">
        <v>7.7</v>
      </c>
      <c r="F247" s="452" t="s">
        <v>360</v>
      </c>
      <c r="G247" s="639" t="s">
        <v>363</v>
      </c>
      <c r="H247" s="639" t="s">
        <v>363</v>
      </c>
      <c r="I247" s="637">
        <v>5080</v>
      </c>
      <c r="J247" s="640">
        <v>7940</v>
      </c>
      <c r="K247" s="640">
        <v>5110</v>
      </c>
      <c r="L247" s="640" t="s">
        <v>360</v>
      </c>
      <c r="M247" s="640" t="s">
        <v>363</v>
      </c>
      <c r="N247" s="640" t="s">
        <v>363</v>
      </c>
      <c r="O247" s="641">
        <v>26</v>
      </c>
      <c r="P247" s="640">
        <v>4</v>
      </c>
      <c r="Q247" s="640">
        <v>19</v>
      </c>
      <c r="R247" s="640" t="s">
        <v>360</v>
      </c>
      <c r="S247" s="640" t="s">
        <v>363</v>
      </c>
      <c r="T247" s="640" t="s">
        <v>363</v>
      </c>
      <c r="U247" s="746"/>
      <c r="V247" s="18"/>
      <c r="W247" s="55">
        <v>7</v>
      </c>
      <c r="X247" s="630"/>
      <c r="Y247" s="631"/>
      <c r="Z247" s="631"/>
      <c r="AA247" s="631"/>
      <c r="AB247" s="631"/>
      <c r="AC247" s="631"/>
    </row>
    <row r="248" spans="1:29" s="25" customFormat="1" hidden="1">
      <c r="A248" s="642">
        <v>40026</v>
      </c>
      <c r="B248" s="643">
        <v>40050</v>
      </c>
      <c r="C248" s="454">
        <v>8</v>
      </c>
      <c r="D248" s="626">
        <v>8.4</v>
      </c>
      <c r="E248" s="452">
        <v>7.9</v>
      </c>
      <c r="F248" s="452" t="s">
        <v>360</v>
      </c>
      <c r="G248" s="452" t="s">
        <v>363</v>
      </c>
      <c r="H248" s="452" t="s">
        <v>363</v>
      </c>
      <c r="I248" s="454">
        <v>4970</v>
      </c>
      <c r="J248" s="456">
        <v>10180</v>
      </c>
      <c r="K248" s="456">
        <v>5200</v>
      </c>
      <c r="L248" s="456" t="s">
        <v>360</v>
      </c>
      <c r="M248" s="456" t="s">
        <v>363</v>
      </c>
      <c r="N248" s="456" t="s">
        <v>363</v>
      </c>
      <c r="O248" s="457">
        <v>21</v>
      </c>
      <c r="P248" s="456">
        <v>37</v>
      </c>
      <c r="Q248" s="456">
        <v>17</v>
      </c>
      <c r="R248" s="456" t="s">
        <v>360</v>
      </c>
      <c r="S248" s="456" t="s">
        <v>363</v>
      </c>
      <c r="T248" s="456" t="s">
        <v>363</v>
      </c>
      <c r="U248" s="746"/>
      <c r="V248" s="18"/>
      <c r="W248" s="55">
        <v>7</v>
      </c>
      <c r="X248" s="630"/>
      <c r="Y248" s="631"/>
      <c r="Z248" s="631"/>
      <c r="AA248" s="631"/>
      <c r="AB248" s="631"/>
      <c r="AC248" s="631"/>
    </row>
    <row r="249" spans="1:29" s="25" customFormat="1" hidden="1">
      <c r="A249" s="642">
        <v>40057</v>
      </c>
      <c r="B249" s="643">
        <v>40073</v>
      </c>
      <c r="C249" s="454">
        <v>7.9</v>
      </c>
      <c r="D249" s="626">
        <v>8.1999999999999993</v>
      </c>
      <c r="E249" s="452">
        <v>7.8</v>
      </c>
      <c r="F249" s="452" t="s">
        <v>360</v>
      </c>
      <c r="G249" s="452">
        <v>7.9</v>
      </c>
      <c r="H249" s="452">
        <v>7.8</v>
      </c>
      <c r="I249" s="454">
        <v>5270</v>
      </c>
      <c r="J249" s="456">
        <v>11320</v>
      </c>
      <c r="K249" s="456">
        <v>5320</v>
      </c>
      <c r="L249" s="456" t="s">
        <v>360</v>
      </c>
      <c r="M249" s="456">
        <v>3320</v>
      </c>
      <c r="N249" s="456">
        <v>3190</v>
      </c>
      <c r="O249" s="457">
        <v>11</v>
      </c>
      <c r="P249" s="456">
        <v>25</v>
      </c>
      <c r="Q249" s="456">
        <v>15</v>
      </c>
      <c r="R249" s="456" t="s">
        <v>360</v>
      </c>
      <c r="S249" s="456">
        <v>4</v>
      </c>
      <c r="T249" s="456">
        <v>5</v>
      </c>
      <c r="U249" s="746"/>
      <c r="V249" s="18"/>
      <c r="W249" s="55">
        <v>7</v>
      </c>
      <c r="X249" s="630"/>
      <c r="Y249" s="631"/>
      <c r="Z249" s="631"/>
      <c r="AA249" s="631"/>
      <c r="AB249" s="631"/>
      <c r="AC249" s="631"/>
    </row>
    <row r="250" spans="1:29" s="25" customFormat="1" hidden="1">
      <c r="A250" s="642">
        <v>40087</v>
      </c>
      <c r="B250" s="643">
        <v>40101</v>
      </c>
      <c r="C250" s="454">
        <v>8.1999999999999993</v>
      </c>
      <c r="D250" s="626">
        <v>8.4</v>
      </c>
      <c r="E250" s="452">
        <v>8.1</v>
      </c>
      <c r="F250" s="452" t="s">
        <v>360</v>
      </c>
      <c r="G250" s="452" t="s">
        <v>363</v>
      </c>
      <c r="H250" s="452" t="s">
        <v>363</v>
      </c>
      <c r="I250" s="454">
        <v>4740</v>
      </c>
      <c r="J250" s="456">
        <v>10720</v>
      </c>
      <c r="K250" s="456">
        <v>4770</v>
      </c>
      <c r="L250" s="456" t="s">
        <v>360</v>
      </c>
      <c r="M250" s="456" t="s">
        <v>363</v>
      </c>
      <c r="N250" s="456" t="s">
        <v>363</v>
      </c>
      <c r="O250" s="457">
        <v>14</v>
      </c>
      <c r="P250" s="456">
        <v>11</v>
      </c>
      <c r="Q250" s="456">
        <v>11</v>
      </c>
      <c r="R250" s="456" t="s">
        <v>360</v>
      </c>
      <c r="S250" s="456" t="s">
        <v>363</v>
      </c>
      <c r="T250" s="456" t="s">
        <v>363</v>
      </c>
      <c r="U250" s="746"/>
      <c r="V250" s="18"/>
      <c r="W250" s="55">
        <v>7</v>
      </c>
      <c r="X250" s="630"/>
      <c r="Y250" s="631"/>
      <c r="Z250" s="631"/>
      <c r="AA250" s="631"/>
      <c r="AB250" s="631"/>
      <c r="AC250" s="631"/>
    </row>
    <row r="251" spans="1:29" s="25" customFormat="1" hidden="1">
      <c r="A251" s="642">
        <v>40118</v>
      </c>
      <c r="B251" s="643">
        <v>40134</v>
      </c>
      <c r="C251" s="454">
        <v>7.7</v>
      </c>
      <c r="D251" s="626">
        <v>8.1999999999999993</v>
      </c>
      <c r="E251" s="452">
        <v>7.7</v>
      </c>
      <c r="F251" s="452" t="s">
        <v>360</v>
      </c>
      <c r="G251" s="452" t="s">
        <v>363</v>
      </c>
      <c r="H251" s="452" t="s">
        <v>363</v>
      </c>
      <c r="I251" s="454">
        <v>5630</v>
      </c>
      <c r="J251" s="456">
        <v>11130</v>
      </c>
      <c r="K251" s="456">
        <v>5510</v>
      </c>
      <c r="L251" s="456" t="s">
        <v>360</v>
      </c>
      <c r="M251" s="456" t="s">
        <v>363</v>
      </c>
      <c r="N251" s="456" t="s">
        <v>363</v>
      </c>
      <c r="O251" s="457">
        <v>9</v>
      </c>
      <c r="P251" s="456">
        <v>6</v>
      </c>
      <c r="Q251" s="456">
        <v>5</v>
      </c>
      <c r="R251" s="456" t="s">
        <v>360</v>
      </c>
      <c r="S251" s="456" t="s">
        <v>363</v>
      </c>
      <c r="T251" s="456" t="s">
        <v>363</v>
      </c>
      <c r="U251" s="746"/>
      <c r="V251" s="18"/>
      <c r="W251" s="55">
        <v>7</v>
      </c>
      <c r="X251" s="630"/>
      <c r="Y251" s="631"/>
      <c r="Z251" s="631"/>
      <c r="AA251" s="631"/>
      <c r="AB251" s="631"/>
      <c r="AC251" s="631"/>
    </row>
    <row r="252" spans="1:29" s="25" customFormat="1" hidden="1">
      <c r="A252" s="642">
        <v>40148</v>
      </c>
      <c r="B252" s="643">
        <v>40168</v>
      </c>
      <c r="C252" s="454">
        <v>7.7</v>
      </c>
      <c r="D252" s="626">
        <v>7.9</v>
      </c>
      <c r="E252" s="452">
        <v>7.1</v>
      </c>
      <c r="F252" s="452" t="s">
        <v>360</v>
      </c>
      <c r="G252" s="452">
        <v>7.5</v>
      </c>
      <c r="H252" s="452">
        <v>7.7</v>
      </c>
      <c r="I252" s="454">
        <v>5400</v>
      </c>
      <c r="J252" s="456">
        <v>12510</v>
      </c>
      <c r="K252" s="456">
        <v>5370</v>
      </c>
      <c r="L252" s="456" t="s">
        <v>360</v>
      </c>
      <c r="M252" s="456">
        <v>5930</v>
      </c>
      <c r="N252" s="456">
        <v>6080</v>
      </c>
      <c r="O252" s="457">
        <v>5</v>
      </c>
      <c r="P252" s="456" t="s">
        <v>15</v>
      </c>
      <c r="Q252" s="456" t="s">
        <v>15</v>
      </c>
      <c r="R252" s="456" t="s">
        <v>360</v>
      </c>
      <c r="S252" s="456" t="s">
        <v>15</v>
      </c>
      <c r="T252" s="456">
        <v>2</v>
      </c>
      <c r="U252" s="746"/>
      <c r="V252" s="18"/>
      <c r="W252" s="55">
        <v>7</v>
      </c>
      <c r="X252" s="630"/>
      <c r="Y252" s="631"/>
      <c r="Z252" s="631"/>
      <c r="AA252" s="631"/>
      <c r="AB252" s="631"/>
      <c r="AC252" s="631"/>
    </row>
    <row r="253" spans="1:29" s="25" customFormat="1" hidden="1">
      <c r="A253" s="642">
        <v>40179</v>
      </c>
      <c r="B253" s="643">
        <v>40197</v>
      </c>
      <c r="C253" s="454">
        <v>8</v>
      </c>
      <c r="D253" s="626">
        <v>8.3000000000000007</v>
      </c>
      <c r="E253" s="452">
        <v>7.5</v>
      </c>
      <c r="F253" s="452" t="s">
        <v>360</v>
      </c>
      <c r="G253" s="452" t="s">
        <v>363</v>
      </c>
      <c r="H253" s="452" t="s">
        <v>363</v>
      </c>
      <c r="I253" s="454">
        <v>4660</v>
      </c>
      <c r="J253" s="456">
        <v>6880</v>
      </c>
      <c r="K253" s="456">
        <v>4690</v>
      </c>
      <c r="L253" s="456" t="s">
        <v>360</v>
      </c>
      <c r="M253" s="456" t="s">
        <v>363</v>
      </c>
      <c r="N253" s="456" t="s">
        <v>363</v>
      </c>
      <c r="O253" s="457">
        <v>3</v>
      </c>
      <c r="P253" s="456">
        <v>20</v>
      </c>
      <c r="Q253" s="456">
        <v>4</v>
      </c>
      <c r="R253" s="456" t="s">
        <v>360</v>
      </c>
      <c r="S253" s="456" t="s">
        <v>363</v>
      </c>
      <c r="T253" s="456" t="s">
        <v>363</v>
      </c>
      <c r="U253" s="746"/>
      <c r="V253" s="18"/>
      <c r="W253" s="55">
        <v>7</v>
      </c>
      <c r="X253" s="630"/>
      <c r="Y253" s="631"/>
      <c r="Z253" s="631"/>
      <c r="AA253" s="631"/>
      <c r="AB253" s="631"/>
      <c r="AC253" s="631"/>
    </row>
    <row r="254" spans="1:29" s="25" customFormat="1" hidden="1">
      <c r="A254" s="642">
        <v>40210</v>
      </c>
      <c r="B254" s="643">
        <v>40227</v>
      </c>
      <c r="C254" s="454">
        <v>7.5</v>
      </c>
      <c r="D254" s="626">
        <v>8</v>
      </c>
      <c r="E254" s="452">
        <v>7.8</v>
      </c>
      <c r="F254" s="452" t="s">
        <v>360</v>
      </c>
      <c r="G254" s="452" t="s">
        <v>363</v>
      </c>
      <c r="H254" s="452" t="s">
        <v>363</v>
      </c>
      <c r="I254" s="454">
        <v>4960</v>
      </c>
      <c r="J254" s="456">
        <v>9430</v>
      </c>
      <c r="K254" s="456">
        <v>4940</v>
      </c>
      <c r="L254" s="456" t="s">
        <v>360</v>
      </c>
      <c r="M254" s="456" t="s">
        <v>363</v>
      </c>
      <c r="N254" s="456" t="s">
        <v>363</v>
      </c>
      <c r="O254" s="457" t="s">
        <v>15</v>
      </c>
      <c r="P254" s="456">
        <v>7</v>
      </c>
      <c r="Q254" s="456">
        <v>3</v>
      </c>
      <c r="R254" s="456" t="s">
        <v>360</v>
      </c>
      <c r="S254" s="456" t="s">
        <v>363</v>
      </c>
      <c r="T254" s="456" t="s">
        <v>363</v>
      </c>
      <c r="U254" s="746"/>
      <c r="V254" s="18"/>
      <c r="W254" s="55">
        <v>7</v>
      </c>
      <c r="X254" s="630"/>
      <c r="Y254" s="631"/>
      <c r="Z254" s="631"/>
      <c r="AA254" s="631"/>
      <c r="AB254" s="631"/>
      <c r="AC254" s="631"/>
    </row>
    <row r="255" spans="1:29" s="25" customFormat="1" hidden="1">
      <c r="A255" s="642">
        <v>40238</v>
      </c>
      <c r="B255" s="643">
        <v>40266</v>
      </c>
      <c r="C255" s="454">
        <v>7.5</v>
      </c>
      <c r="D255" s="626">
        <v>8.1</v>
      </c>
      <c r="E255" s="452">
        <v>7.9</v>
      </c>
      <c r="F255" s="452" t="s">
        <v>360</v>
      </c>
      <c r="G255" s="452">
        <v>7.6</v>
      </c>
      <c r="H255" s="452">
        <v>7.7</v>
      </c>
      <c r="I255" s="454">
        <v>5010</v>
      </c>
      <c r="J255" s="456">
        <v>10750</v>
      </c>
      <c r="K255" s="456">
        <v>5140</v>
      </c>
      <c r="L255" s="456" t="s">
        <v>360</v>
      </c>
      <c r="M255" s="456">
        <v>6570</v>
      </c>
      <c r="N255" s="456">
        <v>6440</v>
      </c>
      <c r="O255" s="457">
        <v>11</v>
      </c>
      <c r="P255" s="456">
        <v>11</v>
      </c>
      <c r="Q255" s="456">
        <v>14</v>
      </c>
      <c r="R255" s="456" t="s">
        <v>360</v>
      </c>
      <c r="S255" s="456">
        <v>13</v>
      </c>
      <c r="T255" s="456">
        <v>15</v>
      </c>
      <c r="U255" s="746"/>
      <c r="V255" s="18"/>
      <c r="W255" s="55">
        <v>7</v>
      </c>
      <c r="X255" s="630"/>
      <c r="Y255" s="631"/>
      <c r="Z255" s="631"/>
      <c r="AA255" s="631"/>
      <c r="AB255" s="631"/>
      <c r="AC255" s="631"/>
    </row>
    <row r="256" spans="1:29" s="25" customFormat="1" hidden="1">
      <c r="A256" s="642">
        <v>40269</v>
      </c>
      <c r="B256" s="643">
        <v>40291</v>
      </c>
      <c r="C256" s="454">
        <v>7.3</v>
      </c>
      <c r="D256" s="626">
        <v>8.3000000000000007</v>
      </c>
      <c r="E256" s="452">
        <v>8.1</v>
      </c>
      <c r="F256" s="452" t="s">
        <v>360</v>
      </c>
      <c r="G256" s="452" t="s">
        <v>363</v>
      </c>
      <c r="H256" s="452" t="s">
        <v>363</v>
      </c>
      <c r="I256" s="454">
        <v>5300</v>
      </c>
      <c r="J256" s="456">
        <v>8200</v>
      </c>
      <c r="K256" s="456">
        <v>5500</v>
      </c>
      <c r="L256" s="456" t="s">
        <v>360</v>
      </c>
      <c r="M256" s="456" t="s">
        <v>363</v>
      </c>
      <c r="N256" s="456" t="s">
        <v>363</v>
      </c>
      <c r="O256" s="457">
        <v>24</v>
      </c>
      <c r="P256" s="456">
        <v>6</v>
      </c>
      <c r="Q256" s="456">
        <v>5</v>
      </c>
      <c r="R256" s="456" t="s">
        <v>360</v>
      </c>
      <c r="S256" s="456" t="s">
        <v>363</v>
      </c>
      <c r="T256" s="456" t="s">
        <v>363</v>
      </c>
      <c r="U256" s="746"/>
      <c r="V256" s="18"/>
      <c r="W256" s="55">
        <v>7</v>
      </c>
      <c r="X256" s="630"/>
      <c r="Y256" s="631"/>
      <c r="Z256" s="631"/>
      <c r="AA256" s="631"/>
      <c r="AB256" s="631"/>
      <c r="AC256" s="631"/>
    </row>
    <row r="257" spans="1:29" s="25" customFormat="1" hidden="1">
      <c r="A257" s="642">
        <v>40299</v>
      </c>
      <c r="B257" s="643">
        <v>40310</v>
      </c>
      <c r="C257" s="454">
        <v>7.7</v>
      </c>
      <c r="D257" s="626">
        <v>8.3000000000000007</v>
      </c>
      <c r="E257" s="452">
        <v>7.9</v>
      </c>
      <c r="F257" s="452" t="s">
        <v>360</v>
      </c>
      <c r="G257" s="452" t="s">
        <v>363</v>
      </c>
      <c r="H257" s="452" t="s">
        <v>363</v>
      </c>
      <c r="I257" s="454">
        <v>5205</v>
      </c>
      <c r="J257" s="456">
        <v>7745</v>
      </c>
      <c r="K257" s="456">
        <v>5420</v>
      </c>
      <c r="L257" s="456" t="s">
        <v>360</v>
      </c>
      <c r="M257" s="456" t="s">
        <v>363</v>
      </c>
      <c r="N257" s="456" t="s">
        <v>363</v>
      </c>
      <c r="O257" s="457">
        <v>1</v>
      </c>
      <c r="P257" s="456">
        <v>5</v>
      </c>
      <c r="Q257" s="456">
        <v>3</v>
      </c>
      <c r="R257" s="456" t="s">
        <v>360</v>
      </c>
      <c r="S257" s="456" t="s">
        <v>363</v>
      </c>
      <c r="T257" s="456" t="s">
        <v>363</v>
      </c>
      <c r="U257" s="746"/>
      <c r="V257" s="18"/>
      <c r="W257" s="55">
        <v>7</v>
      </c>
      <c r="X257" s="630"/>
      <c r="Y257" s="631"/>
      <c r="Z257" s="631"/>
      <c r="AA257" s="631"/>
      <c r="AB257" s="631"/>
      <c r="AC257" s="631"/>
    </row>
    <row r="258" spans="1:29" s="25" customFormat="1" ht="13.8" hidden="1" thickBot="1">
      <c r="A258" s="644">
        <v>40330</v>
      </c>
      <c r="B258" s="645">
        <v>40337</v>
      </c>
      <c r="C258" s="646">
        <v>8.2100000000000009</v>
      </c>
      <c r="D258" s="647">
        <v>8.31</v>
      </c>
      <c r="E258" s="633">
        <v>7.98</v>
      </c>
      <c r="F258" s="633" t="s">
        <v>360</v>
      </c>
      <c r="G258" s="633" t="s">
        <v>363</v>
      </c>
      <c r="H258" s="633" t="s">
        <v>363</v>
      </c>
      <c r="I258" s="646">
        <v>4780</v>
      </c>
      <c r="J258" s="634">
        <v>4280</v>
      </c>
      <c r="K258" s="634">
        <v>4790</v>
      </c>
      <c r="L258" s="456" t="s">
        <v>360</v>
      </c>
      <c r="M258" s="634" t="s">
        <v>363</v>
      </c>
      <c r="N258" s="634" t="s">
        <v>363</v>
      </c>
      <c r="O258" s="648">
        <v>8</v>
      </c>
      <c r="P258" s="634">
        <v>7</v>
      </c>
      <c r="Q258" s="634">
        <v>16</v>
      </c>
      <c r="R258" s="456" t="s">
        <v>360</v>
      </c>
      <c r="S258" s="634" t="s">
        <v>363</v>
      </c>
      <c r="T258" s="634" t="s">
        <v>363</v>
      </c>
      <c r="U258" s="746"/>
      <c r="V258" s="18"/>
      <c r="W258" s="55">
        <v>7</v>
      </c>
      <c r="X258" s="630"/>
      <c r="Y258" s="631"/>
      <c r="Z258" s="631"/>
      <c r="AA258" s="631"/>
      <c r="AB258" s="631"/>
      <c r="AC258" s="631"/>
    </row>
    <row r="259" spans="1:29" s="25" customFormat="1" hidden="1">
      <c r="A259" s="635">
        <v>40360</v>
      </c>
      <c r="B259" s="636">
        <v>40367</v>
      </c>
      <c r="C259" s="637">
        <v>8.17</v>
      </c>
      <c r="D259" s="638">
        <v>7.9</v>
      </c>
      <c r="E259" s="639">
        <v>7.86</v>
      </c>
      <c r="F259" s="452" t="s">
        <v>360</v>
      </c>
      <c r="G259" s="639" t="s">
        <v>363</v>
      </c>
      <c r="H259" s="639" t="s">
        <v>363</v>
      </c>
      <c r="I259" s="637">
        <v>4290</v>
      </c>
      <c r="J259" s="640">
        <v>3900</v>
      </c>
      <c r="K259" s="640">
        <v>3870</v>
      </c>
      <c r="L259" s="640" t="s">
        <v>360</v>
      </c>
      <c r="M259" s="640" t="s">
        <v>363</v>
      </c>
      <c r="N259" s="640" t="s">
        <v>363</v>
      </c>
      <c r="O259" s="641">
        <v>32</v>
      </c>
      <c r="P259" s="640">
        <v>54</v>
      </c>
      <c r="Q259" s="640">
        <v>38</v>
      </c>
      <c r="R259" s="640" t="s">
        <v>360</v>
      </c>
      <c r="S259" s="640" t="s">
        <v>363</v>
      </c>
      <c r="T259" s="640" t="s">
        <v>363</v>
      </c>
      <c r="U259" s="746"/>
      <c r="V259" s="18"/>
      <c r="W259" s="55">
        <v>7</v>
      </c>
      <c r="X259" s="630"/>
      <c r="Y259" s="631"/>
      <c r="Z259" s="631"/>
      <c r="AA259" s="631"/>
      <c r="AB259" s="631"/>
      <c r="AC259" s="631"/>
    </row>
    <row r="260" spans="1:29" s="25" customFormat="1" hidden="1">
      <c r="A260" s="642">
        <v>40391</v>
      </c>
      <c r="B260" s="643">
        <v>40400</v>
      </c>
      <c r="C260" s="454">
        <v>8.1999999999999993</v>
      </c>
      <c r="D260" s="626">
        <v>8.4</v>
      </c>
      <c r="E260" s="452">
        <v>7.7</v>
      </c>
      <c r="F260" s="452" t="s">
        <v>360</v>
      </c>
      <c r="G260" s="452" t="s">
        <v>363</v>
      </c>
      <c r="H260" s="452" t="s">
        <v>363</v>
      </c>
      <c r="I260" s="454">
        <v>5250</v>
      </c>
      <c r="J260" s="456">
        <v>5430</v>
      </c>
      <c r="K260" s="456">
        <v>5345</v>
      </c>
      <c r="L260" s="456" t="s">
        <v>360</v>
      </c>
      <c r="M260" s="456" t="s">
        <v>363</v>
      </c>
      <c r="N260" s="456" t="s">
        <v>363</v>
      </c>
      <c r="O260" s="457">
        <v>6</v>
      </c>
      <c r="P260" s="456">
        <v>9</v>
      </c>
      <c r="Q260" s="456">
        <v>9</v>
      </c>
      <c r="R260" s="456" t="s">
        <v>360</v>
      </c>
      <c r="S260" s="456" t="s">
        <v>363</v>
      </c>
      <c r="T260" s="456" t="s">
        <v>363</v>
      </c>
      <c r="U260" s="746"/>
      <c r="V260" s="18"/>
      <c r="W260" s="55">
        <v>7</v>
      </c>
      <c r="X260" s="630"/>
      <c r="Y260" s="631"/>
      <c r="Z260" s="631"/>
      <c r="AA260" s="631"/>
      <c r="AB260" s="631"/>
      <c r="AC260" s="631"/>
    </row>
    <row r="261" spans="1:29" s="25" customFormat="1" hidden="1">
      <c r="A261" s="642">
        <v>40422</v>
      </c>
      <c r="B261" s="643">
        <v>40441</v>
      </c>
      <c r="C261" s="454">
        <v>7.9</v>
      </c>
      <c r="D261" s="626">
        <v>8.1999999999999993</v>
      </c>
      <c r="E261" s="452">
        <v>7.5</v>
      </c>
      <c r="F261" s="452" t="s">
        <v>360</v>
      </c>
      <c r="G261" s="452">
        <v>7.8</v>
      </c>
      <c r="H261" s="452">
        <v>7.8</v>
      </c>
      <c r="I261" s="454">
        <v>5865</v>
      </c>
      <c r="J261" s="456">
        <v>10445</v>
      </c>
      <c r="K261" s="456">
        <v>5875</v>
      </c>
      <c r="L261" s="456" t="s">
        <v>360</v>
      </c>
      <c r="M261" s="456">
        <v>2835</v>
      </c>
      <c r="N261" s="456">
        <v>2740</v>
      </c>
      <c r="O261" s="457">
        <v>10</v>
      </c>
      <c r="P261" s="456">
        <v>6</v>
      </c>
      <c r="Q261" s="456">
        <v>10</v>
      </c>
      <c r="R261" s="456" t="s">
        <v>360</v>
      </c>
      <c r="S261" s="456">
        <v>2</v>
      </c>
      <c r="T261" s="456">
        <v>2</v>
      </c>
      <c r="U261" s="746"/>
      <c r="V261" s="18"/>
      <c r="W261" s="55">
        <v>7</v>
      </c>
      <c r="X261" s="630"/>
      <c r="Y261" s="631"/>
      <c r="Z261" s="631"/>
      <c r="AA261" s="631"/>
      <c r="AB261" s="631"/>
      <c r="AC261" s="631"/>
    </row>
    <row r="262" spans="1:29" s="25" customFormat="1" hidden="1">
      <c r="A262" s="642">
        <v>40452</v>
      </c>
      <c r="B262" s="643">
        <v>40463</v>
      </c>
      <c r="C262" s="454">
        <v>7.6</v>
      </c>
      <c r="D262" s="626">
        <v>8.1</v>
      </c>
      <c r="E262" s="452">
        <v>7.1</v>
      </c>
      <c r="F262" s="452" t="s">
        <v>360</v>
      </c>
      <c r="G262" s="452" t="s">
        <v>363</v>
      </c>
      <c r="H262" s="452" t="s">
        <v>363</v>
      </c>
      <c r="I262" s="454">
        <v>5790</v>
      </c>
      <c r="J262" s="456">
        <v>9030</v>
      </c>
      <c r="K262" s="456">
        <v>5675</v>
      </c>
      <c r="L262" s="456" t="s">
        <v>360</v>
      </c>
      <c r="M262" s="456" t="s">
        <v>363</v>
      </c>
      <c r="N262" s="456" t="s">
        <v>363</v>
      </c>
      <c r="O262" s="457">
        <v>24</v>
      </c>
      <c r="P262" s="456">
        <v>31</v>
      </c>
      <c r="Q262" s="456">
        <v>32</v>
      </c>
      <c r="R262" s="456" t="s">
        <v>360</v>
      </c>
      <c r="S262" s="456" t="s">
        <v>363</v>
      </c>
      <c r="T262" s="456" t="s">
        <v>363</v>
      </c>
      <c r="U262" s="746"/>
      <c r="V262" s="18"/>
      <c r="W262" s="55">
        <v>7</v>
      </c>
      <c r="X262" s="630"/>
      <c r="Y262" s="631"/>
      <c r="Z262" s="631"/>
      <c r="AA262" s="631"/>
      <c r="AB262" s="631"/>
      <c r="AC262" s="631"/>
    </row>
    <row r="263" spans="1:29" s="25" customFormat="1" hidden="1">
      <c r="A263" s="642">
        <v>40483</v>
      </c>
      <c r="B263" s="643">
        <v>40491</v>
      </c>
      <c r="C263" s="454">
        <v>7</v>
      </c>
      <c r="D263" s="626">
        <v>8.3000000000000007</v>
      </c>
      <c r="E263" s="452">
        <v>7.4</v>
      </c>
      <c r="F263" s="452" t="s">
        <v>360</v>
      </c>
      <c r="G263" s="452" t="s">
        <v>363</v>
      </c>
      <c r="H263" s="452" t="s">
        <v>363</v>
      </c>
      <c r="I263" s="454">
        <v>5270</v>
      </c>
      <c r="J263" s="456">
        <v>4350</v>
      </c>
      <c r="K263" s="456">
        <v>4860</v>
      </c>
      <c r="L263" s="456" t="s">
        <v>360</v>
      </c>
      <c r="M263" s="456" t="s">
        <v>363</v>
      </c>
      <c r="N263" s="456" t="s">
        <v>363</v>
      </c>
      <c r="O263" s="457">
        <v>14</v>
      </c>
      <c r="P263" s="456">
        <v>13</v>
      </c>
      <c r="Q263" s="456">
        <v>4</v>
      </c>
      <c r="R263" s="456" t="s">
        <v>360</v>
      </c>
      <c r="S263" s="456" t="s">
        <v>363</v>
      </c>
      <c r="T263" s="456" t="s">
        <v>363</v>
      </c>
      <c r="U263" s="746"/>
      <c r="V263" s="18"/>
      <c r="W263" s="55">
        <v>7</v>
      </c>
      <c r="X263" s="630"/>
      <c r="Y263" s="631"/>
      <c r="Z263" s="631"/>
      <c r="AA263" s="631"/>
      <c r="AB263" s="631"/>
      <c r="AC263" s="631"/>
    </row>
    <row r="264" spans="1:29" s="25" customFormat="1" hidden="1">
      <c r="A264" s="642">
        <v>40513</v>
      </c>
      <c r="B264" s="643">
        <v>40519</v>
      </c>
      <c r="C264" s="454">
        <v>7.08</v>
      </c>
      <c r="D264" s="626">
        <v>9.43</v>
      </c>
      <c r="E264" s="452">
        <v>7.5</v>
      </c>
      <c r="F264" s="452">
        <v>7.7</v>
      </c>
      <c r="G264" s="452" t="s">
        <v>363</v>
      </c>
      <c r="H264" s="452" t="s">
        <v>363</v>
      </c>
      <c r="I264" s="454">
        <v>5280</v>
      </c>
      <c r="J264" s="456">
        <v>4540</v>
      </c>
      <c r="K264" s="456">
        <v>5550</v>
      </c>
      <c r="L264" s="456">
        <v>3580</v>
      </c>
      <c r="M264" s="456" t="s">
        <v>363</v>
      </c>
      <c r="N264" s="456" t="s">
        <v>363</v>
      </c>
      <c r="O264" s="457">
        <v>36</v>
      </c>
      <c r="P264" s="456">
        <v>7</v>
      </c>
      <c r="Q264" s="456">
        <v>32</v>
      </c>
      <c r="R264" s="456">
        <v>5</v>
      </c>
      <c r="S264" s="456" t="s">
        <v>363</v>
      </c>
      <c r="T264" s="456" t="s">
        <v>363</v>
      </c>
      <c r="U264" s="746"/>
      <c r="V264" s="18"/>
      <c r="W264" s="55">
        <v>7</v>
      </c>
      <c r="X264" s="630"/>
      <c r="Y264" s="631"/>
      <c r="Z264" s="631"/>
      <c r="AA264" s="631"/>
      <c r="AB264" s="631"/>
      <c r="AC264" s="631"/>
    </row>
    <row r="265" spans="1:29" s="25" customFormat="1" hidden="1">
      <c r="A265" s="642">
        <v>40544</v>
      </c>
      <c r="B265" s="643">
        <v>40549</v>
      </c>
      <c r="C265" s="454">
        <v>8</v>
      </c>
      <c r="D265" s="626">
        <v>7.94</v>
      </c>
      <c r="E265" s="452">
        <v>7.94</v>
      </c>
      <c r="F265" s="452">
        <v>7.85</v>
      </c>
      <c r="G265" s="452" t="s">
        <v>363</v>
      </c>
      <c r="H265" s="452" t="s">
        <v>363</v>
      </c>
      <c r="I265" s="457">
        <v>4650</v>
      </c>
      <c r="J265" s="456">
        <v>3040</v>
      </c>
      <c r="K265" s="456">
        <v>4250</v>
      </c>
      <c r="L265" s="456">
        <v>4580</v>
      </c>
      <c r="M265" s="456" t="s">
        <v>363</v>
      </c>
      <c r="N265" s="456" t="s">
        <v>363</v>
      </c>
      <c r="O265" s="457">
        <v>25</v>
      </c>
      <c r="P265" s="456">
        <v>37</v>
      </c>
      <c r="Q265" s="456">
        <v>21</v>
      </c>
      <c r="R265" s="456">
        <v>5</v>
      </c>
      <c r="S265" s="456" t="s">
        <v>363</v>
      </c>
      <c r="T265" s="456" t="s">
        <v>363</v>
      </c>
      <c r="U265" s="746"/>
      <c r="V265" s="18"/>
      <c r="W265" s="55">
        <v>7</v>
      </c>
      <c r="X265" s="630"/>
      <c r="Y265" s="631"/>
      <c r="Z265" s="631"/>
      <c r="AA265" s="631"/>
      <c r="AB265" s="631"/>
      <c r="AC265" s="631"/>
    </row>
    <row r="266" spans="1:29" s="25" customFormat="1" hidden="1">
      <c r="A266" s="642">
        <v>40575</v>
      </c>
      <c r="B266" s="643">
        <v>40583</v>
      </c>
      <c r="C266" s="454">
        <v>7.59</v>
      </c>
      <c r="D266" s="626">
        <v>7.02</v>
      </c>
      <c r="E266" s="452">
        <v>7.47</v>
      </c>
      <c r="F266" s="452">
        <v>7.27</v>
      </c>
      <c r="G266" s="452" t="s">
        <v>363</v>
      </c>
      <c r="H266" s="452" t="s">
        <v>363</v>
      </c>
      <c r="I266" s="457">
        <v>11000</v>
      </c>
      <c r="J266" s="456">
        <v>5130</v>
      </c>
      <c r="K266" s="456">
        <v>5470</v>
      </c>
      <c r="L266" s="456">
        <v>4180</v>
      </c>
      <c r="M266" s="456" t="s">
        <v>363</v>
      </c>
      <c r="N266" s="456" t="s">
        <v>363</v>
      </c>
      <c r="O266" s="457">
        <v>5</v>
      </c>
      <c r="P266" s="456">
        <v>5</v>
      </c>
      <c r="Q266" s="456">
        <v>17</v>
      </c>
      <c r="R266" s="456">
        <v>8</v>
      </c>
      <c r="S266" s="456" t="s">
        <v>363</v>
      </c>
      <c r="T266" s="456" t="s">
        <v>363</v>
      </c>
      <c r="U266" s="746"/>
      <c r="V266" s="18"/>
      <c r="W266" s="55">
        <v>7</v>
      </c>
      <c r="X266" s="630"/>
      <c r="Y266" s="631"/>
      <c r="Z266" s="631"/>
      <c r="AA266" s="631"/>
      <c r="AB266" s="631"/>
      <c r="AC266" s="631"/>
    </row>
    <row r="267" spans="1:29" s="25" customFormat="1" hidden="1">
      <c r="A267" s="642">
        <v>40613</v>
      </c>
      <c r="B267" s="643">
        <v>40613</v>
      </c>
      <c r="C267" s="454">
        <v>7.51</v>
      </c>
      <c r="D267" s="626">
        <v>8.09</v>
      </c>
      <c r="E267" s="452">
        <v>7.7</v>
      </c>
      <c r="F267" s="452">
        <v>7.64</v>
      </c>
      <c r="G267" s="452" t="s">
        <v>363</v>
      </c>
      <c r="H267" s="452" t="s">
        <v>363</v>
      </c>
      <c r="I267" s="457">
        <v>5560</v>
      </c>
      <c r="J267" s="456">
        <v>9960</v>
      </c>
      <c r="K267" s="456">
        <v>5770</v>
      </c>
      <c r="L267" s="456">
        <v>4250</v>
      </c>
      <c r="M267" s="456" t="s">
        <v>363</v>
      </c>
      <c r="N267" s="456" t="s">
        <v>363</v>
      </c>
      <c r="O267" s="457">
        <v>5</v>
      </c>
      <c r="P267" s="456">
        <v>5</v>
      </c>
      <c r="Q267" s="456">
        <v>22</v>
      </c>
      <c r="R267" s="456">
        <v>11</v>
      </c>
      <c r="S267" s="456" t="s">
        <v>363</v>
      </c>
      <c r="T267" s="456" t="s">
        <v>363</v>
      </c>
      <c r="U267" s="746"/>
      <c r="V267" s="18"/>
      <c r="W267" s="55">
        <v>7</v>
      </c>
      <c r="X267" s="630"/>
      <c r="Y267" s="631"/>
      <c r="Z267" s="631"/>
      <c r="AA267" s="631"/>
      <c r="AB267" s="631"/>
      <c r="AC267" s="631"/>
    </row>
    <row r="268" spans="1:29" s="25" customFormat="1" hidden="1">
      <c r="A268" s="642">
        <v>40644</v>
      </c>
      <c r="B268" s="643">
        <v>40644</v>
      </c>
      <c r="C268" s="454">
        <v>7.97</v>
      </c>
      <c r="D268" s="626">
        <v>7.99</v>
      </c>
      <c r="E268" s="452">
        <v>7.91</v>
      </c>
      <c r="F268" s="452">
        <v>7.82</v>
      </c>
      <c r="G268" s="452" t="s">
        <v>363</v>
      </c>
      <c r="H268" s="452" t="s">
        <v>363</v>
      </c>
      <c r="I268" s="457">
        <v>5300</v>
      </c>
      <c r="J268" s="456">
        <v>8640</v>
      </c>
      <c r="K268" s="456">
        <v>5350</v>
      </c>
      <c r="L268" s="456">
        <v>4020</v>
      </c>
      <c r="M268" s="456" t="s">
        <v>363</v>
      </c>
      <c r="N268" s="456" t="s">
        <v>363</v>
      </c>
      <c r="O268" s="457">
        <v>7</v>
      </c>
      <c r="P268" s="456">
        <v>25</v>
      </c>
      <c r="Q268" s="456">
        <v>17</v>
      </c>
      <c r="R268" s="456">
        <v>478</v>
      </c>
      <c r="S268" s="456" t="s">
        <v>363</v>
      </c>
      <c r="T268" s="456" t="s">
        <v>363</v>
      </c>
      <c r="U268" s="746"/>
      <c r="V268" s="18"/>
      <c r="W268" s="55">
        <v>7</v>
      </c>
      <c r="X268" s="630"/>
      <c r="Y268" s="631"/>
      <c r="Z268" s="631"/>
      <c r="AA268" s="631"/>
      <c r="AB268" s="631"/>
      <c r="AC268" s="631"/>
    </row>
    <row r="269" spans="1:29" s="25" customFormat="1" ht="13.8" hidden="1" thickBot="1">
      <c r="A269" s="644">
        <v>40673</v>
      </c>
      <c r="B269" s="645">
        <v>40673</v>
      </c>
      <c r="C269" s="646">
        <v>7.02</v>
      </c>
      <c r="D269" s="647">
        <v>8.1999999999999993</v>
      </c>
      <c r="E269" s="633">
        <v>7.7</v>
      </c>
      <c r="F269" s="633">
        <v>7.7</v>
      </c>
      <c r="G269" s="633" t="s">
        <v>363</v>
      </c>
      <c r="H269" s="633" t="s">
        <v>363</v>
      </c>
      <c r="I269" s="648">
        <v>5740</v>
      </c>
      <c r="J269" s="634">
        <v>9890</v>
      </c>
      <c r="K269" s="634">
        <v>6120</v>
      </c>
      <c r="L269" s="634">
        <v>5580</v>
      </c>
      <c r="M269" s="634" t="s">
        <v>363</v>
      </c>
      <c r="N269" s="634" t="s">
        <v>363</v>
      </c>
      <c r="O269" s="648">
        <v>15</v>
      </c>
      <c r="P269" s="634">
        <v>15</v>
      </c>
      <c r="Q269" s="634">
        <v>34</v>
      </c>
      <c r="R269" s="634">
        <v>6</v>
      </c>
      <c r="S269" s="634" t="s">
        <v>363</v>
      </c>
      <c r="T269" s="634" t="s">
        <v>363</v>
      </c>
      <c r="U269" s="746"/>
      <c r="V269" s="18"/>
      <c r="W269" s="55">
        <v>7</v>
      </c>
      <c r="X269" s="630"/>
      <c r="Y269" s="631"/>
      <c r="Z269" s="631"/>
      <c r="AA269" s="631"/>
      <c r="AB269" s="631"/>
      <c r="AC269" s="631"/>
    </row>
    <row r="270" spans="1:29" s="25" customFormat="1" hidden="1">
      <c r="A270" s="642">
        <v>40725</v>
      </c>
      <c r="B270" s="643">
        <v>40744</v>
      </c>
      <c r="C270" s="454">
        <v>7.72</v>
      </c>
      <c r="D270" s="459">
        <v>7.96</v>
      </c>
      <c r="E270" s="452">
        <v>7.74</v>
      </c>
      <c r="F270" s="452">
        <v>7.86</v>
      </c>
      <c r="G270" s="452" t="s">
        <v>363</v>
      </c>
      <c r="H270" s="452" t="s">
        <v>363</v>
      </c>
      <c r="I270" s="457">
        <v>5440</v>
      </c>
      <c r="J270" s="456">
        <v>6740</v>
      </c>
      <c r="K270" s="456">
        <v>4730</v>
      </c>
      <c r="L270" s="456">
        <v>5480</v>
      </c>
      <c r="M270" s="456" t="s">
        <v>363</v>
      </c>
      <c r="N270" s="456" t="s">
        <v>363</v>
      </c>
      <c r="O270" s="457">
        <v>17</v>
      </c>
      <c r="P270" s="456">
        <v>13</v>
      </c>
      <c r="Q270" s="456">
        <v>20</v>
      </c>
      <c r="R270" s="456">
        <v>26</v>
      </c>
      <c r="S270" s="456" t="s">
        <v>363</v>
      </c>
      <c r="T270" s="456" t="s">
        <v>363</v>
      </c>
      <c r="U270" s="746"/>
      <c r="V270" s="18"/>
      <c r="W270" s="55">
        <v>7</v>
      </c>
      <c r="X270" s="630"/>
      <c r="Y270" s="631"/>
      <c r="Z270" s="631"/>
      <c r="AA270" s="631"/>
      <c r="AB270" s="631"/>
      <c r="AC270" s="631"/>
    </row>
    <row r="271" spans="1:29" s="25" customFormat="1" hidden="1">
      <c r="A271" s="642">
        <v>40756</v>
      </c>
      <c r="B271" s="643">
        <v>40778</v>
      </c>
      <c r="C271" s="454">
        <v>7.54</v>
      </c>
      <c r="D271" s="459">
        <v>7.9</v>
      </c>
      <c r="E271" s="452">
        <v>7.88</v>
      </c>
      <c r="F271" s="452">
        <v>7.72</v>
      </c>
      <c r="G271" s="452">
        <v>7.62</v>
      </c>
      <c r="H271" s="452">
        <v>7.65</v>
      </c>
      <c r="I271" s="457">
        <v>5480</v>
      </c>
      <c r="J271" s="456">
        <v>3840</v>
      </c>
      <c r="K271" s="456">
        <v>4910</v>
      </c>
      <c r="L271" s="456">
        <v>5320</v>
      </c>
      <c r="M271" s="456">
        <v>297</v>
      </c>
      <c r="N271" s="456">
        <v>459</v>
      </c>
      <c r="O271" s="457">
        <v>16</v>
      </c>
      <c r="P271" s="456">
        <v>18</v>
      </c>
      <c r="Q271" s="456">
        <v>18</v>
      </c>
      <c r="R271" s="456">
        <v>151</v>
      </c>
      <c r="S271" s="456">
        <v>14</v>
      </c>
      <c r="T271" s="456">
        <v>12</v>
      </c>
      <c r="U271" s="746"/>
      <c r="V271" s="18"/>
      <c r="W271" s="55">
        <v>7</v>
      </c>
      <c r="X271" s="630"/>
      <c r="Y271" s="631"/>
      <c r="Z271" s="631"/>
      <c r="AA271" s="631"/>
      <c r="AB271" s="631"/>
      <c r="AC271" s="631"/>
    </row>
    <row r="272" spans="1:29" s="25" customFormat="1" hidden="1">
      <c r="A272" s="642">
        <v>40787</v>
      </c>
      <c r="B272" s="643">
        <v>40812</v>
      </c>
      <c r="C272" s="454">
        <v>7.8</v>
      </c>
      <c r="D272" s="459">
        <v>8.01</v>
      </c>
      <c r="E272" s="452">
        <v>8.02</v>
      </c>
      <c r="F272" s="452">
        <v>7.82</v>
      </c>
      <c r="G272" s="452">
        <v>8.1</v>
      </c>
      <c r="H272" s="452">
        <v>8.08</v>
      </c>
      <c r="I272" s="457">
        <v>4720</v>
      </c>
      <c r="J272" s="456">
        <v>6790</v>
      </c>
      <c r="K272" s="456">
        <v>4960</v>
      </c>
      <c r="L272" s="456">
        <v>4090</v>
      </c>
      <c r="M272" s="456">
        <v>943</v>
      </c>
      <c r="N272" s="456">
        <v>1220</v>
      </c>
      <c r="O272" s="457">
        <v>16</v>
      </c>
      <c r="P272" s="456">
        <v>30</v>
      </c>
      <c r="Q272" s="456">
        <v>31</v>
      </c>
      <c r="R272" s="456">
        <v>76</v>
      </c>
      <c r="S272" s="456">
        <v>19</v>
      </c>
      <c r="T272" s="456">
        <v>21</v>
      </c>
      <c r="U272" s="746"/>
      <c r="V272" s="18"/>
      <c r="W272" s="55">
        <v>7</v>
      </c>
      <c r="X272" s="630"/>
      <c r="Y272" s="631"/>
      <c r="Z272" s="631"/>
      <c r="AA272" s="631"/>
      <c r="AB272" s="631"/>
      <c r="AC272" s="631"/>
    </row>
    <row r="273" spans="1:29" s="25" customFormat="1" hidden="1">
      <c r="A273" s="642">
        <v>40817</v>
      </c>
      <c r="B273" s="643">
        <v>40841</v>
      </c>
      <c r="C273" s="454">
        <v>7.67</v>
      </c>
      <c r="D273" s="459">
        <v>8.11</v>
      </c>
      <c r="E273" s="452">
        <v>8.07</v>
      </c>
      <c r="F273" s="452">
        <v>7.91</v>
      </c>
      <c r="G273" s="452">
        <v>7.95</v>
      </c>
      <c r="H273" s="452">
        <v>7.98</v>
      </c>
      <c r="I273" s="457">
        <v>5360</v>
      </c>
      <c r="J273" s="456">
        <v>6830</v>
      </c>
      <c r="K273" s="456">
        <v>5190</v>
      </c>
      <c r="L273" s="456">
        <v>4420</v>
      </c>
      <c r="M273" s="456">
        <v>891</v>
      </c>
      <c r="N273" s="456">
        <v>886</v>
      </c>
      <c r="O273" s="457">
        <v>8</v>
      </c>
      <c r="P273" s="456">
        <v>19</v>
      </c>
      <c r="Q273" s="456">
        <v>9</v>
      </c>
      <c r="R273" s="456">
        <v>16</v>
      </c>
      <c r="S273" s="456">
        <v>16</v>
      </c>
      <c r="T273" s="456" t="s">
        <v>53</v>
      </c>
      <c r="U273" s="746"/>
      <c r="V273" s="18"/>
      <c r="W273" s="55">
        <v>7</v>
      </c>
      <c r="X273" s="630"/>
      <c r="Y273" s="631"/>
      <c r="Z273" s="631"/>
      <c r="AA273" s="631"/>
      <c r="AB273" s="631"/>
      <c r="AC273" s="631"/>
    </row>
    <row r="274" spans="1:29" s="25" customFormat="1" hidden="1">
      <c r="A274" s="642">
        <v>40848</v>
      </c>
      <c r="B274" s="643">
        <v>40862</v>
      </c>
      <c r="C274" s="454">
        <v>7.72</v>
      </c>
      <c r="D274" s="459">
        <v>8.1300000000000008</v>
      </c>
      <c r="E274" s="452">
        <v>8.0399999999999991</v>
      </c>
      <c r="F274" s="452">
        <v>7.89</v>
      </c>
      <c r="G274" s="452">
        <v>7.92</v>
      </c>
      <c r="H274" s="452">
        <v>7.88</v>
      </c>
      <c r="I274" s="457">
        <v>5400</v>
      </c>
      <c r="J274" s="456">
        <v>12000</v>
      </c>
      <c r="K274" s="456">
        <v>5440</v>
      </c>
      <c r="L274" s="456">
        <v>5550</v>
      </c>
      <c r="M274" s="456">
        <v>1320</v>
      </c>
      <c r="N274" s="456">
        <v>1820</v>
      </c>
      <c r="O274" s="457">
        <v>7</v>
      </c>
      <c r="P274" s="456">
        <v>15</v>
      </c>
      <c r="Q274" s="456">
        <v>14</v>
      </c>
      <c r="R274" s="456">
        <v>46</v>
      </c>
      <c r="S274" s="456">
        <v>7</v>
      </c>
      <c r="T274" s="456">
        <v>5</v>
      </c>
      <c r="U274" s="746"/>
      <c r="V274" s="18"/>
      <c r="W274" s="55">
        <v>7</v>
      </c>
      <c r="X274" s="630"/>
      <c r="Y274" s="631"/>
      <c r="Z274" s="631"/>
      <c r="AA274" s="631"/>
      <c r="AB274" s="631"/>
      <c r="AC274" s="631"/>
    </row>
    <row r="275" spans="1:29" s="25" customFormat="1" hidden="1">
      <c r="A275" s="642">
        <v>40878</v>
      </c>
      <c r="B275" s="643">
        <v>40897</v>
      </c>
      <c r="C275" s="454">
        <v>8.01</v>
      </c>
      <c r="D275" s="459">
        <v>8.15</v>
      </c>
      <c r="E275" s="452">
        <v>7.85</v>
      </c>
      <c r="F275" s="452">
        <v>7.86</v>
      </c>
      <c r="G275" s="452">
        <v>7.7</v>
      </c>
      <c r="H275" s="452">
        <v>7.8</v>
      </c>
      <c r="I275" s="457">
        <v>5400</v>
      </c>
      <c r="J275" s="456">
        <v>7080</v>
      </c>
      <c r="K275" s="456">
        <v>5500</v>
      </c>
      <c r="L275" s="456">
        <v>5810</v>
      </c>
      <c r="M275" s="456">
        <v>1195</v>
      </c>
      <c r="N275" s="456">
        <v>1551</v>
      </c>
      <c r="O275" s="457">
        <v>6</v>
      </c>
      <c r="P275" s="456">
        <v>24</v>
      </c>
      <c r="Q275" s="456">
        <v>8</v>
      </c>
      <c r="R275" s="456">
        <v>14</v>
      </c>
      <c r="S275" s="456">
        <v>11</v>
      </c>
      <c r="T275" s="456">
        <v>7</v>
      </c>
      <c r="U275" s="746"/>
      <c r="V275" s="18"/>
      <c r="W275" s="55">
        <v>7</v>
      </c>
      <c r="X275" s="630"/>
      <c r="Y275" s="631"/>
      <c r="Z275" s="631"/>
      <c r="AA275" s="631"/>
      <c r="AB275" s="631"/>
      <c r="AC275" s="631"/>
    </row>
    <row r="276" spans="1:29" s="25" customFormat="1" hidden="1">
      <c r="A276" s="642">
        <v>40909</v>
      </c>
      <c r="B276" s="643">
        <v>40929</v>
      </c>
      <c r="C276" s="454" t="s">
        <v>363</v>
      </c>
      <c r="D276" s="459" t="s">
        <v>363</v>
      </c>
      <c r="E276" s="452" t="s">
        <v>363</v>
      </c>
      <c r="F276" s="452" t="s">
        <v>360</v>
      </c>
      <c r="G276" s="452" t="s">
        <v>363</v>
      </c>
      <c r="H276" s="452" t="s">
        <v>363</v>
      </c>
      <c r="I276" s="457" t="s">
        <v>363</v>
      </c>
      <c r="J276" s="456" t="s">
        <v>363</v>
      </c>
      <c r="K276" s="456" t="s">
        <v>363</v>
      </c>
      <c r="L276" s="456" t="s">
        <v>360</v>
      </c>
      <c r="M276" s="456" t="s">
        <v>363</v>
      </c>
      <c r="N276" s="456" t="s">
        <v>363</v>
      </c>
      <c r="O276" s="457" t="s">
        <v>363</v>
      </c>
      <c r="P276" s="456" t="s">
        <v>363</v>
      </c>
      <c r="Q276" s="456" t="s">
        <v>363</v>
      </c>
      <c r="R276" s="456" t="s">
        <v>360</v>
      </c>
      <c r="S276" s="456" t="s">
        <v>363</v>
      </c>
      <c r="T276" s="456" t="s">
        <v>363</v>
      </c>
      <c r="U276" s="746"/>
      <c r="V276" s="18"/>
      <c r="W276" s="55">
        <v>7</v>
      </c>
      <c r="X276" s="630"/>
      <c r="Y276" s="631"/>
      <c r="Z276" s="631"/>
      <c r="AA276" s="631"/>
      <c r="AB276" s="631"/>
      <c r="AC276" s="631"/>
    </row>
    <row r="277" spans="1:29" s="25" customFormat="1" hidden="1">
      <c r="A277" s="642">
        <v>40940</v>
      </c>
      <c r="B277" s="643">
        <v>40960</v>
      </c>
      <c r="C277" s="454">
        <v>7.58</v>
      </c>
      <c r="D277" s="459">
        <v>7.96</v>
      </c>
      <c r="E277" s="452">
        <v>7.44</v>
      </c>
      <c r="F277" s="452" t="s">
        <v>360</v>
      </c>
      <c r="G277" s="452">
        <v>7.97</v>
      </c>
      <c r="H277" s="452">
        <v>7.97</v>
      </c>
      <c r="I277" s="457">
        <v>5430</v>
      </c>
      <c r="J277" s="456">
        <v>5320</v>
      </c>
      <c r="K277" s="456">
        <v>3550</v>
      </c>
      <c r="L277" s="456" t="s">
        <v>360</v>
      </c>
      <c r="M277" s="456">
        <v>1190</v>
      </c>
      <c r="N277" s="456">
        <v>1180</v>
      </c>
      <c r="O277" s="457">
        <v>13</v>
      </c>
      <c r="P277" s="456">
        <v>16</v>
      </c>
      <c r="Q277" s="456">
        <v>38</v>
      </c>
      <c r="R277" s="456" t="s">
        <v>360</v>
      </c>
      <c r="S277" s="456">
        <v>18</v>
      </c>
      <c r="T277" s="456">
        <v>19</v>
      </c>
      <c r="U277" s="746"/>
      <c r="V277" s="18"/>
      <c r="W277" s="55">
        <v>7</v>
      </c>
      <c r="X277" s="630"/>
      <c r="Y277" s="631"/>
      <c r="Z277" s="631"/>
      <c r="AA277" s="631"/>
      <c r="AB277" s="631"/>
      <c r="AC277" s="631"/>
    </row>
    <row r="278" spans="1:29" s="25" customFormat="1" hidden="1">
      <c r="A278" s="642">
        <v>40969</v>
      </c>
      <c r="B278" s="643">
        <v>40989</v>
      </c>
      <c r="C278" s="454">
        <v>7.85</v>
      </c>
      <c r="D278" s="459">
        <v>8.0299999999999994</v>
      </c>
      <c r="E278" s="452">
        <v>7.87</v>
      </c>
      <c r="F278" s="452" t="s">
        <v>360</v>
      </c>
      <c r="G278" s="452">
        <v>7.98</v>
      </c>
      <c r="H278" s="452">
        <v>7.95</v>
      </c>
      <c r="I278" s="457">
        <v>5540</v>
      </c>
      <c r="J278" s="456">
        <v>6940</v>
      </c>
      <c r="K278" s="456">
        <v>5470</v>
      </c>
      <c r="L278" s="456" t="s">
        <v>360</v>
      </c>
      <c r="M278" s="456">
        <v>1360</v>
      </c>
      <c r="N278" s="456">
        <v>1870</v>
      </c>
      <c r="O278" s="457">
        <v>16</v>
      </c>
      <c r="P278" s="456">
        <v>19</v>
      </c>
      <c r="Q278" s="456">
        <v>10</v>
      </c>
      <c r="R278" s="456" t="s">
        <v>360</v>
      </c>
      <c r="S278" s="456">
        <v>8</v>
      </c>
      <c r="T278" s="456">
        <v>8</v>
      </c>
      <c r="U278" s="746"/>
      <c r="V278" s="18"/>
      <c r="W278" s="55">
        <v>7</v>
      </c>
      <c r="X278" s="630"/>
      <c r="Y278" s="631"/>
      <c r="Z278" s="631"/>
      <c r="AA278" s="631"/>
      <c r="AB278" s="631"/>
      <c r="AC278" s="631"/>
    </row>
    <row r="279" spans="1:29" s="25" customFormat="1" hidden="1">
      <c r="A279" s="642">
        <v>41000</v>
      </c>
      <c r="B279" s="643">
        <v>41023</v>
      </c>
      <c r="C279" s="454">
        <v>7.7</v>
      </c>
      <c r="D279" s="459">
        <v>7.72</v>
      </c>
      <c r="E279" s="452">
        <v>7.89</v>
      </c>
      <c r="F279" s="452" t="s">
        <v>360</v>
      </c>
      <c r="G279" s="452">
        <v>7.5</v>
      </c>
      <c r="H279" s="452">
        <v>7.5</v>
      </c>
      <c r="I279" s="457">
        <v>5360</v>
      </c>
      <c r="J279" s="456">
        <v>11300</v>
      </c>
      <c r="K279" s="456">
        <v>5240</v>
      </c>
      <c r="L279" s="456" t="s">
        <v>360</v>
      </c>
      <c r="M279" s="456">
        <v>1675</v>
      </c>
      <c r="N279" s="456">
        <v>1671</v>
      </c>
      <c r="O279" s="457">
        <v>16</v>
      </c>
      <c r="P279" s="456">
        <v>90</v>
      </c>
      <c r="Q279" s="456">
        <v>108</v>
      </c>
      <c r="R279" s="456" t="s">
        <v>360</v>
      </c>
      <c r="S279" s="456">
        <v>1</v>
      </c>
      <c r="T279" s="456">
        <v>4</v>
      </c>
      <c r="U279" s="746"/>
      <c r="V279" s="18"/>
      <c r="W279" s="55">
        <v>7</v>
      </c>
      <c r="X279" s="630"/>
      <c r="Y279" s="631"/>
      <c r="Z279" s="631"/>
      <c r="AA279" s="631"/>
      <c r="AB279" s="631"/>
      <c r="AC279" s="631"/>
    </row>
    <row r="280" spans="1:29" s="25" customFormat="1" hidden="1">
      <c r="A280" s="642">
        <v>41030</v>
      </c>
      <c r="B280" s="643">
        <v>41052</v>
      </c>
      <c r="C280" s="454">
        <v>7.71</v>
      </c>
      <c r="D280" s="459">
        <v>8.02</v>
      </c>
      <c r="E280" s="452">
        <v>8.11</v>
      </c>
      <c r="F280" s="452">
        <v>7.67</v>
      </c>
      <c r="G280" s="452">
        <v>7.97</v>
      </c>
      <c r="H280" s="452">
        <v>7.97</v>
      </c>
      <c r="I280" s="457">
        <v>7080</v>
      </c>
      <c r="J280" s="456">
        <v>12100</v>
      </c>
      <c r="K280" s="456">
        <v>6040</v>
      </c>
      <c r="L280" s="456">
        <v>5730</v>
      </c>
      <c r="M280" s="456">
        <v>1820</v>
      </c>
      <c r="N280" s="456">
        <v>2580</v>
      </c>
      <c r="O280" s="457">
        <v>19</v>
      </c>
      <c r="P280" s="456">
        <v>15</v>
      </c>
      <c r="Q280" s="456">
        <v>8</v>
      </c>
      <c r="R280" s="456">
        <v>13</v>
      </c>
      <c r="S280" s="456">
        <v>6</v>
      </c>
      <c r="T280" s="456">
        <v>6</v>
      </c>
      <c r="U280" s="746"/>
      <c r="V280" s="18"/>
      <c r="W280" s="55">
        <v>7</v>
      </c>
      <c r="X280" s="630"/>
      <c r="Y280" s="631"/>
      <c r="Z280" s="631"/>
      <c r="AA280" s="631"/>
      <c r="AB280" s="631"/>
      <c r="AC280" s="631"/>
    </row>
    <row r="281" spans="1:29" s="25" customFormat="1" ht="13.8" hidden="1" thickBot="1">
      <c r="A281" s="642">
        <v>41061</v>
      </c>
      <c r="B281" s="643">
        <v>41080</v>
      </c>
      <c r="C281" s="454">
        <v>7.68</v>
      </c>
      <c r="D281" s="459">
        <v>8.15</v>
      </c>
      <c r="E281" s="452" t="s">
        <v>360</v>
      </c>
      <c r="F281" s="452" t="s">
        <v>360</v>
      </c>
      <c r="G281" s="452">
        <v>8</v>
      </c>
      <c r="H281" s="452">
        <v>7.99</v>
      </c>
      <c r="I281" s="457">
        <v>5460</v>
      </c>
      <c r="J281" s="456">
        <v>7450</v>
      </c>
      <c r="K281" s="456" t="s">
        <v>360</v>
      </c>
      <c r="L281" s="456" t="s">
        <v>360</v>
      </c>
      <c r="M281" s="456">
        <v>1520</v>
      </c>
      <c r="N281" s="456">
        <v>1950</v>
      </c>
      <c r="O281" s="457">
        <v>14</v>
      </c>
      <c r="P281" s="456">
        <v>13</v>
      </c>
      <c r="Q281" s="456" t="s">
        <v>360</v>
      </c>
      <c r="R281" s="456" t="s">
        <v>360</v>
      </c>
      <c r="S281" s="456">
        <v>6</v>
      </c>
      <c r="T281" s="456">
        <v>5</v>
      </c>
      <c r="U281" s="746"/>
      <c r="V281" s="18"/>
      <c r="W281" s="55">
        <v>7</v>
      </c>
      <c r="X281" s="630"/>
      <c r="Y281" s="631"/>
      <c r="Z281" s="631"/>
      <c r="AA281" s="631"/>
      <c r="AB281" s="631"/>
      <c r="AC281" s="631"/>
    </row>
    <row r="282" spans="1:29" s="25" customFormat="1" hidden="1">
      <c r="A282" s="635">
        <v>41091</v>
      </c>
      <c r="B282" s="636">
        <v>41113</v>
      </c>
      <c r="C282" s="637">
        <v>7.88</v>
      </c>
      <c r="D282" s="649">
        <v>8.0399999999999991</v>
      </c>
      <c r="E282" s="640" t="s">
        <v>360</v>
      </c>
      <c r="F282" s="639">
        <v>7.7</v>
      </c>
      <c r="G282" s="639">
        <v>8.01</v>
      </c>
      <c r="H282" s="639">
        <v>8.01</v>
      </c>
      <c r="I282" s="641">
        <v>6010</v>
      </c>
      <c r="J282" s="640">
        <v>6490</v>
      </c>
      <c r="K282" s="640" t="s">
        <v>360</v>
      </c>
      <c r="L282" s="640">
        <v>5890</v>
      </c>
      <c r="M282" s="640">
        <v>1130</v>
      </c>
      <c r="N282" s="640">
        <v>1460</v>
      </c>
      <c r="O282" s="641">
        <v>10</v>
      </c>
      <c r="P282" s="640">
        <v>12</v>
      </c>
      <c r="Q282" s="640" t="s">
        <v>360</v>
      </c>
      <c r="R282" s="640">
        <v>7</v>
      </c>
      <c r="S282" s="640">
        <v>8</v>
      </c>
      <c r="T282" s="640">
        <v>6</v>
      </c>
      <c r="U282" s="746"/>
      <c r="V282" s="18"/>
      <c r="W282" s="55">
        <v>7</v>
      </c>
      <c r="X282" s="630"/>
      <c r="Y282" s="631"/>
      <c r="Z282" s="631"/>
      <c r="AA282" s="631"/>
      <c r="AB282" s="631"/>
      <c r="AC282" s="631"/>
    </row>
    <row r="283" spans="1:29" s="25" customFormat="1" hidden="1">
      <c r="A283" s="642">
        <v>41122</v>
      </c>
      <c r="B283" s="643">
        <v>41143</v>
      </c>
      <c r="C283" s="454">
        <v>7.58</v>
      </c>
      <c r="D283" s="459">
        <v>7.97</v>
      </c>
      <c r="E283" s="452" t="s">
        <v>360</v>
      </c>
      <c r="F283" s="452" t="s">
        <v>360</v>
      </c>
      <c r="G283" s="452">
        <v>7.89</v>
      </c>
      <c r="H283" s="452">
        <v>7.93</v>
      </c>
      <c r="I283" s="457">
        <v>6270</v>
      </c>
      <c r="J283" s="456">
        <v>12100</v>
      </c>
      <c r="K283" s="452" t="s">
        <v>360</v>
      </c>
      <c r="L283" s="452"/>
      <c r="M283" s="456">
        <v>1750</v>
      </c>
      <c r="N283" s="456">
        <v>2320</v>
      </c>
      <c r="O283" s="457">
        <v>15</v>
      </c>
      <c r="P283" s="456">
        <v>18</v>
      </c>
      <c r="Q283" s="452" t="s">
        <v>360</v>
      </c>
      <c r="R283" s="452" t="s">
        <v>360</v>
      </c>
      <c r="S283" s="456">
        <v>6</v>
      </c>
      <c r="T283" s="456">
        <v>8</v>
      </c>
      <c r="U283" s="746"/>
      <c r="V283" s="18"/>
      <c r="W283" s="55">
        <v>7</v>
      </c>
      <c r="X283" s="630"/>
      <c r="Y283" s="631"/>
      <c r="Z283" s="631"/>
      <c r="AA283" s="631"/>
      <c r="AB283" s="631"/>
      <c r="AC283" s="631"/>
    </row>
    <row r="284" spans="1:29" s="25" customFormat="1" hidden="1">
      <c r="A284" s="642">
        <v>41153</v>
      </c>
      <c r="B284" s="643">
        <v>41178</v>
      </c>
      <c r="C284" s="454">
        <v>7.64</v>
      </c>
      <c r="D284" s="459">
        <v>8.1</v>
      </c>
      <c r="E284" s="456" t="s">
        <v>360</v>
      </c>
      <c r="F284" s="452">
        <v>7.73</v>
      </c>
      <c r="G284" s="452" t="s">
        <v>360</v>
      </c>
      <c r="H284" s="452" t="s">
        <v>367</v>
      </c>
      <c r="I284" s="457">
        <v>5780</v>
      </c>
      <c r="J284" s="456">
        <v>12900</v>
      </c>
      <c r="K284" s="456" t="s">
        <v>360</v>
      </c>
      <c r="L284" s="456">
        <v>4780</v>
      </c>
      <c r="M284" s="452" t="s">
        <v>366</v>
      </c>
      <c r="N284" s="452" t="s">
        <v>366</v>
      </c>
      <c r="O284" s="457">
        <v>7</v>
      </c>
      <c r="P284" s="456">
        <v>36</v>
      </c>
      <c r="Q284" s="456" t="s">
        <v>360</v>
      </c>
      <c r="R284" s="456">
        <v>16</v>
      </c>
      <c r="S284" s="452" t="s">
        <v>365</v>
      </c>
      <c r="T284" s="452" t="s">
        <v>366</v>
      </c>
      <c r="U284" s="746"/>
      <c r="V284" s="18"/>
      <c r="W284" s="55">
        <v>7</v>
      </c>
      <c r="X284" s="630"/>
      <c r="Y284" s="631"/>
      <c r="Z284" s="631"/>
      <c r="AA284" s="631"/>
      <c r="AB284" s="631"/>
      <c r="AC284" s="631"/>
    </row>
    <row r="285" spans="1:29" s="25" customFormat="1" hidden="1">
      <c r="A285" s="642">
        <v>41183</v>
      </c>
      <c r="B285" s="643">
        <v>41207</v>
      </c>
      <c r="C285" s="454">
        <v>7.96</v>
      </c>
      <c r="D285" s="459">
        <v>8.17</v>
      </c>
      <c r="E285" s="452">
        <v>7.88</v>
      </c>
      <c r="F285" s="452">
        <v>7.85</v>
      </c>
      <c r="G285" s="452">
        <v>7.88</v>
      </c>
      <c r="H285" s="452">
        <v>7.91</v>
      </c>
      <c r="I285" s="457">
        <v>6170</v>
      </c>
      <c r="J285" s="456">
        <v>13300</v>
      </c>
      <c r="K285" s="456">
        <v>6140</v>
      </c>
      <c r="L285" s="456">
        <v>5870</v>
      </c>
      <c r="M285" s="456">
        <v>2910</v>
      </c>
      <c r="N285" s="456">
        <v>4210</v>
      </c>
      <c r="O285" s="457">
        <v>8</v>
      </c>
      <c r="P285" s="456">
        <v>16</v>
      </c>
      <c r="Q285" s="456">
        <v>22</v>
      </c>
      <c r="R285" s="456">
        <v>9</v>
      </c>
      <c r="S285" s="456" t="s">
        <v>53</v>
      </c>
      <c r="T285" s="456">
        <v>6</v>
      </c>
      <c r="U285" s="746"/>
      <c r="V285" s="18"/>
      <c r="W285" s="55">
        <v>7</v>
      </c>
      <c r="X285" s="630"/>
      <c r="Y285" s="631"/>
      <c r="Z285" s="631"/>
      <c r="AA285" s="631"/>
      <c r="AB285" s="631"/>
      <c r="AC285" s="631"/>
    </row>
    <row r="286" spans="1:29" s="25" customFormat="1" hidden="1">
      <c r="A286" s="642">
        <v>41214</v>
      </c>
      <c r="B286" s="643">
        <v>41241</v>
      </c>
      <c r="C286" s="454">
        <v>8.01</v>
      </c>
      <c r="D286" s="459">
        <v>8.25</v>
      </c>
      <c r="E286" s="452">
        <v>8.19</v>
      </c>
      <c r="F286" s="452">
        <v>7.86</v>
      </c>
      <c r="G286" s="452">
        <v>7.83</v>
      </c>
      <c r="H286" s="452">
        <v>7.83</v>
      </c>
      <c r="I286" s="457">
        <v>6040</v>
      </c>
      <c r="J286" s="456">
        <v>9090</v>
      </c>
      <c r="K286" s="456">
        <v>6340</v>
      </c>
      <c r="L286" s="456">
        <v>5660</v>
      </c>
      <c r="M286" s="456">
        <v>3580</v>
      </c>
      <c r="N286" s="456">
        <v>5250</v>
      </c>
      <c r="O286" s="457">
        <v>10</v>
      </c>
      <c r="P286" s="456">
        <v>14</v>
      </c>
      <c r="Q286" s="456">
        <v>12</v>
      </c>
      <c r="R286" s="456">
        <v>12</v>
      </c>
      <c r="S286" s="456">
        <v>11</v>
      </c>
      <c r="T286" s="456">
        <v>8</v>
      </c>
      <c r="U286" s="746"/>
      <c r="V286" s="18"/>
      <c r="W286" s="55">
        <v>7</v>
      </c>
      <c r="X286" s="630"/>
      <c r="Y286" s="631"/>
      <c r="Z286" s="631"/>
      <c r="AA286" s="631"/>
      <c r="AB286" s="631"/>
      <c r="AC286" s="631"/>
    </row>
    <row r="287" spans="1:29" s="25" customFormat="1" hidden="1">
      <c r="A287" s="642">
        <v>41244</v>
      </c>
      <c r="B287" s="643">
        <v>41257</v>
      </c>
      <c r="C287" s="454">
        <v>8.01</v>
      </c>
      <c r="D287" s="459">
        <v>8.34</v>
      </c>
      <c r="E287" s="452">
        <v>7.72</v>
      </c>
      <c r="F287" s="452">
        <v>7.7</v>
      </c>
      <c r="G287" s="452">
        <v>7.97</v>
      </c>
      <c r="H287" s="452">
        <v>7.97</v>
      </c>
      <c r="I287" s="457">
        <v>5830</v>
      </c>
      <c r="J287" s="456">
        <v>11000</v>
      </c>
      <c r="K287" s="456">
        <v>5900</v>
      </c>
      <c r="L287" s="456">
        <v>5440</v>
      </c>
      <c r="M287" s="456">
        <v>4520</v>
      </c>
      <c r="N287" s="456">
        <v>5360</v>
      </c>
      <c r="O287" s="457">
        <v>13</v>
      </c>
      <c r="P287" s="456">
        <v>14</v>
      </c>
      <c r="Q287" s="456">
        <v>37</v>
      </c>
      <c r="R287" s="456">
        <v>18</v>
      </c>
      <c r="S287" s="456" t="s">
        <v>53</v>
      </c>
      <c r="T287" s="456">
        <v>8</v>
      </c>
      <c r="U287" s="746"/>
      <c r="V287" s="18"/>
      <c r="W287" s="55">
        <v>7</v>
      </c>
      <c r="X287" s="630"/>
      <c r="Y287" s="631"/>
      <c r="Z287" s="631"/>
      <c r="AA287" s="631"/>
      <c r="AB287" s="631"/>
      <c r="AC287" s="631"/>
    </row>
    <row r="288" spans="1:29" s="25" customFormat="1" hidden="1">
      <c r="A288" s="642">
        <v>41275</v>
      </c>
      <c r="B288" s="643">
        <v>41304</v>
      </c>
      <c r="C288" s="454">
        <v>7.83</v>
      </c>
      <c r="D288" s="459">
        <v>7.85</v>
      </c>
      <c r="E288" s="452">
        <v>7.75</v>
      </c>
      <c r="F288" s="452">
        <v>7.84</v>
      </c>
      <c r="G288" s="452">
        <v>7.3</v>
      </c>
      <c r="H288" s="452">
        <v>7.42</v>
      </c>
      <c r="I288" s="457">
        <v>5230</v>
      </c>
      <c r="J288" s="456">
        <v>2500</v>
      </c>
      <c r="K288" s="456">
        <v>4850</v>
      </c>
      <c r="L288" s="456">
        <v>3320</v>
      </c>
      <c r="M288" s="456">
        <v>438</v>
      </c>
      <c r="N288" s="456">
        <v>615</v>
      </c>
      <c r="O288" s="457">
        <v>12</v>
      </c>
      <c r="P288" s="456">
        <v>46</v>
      </c>
      <c r="Q288" s="456">
        <v>20</v>
      </c>
      <c r="R288" s="456">
        <v>60</v>
      </c>
      <c r="S288" s="456">
        <v>48</v>
      </c>
      <c r="T288" s="456">
        <v>50</v>
      </c>
      <c r="U288" s="746"/>
      <c r="V288" s="18"/>
      <c r="W288" s="55">
        <v>7</v>
      </c>
      <c r="X288" s="630"/>
      <c r="Y288" s="631"/>
      <c r="Z288" s="631"/>
      <c r="AA288" s="631"/>
      <c r="AB288" s="631"/>
      <c r="AC288" s="631"/>
    </row>
    <row r="289" spans="1:29" s="25" customFormat="1" hidden="1">
      <c r="A289" s="642">
        <v>41306</v>
      </c>
      <c r="B289" s="643">
        <v>41332</v>
      </c>
      <c r="C289" s="454">
        <v>7.87</v>
      </c>
      <c r="D289" s="459">
        <v>8.0399999999999991</v>
      </c>
      <c r="E289" s="452">
        <v>7.94</v>
      </c>
      <c r="F289" s="452">
        <v>7.7</v>
      </c>
      <c r="G289" s="452">
        <v>7.76</v>
      </c>
      <c r="H289" s="452">
        <v>7.79</v>
      </c>
      <c r="I289" s="457">
        <v>5710</v>
      </c>
      <c r="J289" s="456">
        <v>3630</v>
      </c>
      <c r="K289" s="456">
        <v>6010</v>
      </c>
      <c r="L289" s="456">
        <v>4310</v>
      </c>
      <c r="M289" s="456">
        <v>923</v>
      </c>
      <c r="N289" s="456">
        <v>1070</v>
      </c>
      <c r="O289" s="457">
        <v>26</v>
      </c>
      <c r="P289" s="456" t="s">
        <v>53</v>
      </c>
      <c r="Q289" s="456">
        <v>17</v>
      </c>
      <c r="R289" s="456">
        <v>12</v>
      </c>
      <c r="S289" s="456">
        <v>9</v>
      </c>
      <c r="T289" s="456">
        <v>14</v>
      </c>
      <c r="U289" s="746"/>
      <c r="V289" s="18"/>
      <c r="W289" s="55">
        <v>7</v>
      </c>
      <c r="X289" s="630"/>
      <c r="Y289" s="631"/>
      <c r="Z289" s="631"/>
      <c r="AA289" s="631"/>
      <c r="AB289" s="631"/>
      <c r="AC289" s="631"/>
    </row>
    <row r="290" spans="1:29" s="25" customFormat="1" hidden="1">
      <c r="A290" s="642">
        <v>41334</v>
      </c>
      <c r="B290" s="643">
        <v>41354</v>
      </c>
      <c r="C290" s="454">
        <v>7.98</v>
      </c>
      <c r="D290" s="459">
        <v>8.17</v>
      </c>
      <c r="E290" s="452">
        <v>8</v>
      </c>
      <c r="F290" s="452">
        <v>7.95</v>
      </c>
      <c r="G290" s="452">
        <v>8</v>
      </c>
      <c r="H290" s="452">
        <v>8.06</v>
      </c>
      <c r="I290" s="457">
        <v>6320</v>
      </c>
      <c r="J290" s="456">
        <v>4920</v>
      </c>
      <c r="K290" s="456">
        <v>5910</v>
      </c>
      <c r="L290" s="456">
        <v>4610</v>
      </c>
      <c r="M290" s="456">
        <v>1310</v>
      </c>
      <c r="N290" s="456">
        <v>1920</v>
      </c>
      <c r="O290" s="457">
        <v>5</v>
      </c>
      <c r="P290" s="456">
        <v>5</v>
      </c>
      <c r="Q290" s="456">
        <v>11</v>
      </c>
      <c r="R290" s="456">
        <v>8</v>
      </c>
      <c r="S290" s="456">
        <v>7</v>
      </c>
      <c r="T290" s="456">
        <v>7</v>
      </c>
      <c r="U290" s="746"/>
      <c r="V290" s="18"/>
      <c r="W290" s="55">
        <v>7</v>
      </c>
      <c r="X290" s="630"/>
      <c r="Y290" s="631"/>
      <c r="Z290" s="631"/>
      <c r="AA290" s="631"/>
      <c r="AB290" s="631"/>
      <c r="AC290" s="631"/>
    </row>
    <row r="291" spans="1:29" s="25" customFormat="1" hidden="1">
      <c r="A291" s="642">
        <v>41365</v>
      </c>
      <c r="B291" s="643">
        <v>41380</v>
      </c>
      <c r="C291" s="454">
        <v>7.79</v>
      </c>
      <c r="D291" s="459">
        <v>7.99</v>
      </c>
      <c r="E291" s="452">
        <v>7.95</v>
      </c>
      <c r="F291" s="452">
        <v>8.0299999999999994</v>
      </c>
      <c r="G291" s="452">
        <v>7.89</v>
      </c>
      <c r="H291" s="452">
        <v>7.94</v>
      </c>
      <c r="I291" s="457">
        <v>6110</v>
      </c>
      <c r="J291" s="456">
        <v>8600</v>
      </c>
      <c r="K291" s="456">
        <v>5980</v>
      </c>
      <c r="L291" s="456">
        <v>5450</v>
      </c>
      <c r="M291" s="456">
        <v>1760</v>
      </c>
      <c r="N291" s="456">
        <v>2480</v>
      </c>
      <c r="O291" s="457">
        <v>27</v>
      </c>
      <c r="P291" s="456">
        <v>14</v>
      </c>
      <c r="Q291" s="456">
        <v>18</v>
      </c>
      <c r="R291" s="456">
        <v>14</v>
      </c>
      <c r="S291" s="456">
        <v>11</v>
      </c>
      <c r="T291" s="456" t="s">
        <v>53</v>
      </c>
      <c r="U291" s="746"/>
      <c r="V291" s="18"/>
      <c r="W291" s="55">
        <v>7</v>
      </c>
      <c r="X291" s="630"/>
      <c r="Y291" s="631"/>
      <c r="Z291" s="631"/>
      <c r="AA291" s="631"/>
      <c r="AB291" s="631"/>
      <c r="AC291" s="631"/>
    </row>
    <row r="292" spans="1:29" s="25" customFormat="1" hidden="1">
      <c r="A292" s="642">
        <v>41395</v>
      </c>
      <c r="B292" s="643">
        <v>41423</v>
      </c>
      <c r="C292" s="454">
        <v>7.68</v>
      </c>
      <c r="D292" s="459">
        <v>8.25</v>
      </c>
      <c r="E292" s="452">
        <v>8.06</v>
      </c>
      <c r="F292" s="452" t="s">
        <v>73</v>
      </c>
      <c r="G292" s="452">
        <v>8</v>
      </c>
      <c r="H292" s="452">
        <v>8.02</v>
      </c>
      <c r="I292" s="457">
        <v>5600</v>
      </c>
      <c r="J292" s="456">
        <v>11100</v>
      </c>
      <c r="K292" s="456">
        <v>6060</v>
      </c>
      <c r="L292" s="456" t="s">
        <v>73</v>
      </c>
      <c r="M292" s="456">
        <v>2100</v>
      </c>
      <c r="N292" s="456">
        <v>2920</v>
      </c>
      <c r="O292" s="457">
        <v>8</v>
      </c>
      <c r="P292" s="456">
        <v>5</v>
      </c>
      <c r="Q292" s="456">
        <v>13</v>
      </c>
      <c r="R292" s="456" t="s">
        <v>73</v>
      </c>
      <c r="S292" s="456">
        <v>16</v>
      </c>
      <c r="T292" s="456" t="s">
        <v>53</v>
      </c>
      <c r="U292" s="746"/>
      <c r="V292" s="18"/>
      <c r="W292" s="55">
        <v>7</v>
      </c>
      <c r="X292" s="630"/>
      <c r="Y292" s="631"/>
      <c r="Z292" s="631"/>
      <c r="AA292" s="631"/>
      <c r="AB292" s="631"/>
      <c r="AC292" s="631"/>
    </row>
    <row r="293" spans="1:29" s="25" customFormat="1" ht="13.8" hidden="1" thickBot="1">
      <c r="A293" s="644">
        <v>41426</v>
      </c>
      <c r="B293" s="645">
        <v>41451</v>
      </c>
      <c r="C293" s="646">
        <v>7.68</v>
      </c>
      <c r="D293" s="650">
        <v>8.15</v>
      </c>
      <c r="E293" s="633">
        <v>7.91</v>
      </c>
      <c r="F293" s="633">
        <v>7.75</v>
      </c>
      <c r="G293" s="633">
        <v>7.79</v>
      </c>
      <c r="H293" s="633">
        <v>7.86</v>
      </c>
      <c r="I293" s="648">
        <v>5560</v>
      </c>
      <c r="J293" s="634">
        <v>10400</v>
      </c>
      <c r="K293" s="634">
        <v>6280</v>
      </c>
      <c r="L293" s="634">
        <v>4970</v>
      </c>
      <c r="M293" s="634">
        <v>2280</v>
      </c>
      <c r="N293" s="634">
        <v>3200</v>
      </c>
      <c r="O293" s="648">
        <v>12</v>
      </c>
      <c r="P293" s="634" t="s">
        <v>53</v>
      </c>
      <c r="Q293" s="634">
        <v>8</v>
      </c>
      <c r="R293" s="634">
        <v>8</v>
      </c>
      <c r="S293" s="634">
        <v>6</v>
      </c>
      <c r="T293" s="634">
        <v>5</v>
      </c>
      <c r="U293" s="746"/>
      <c r="V293" s="18"/>
      <c r="W293" s="55">
        <v>7</v>
      </c>
      <c r="X293" s="630"/>
      <c r="Y293" s="631"/>
      <c r="Z293" s="631"/>
      <c r="AA293" s="631"/>
      <c r="AB293" s="631"/>
      <c r="AC293" s="631"/>
    </row>
    <row r="294" spans="1:29" s="25" customFormat="1" hidden="1">
      <c r="A294" s="635">
        <v>41456</v>
      </c>
      <c r="B294" s="636">
        <v>41486</v>
      </c>
      <c r="C294" s="637">
        <v>7.88</v>
      </c>
      <c r="D294" s="649">
        <v>8.31</v>
      </c>
      <c r="E294" s="639">
        <v>7.97</v>
      </c>
      <c r="F294" s="639">
        <v>7.7</v>
      </c>
      <c r="G294" s="639">
        <v>7.94</v>
      </c>
      <c r="H294" s="639">
        <v>7.96</v>
      </c>
      <c r="I294" s="641">
        <v>5400</v>
      </c>
      <c r="J294" s="640">
        <v>6860</v>
      </c>
      <c r="K294" s="640">
        <v>5980</v>
      </c>
      <c r="L294" s="640">
        <v>5320</v>
      </c>
      <c r="M294" s="640">
        <v>2240</v>
      </c>
      <c r="N294" s="640">
        <v>3010</v>
      </c>
      <c r="O294" s="641">
        <v>6</v>
      </c>
      <c r="P294" s="640">
        <v>11</v>
      </c>
      <c r="Q294" s="640">
        <v>5</v>
      </c>
      <c r="R294" s="640">
        <v>8</v>
      </c>
      <c r="S294" s="640">
        <v>7</v>
      </c>
      <c r="T294" s="640">
        <v>5</v>
      </c>
      <c r="U294" s="746"/>
      <c r="V294" s="18"/>
      <c r="W294" s="55">
        <v>7</v>
      </c>
      <c r="X294" s="630"/>
      <c r="Y294" s="631"/>
      <c r="Z294" s="631"/>
      <c r="AA294" s="631"/>
      <c r="AB294" s="631"/>
      <c r="AC294" s="631"/>
    </row>
    <row r="295" spans="1:29" s="25" customFormat="1" hidden="1">
      <c r="A295" s="642">
        <v>41487</v>
      </c>
      <c r="B295" s="643">
        <v>41513</v>
      </c>
      <c r="C295" s="454">
        <v>8.09</v>
      </c>
      <c r="D295" s="459">
        <v>8.2799999999999994</v>
      </c>
      <c r="E295" s="452">
        <v>8.0500000000000007</v>
      </c>
      <c r="F295" s="452">
        <v>7.83</v>
      </c>
      <c r="G295" s="452">
        <v>7.81</v>
      </c>
      <c r="H295" s="452">
        <v>7.81</v>
      </c>
      <c r="I295" s="457">
        <v>5900</v>
      </c>
      <c r="J295" s="456">
        <v>11200</v>
      </c>
      <c r="K295" s="456">
        <v>6250</v>
      </c>
      <c r="L295" s="456">
        <v>5270</v>
      </c>
      <c r="M295" s="456">
        <v>2400</v>
      </c>
      <c r="N295" s="456">
        <v>3510</v>
      </c>
      <c r="O295" s="457">
        <v>12</v>
      </c>
      <c r="P295" s="456">
        <v>7</v>
      </c>
      <c r="Q295" s="456">
        <v>17</v>
      </c>
      <c r="R295" s="456">
        <v>12</v>
      </c>
      <c r="S295" s="456">
        <v>9</v>
      </c>
      <c r="T295" s="456">
        <v>10</v>
      </c>
      <c r="U295" s="746"/>
      <c r="V295" s="18"/>
      <c r="W295" s="55">
        <v>7</v>
      </c>
      <c r="X295" s="630"/>
      <c r="Y295" s="631"/>
      <c r="Z295" s="631"/>
      <c r="AA295" s="631"/>
      <c r="AB295" s="631"/>
      <c r="AC295" s="631"/>
    </row>
    <row r="296" spans="1:29" s="25" customFormat="1" hidden="1">
      <c r="A296" s="642">
        <v>41518</v>
      </c>
      <c r="B296" s="643">
        <v>41541</v>
      </c>
      <c r="C296" s="454">
        <v>8.11</v>
      </c>
      <c r="D296" s="459">
        <v>8.1999999999999993</v>
      </c>
      <c r="E296" s="452">
        <v>8.1300000000000008</v>
      </c>
      <c r="F296" s="452" t="s">
        <v>360</v>
      </c>
      <c r="G296" s="452">
        <v>7.74</v>
      </c>
      <c r="H296" s="452">
        <v>7.86</v>
      </c>
      <c r="I296" s="457">
        <v>6410</v>
      </c>
      <c r="J296" s="456">
        <v>12700</v>
      </c>
      <c r="K296" s="456">
        <v>6160</v>
      </c>
      <c r="L296" s="456" t="s">
        <v>360</v>
      </c>
      <c r="M296" s="456">
        <v>3110</v>
      </c>
      <c r="N296" s="456">
        <v>3930</v>
      </c>
      <c r="O296" s="457">
        <v>13</v>
      </c>
      <c r="P296" s="456">
        <v>24</v>
      </c>
      <c r="Q296" s="456">
        <v>16</v>
      </c>
      <c r="R296" s="456" t="s">
        <v>360</v>
      </c>
      <c r="S296" s="456">
        <v>8</v>
      </c>
      <c r="T296" s="456">
        <v>10</v>
      </c>
      <c r="U296" s="746"/>
      <c r="V296" s="18"/>
      <c r="W296" s="55">
        <v>7</v>
      </c>
      <c r="X296" s="630"/>
      <c r="Y296" s="631"/>
      <c r="Z296" s="631"/>
      <c r="AA296" s="631"/>
      <c r="AB296" s="631"/>
      <c r="AC296" s="631"/>
    </row>
    <row r="297" spans="1:29" s="25" customFormat="1" hidden="1">
      <c r="A297" s="642">
        <v>41548</v>
      </c>
      <c r="B297" s="643">
        <v>41570</v>
      </c>
      <c r="C297" s="454">
        <v>7.5</v>
      </c>
      <c r="D297" s="459">
        <v>8.15</v>
      </c>
      <c r="E297" s="452">
        <v>8.07</v>
      </c>
      <c r="F297" s="452">
        <v>7.72</v>
      </c>
      <c r="G297" s="452">
        <v>7.84</v>
      </c>
      <c r="H297" s="452">
        <v>7.87</v>
      </c>
      <c r="I297" s="457">
        <v>5940</v>
      </c>
      <c r="J297" s="456">
        <v>14400</v>
      </c>
      <c r="K297" s="456">
        <v>6460</v>
      </c>
      <c r="L297" s="456">
        <v>6220</v>
      </c>
      <c r="M297" s="456">
        <v>5800</v>
      </c>
      <c r="N297" s="456">
        <v>5760</v>
      </c>
      <c r="O297" s="457">
        <v>6</v>
      </c>
      <c r="P297" s="456">
        <v>13</v>
      </c>
      <c r="Q297" s="456" t="s">
        <v>53</v>
      </c>
      <c r="R297" s="456" t="s">
        <v>53</v>
      </c>
      <c r="S297" s="456">
        <v>5</v>
      </c>
      <c r="T297" s="456">
        <v>5</v>
      </c>
      <c r="U297" s="746"/>
      <c r="V297" s="18"/>
      <c r="W297" s="55">
        <v>7</v>
      </c>
      <c r="X297" s="630"/>
      <c r="Y297" s="631"/>
      <c r="Z297" s="631"/>
      <c r="AA297" s="631"/>
      <c r="AB297" s="631"/>
      <c r="AC297" s="631"/>
    </row>
    <row r="298" spans="1:29" s="25" customFormat="1" hidden="1">
      <c r="A298" s="642">
        <v>41579</v>
      </c>
      <c r="B298" s="643">
        <v>41599</v>
      </c>
      <c r="C298" s="454">
        <v>7.85</v>
      </c>
      <c r="D298" s="459">
        <v>7.61</v>
      </c>
      <c r="E298" s="452">
        <v>7.87</v>
      </c>
      <c r="F298" s="452" t="s">
        <v>360</v>
      </c>
      <c r="G298" s="452">
        <v>7.7</v>
      </c>
      <c r="H298" s="452">
        <v>7.73</v>
      </c>
      <c r="I298" s="457">
        <v>5200</v>
      </c>
      <c r="J298" s="456">
        <v>3060</v>
      </c>
      <c r="K298" s="456">
        <v>5990</v>
      </c>
      <c r="L298" s="456" t="s">
        <v>360</v>
      </c>
      <c r="M298" s="456">
        <v>800</v>
      </c>
      <c r="N298" s="456">
        <v>900</v>
      </c>
      <c r="O298" s="457">
        <v>32</v>
      </c>
      <c r="P298" s="456">
        <v>12</v>
      </c>
      <c r="Q298" s="456">
        <v>38</v>
      </c>
      <c r="R298" s="456" t="s">
        <v>360</v>
      </c>
      <c r="S298" s="456">
        <v>32</v>
      </c>
      <c r="T298" s="456">
        <v>32</v>
      </c>
      <c r="U298" s="746"/>
      <c r="V298" s="18"/>
      <c r="W298" s="55">
        <v>7</v>
      </c>
      <c r="X298" s="630"/>
      <c r="Y298" s="631"/>
      <c r="Z298" s="631"/>
      <c r="AA298" s="631"/>
      <c r="AB298" s="631"/>
      <c r="AC298" s="631"/>
    </row>
    <row r="299" spans="1:29" s="25" customFormat="1" hidden="1">
      <c r="A299" s="642">
        <v>41609</v>
      </c>
      <c r="B299" s="643">
        <v>41625</v>
      </c>
      <c r="C299" s="454">
        <v>7.3</v>
      </c>
      <c r="D299" s="459">
        <v>8.99</v>
      </c>
      <c r="E299" s="452">
        <v>8.0399999999999991</v>
      </c>
      <c r="F299" s="452" t="s">
        <v>360</v>
      </c>
      <c r="G299" s="452">
        <v>7.6</v>
      </c>
      <c r="H299" s="452">
        <v>7.66</v>
      </c>
      <c r="I299" s="457">
        <v>6090</v>
      </c>
      <c r="J299" s="459">
        <v>6690</v>
      </c>
      <c r="K299" s="452">
        <v>6460</v>
      </c>
      <c r="L299" s="452" t="s">
        <v>360</v>
      </c>
      <c r="M299" s="452">
        <v>1750</v>
      </c>
      <c r="N299" s="452">
        <v>2560</v>
      </c>
      <c r="O299" s="457">
        <v>12</v>
      </c>
      <c r="P299" s="459">
        <v>31</v>
      </c>
      <c r="Q299" s="452">
        <v>50</v>
      </c>
      <c r="R299" s="452" t="s">
        <v>360</v>
      </c>
      <c r="S299" s="452">
        <v>30</v>
      </c>
      <c r="T299" s="452">
        <v>5</v>
      </c>
      <c r="U299" s="746"/>
      <c r="V299" s="18"/>
      <c r="W299" s="55">
        <v>7</v>
      </c>
      <c r="X299" s="630"/>
      <c r="Y299" s="631"/>
      <c r="Z299" s="631"/>
      <c r="AA299" s="631"/>
      <c r="AB299" s="631"/>
      <c r="AC299" s="631"/>
    </row>
    <row r="300" spans="1:29" s="25" customFormat="1" hidden="1">
      <c r="A300" s="642">
        <v>41640</v>
      </c>
      <c r="B300" s="643">
        <v>41660</v>
      </c>
      <c r="C300" s="454">
        <v>7.85</v>
      </c>
      <c r="D300" s="459">
        <v>8.34</v>
      </c>
      <c r="E300" s="452">
        <v>8.06</v>
      </c>
      <c r="F300" s="452">
        <v>7.8</v>
      </c>
      <c r="G300" s="452">
        <v>7.97</v>
      </c>
      <c r="H300" s="452">
        <v>7.91</v>
      </c>
      <c r="I300" s="457">
        <v>6260</v>
      </c>
      <c r="J300" s="456">
        <v>11600</v>
      </c>
      <c r="K300" s="456">
        <v>6380</v>
      </c>
      <c r="L300" s="456">
        <v>5700</v>
      </c>
      <c r="M300" s="456">
        <v>3570</v>
      </c>
      <c r="N300" s="456">
        <v>4700</v>
      </c>
      <c r="O300" s="457" t="s">
        <v>53</v>
      </c>
      <c r="P300" s="456">
        <v>53</v>
      </c>
      <c r="Q300" s="456" t="s">
        <v>53</v>
      </c>
      <c r="R300" s="456" t="s">
        <v>53</v>
      </c>
      <c r="S300" s="456" t="s">
        <v>53</v>
      </c>
      <c r="T300" s="456" t="s">
        <v>53</v>
      </c>
      <c r="U300" s="746"/>
      <c r="V300" s="18"/>
      <c r="W300" s="55">
        <v>7</v>
      </c>
      <c r="X300" s="630"/>
      <c r="Y300" s="631"/>
      <c r="Z300" s="631"/>
      <c r="AA300" s="631"/>
      <c r="AB300" s="631"/>
      <c r="AC300" s="631"/>
    </row>
    <row r="301" spans="1:29" s="25" customFormat="1" hidden="1">
      <c r="A301" s="642">
        <v>41671</v>
      </c>
      <c r="B301" s="643">
        <v>41696</v>
      </c>
      <c r="C301" s="454">
        <v>7.23</v>
      </c>
      <c r="D301" s="459">
        <v>8.5500000000000007</v>
      </c>
      <c r="E301" s="452">
        <v>8.0500000000000007</v>
      </c>
      <c r="F301" s="452" t="s">
        <v>360</v>
      </c>
      <c r="G301" s="452">
        <v>7.67</v>
      </c>
      <c r="H301" s="452">
        <v>7.62</v>
      </c>
      <c r="I301" s="457">
        <v>5800</v>
      </c>
      <c r="J301" s="456">
        <v>7690</v>
      </c>
      <c r="K301" s="456">
        <v>6380</v>
      </c>
      <c r="L301" s="456" t="s">
        <v>360</v>
      </c>
      <c r="M301" s="456">
        <v>3740</v>
      </c>
      <c r="N301" s="456">
        <v>4710</v>
      </c>
      <c r="O301" s="457">
        <v>6</v>
      </c>
      <c r="P301" s="456">
        <v>7</v>
      </c>
      <c r="Q301" s="456" t="s">
        <v>53</v>
      </c>
      <c r="R301" s="456" t="s">
        <v>360</v>
      </c>
      <c r="S301" s="456">
        <v>22</v>
      </c>
      <c r="T301" s="456" t="s">
        <v>53</v>
      </c>
      <c r="U301" s="746"/>
      <c r="V301" s="18"/>
      <c r="W301" s="55">
        <v>7</v>
      </c>
      <c r="X301" s="630"/>
      <c r="Y301" s="631"/>
      <c r="Z301" s="631"/>
      <c r="AA301" s="631"/>
      <c r="AB301" s="631"/>
      <c r="AC301" s="631"/>
    </row>
    <row r="302" spans="1:29" s="25" customFormat="1" hidden="1">
      <c r="A302" s="642">
        <v>41699</v>
      </c>
      <c r="B302" s="643">
        <v>41715</v>
      </c>
      <c r="C302" s="454">
        <v>7.71</v>
      </c>
      <c r="D302" s="459">
        <v>8.1300000000000008</v>
      </c>
      <c r="E302" s="452">
        <v>8.08</v>
      </c>
      <c r="F302" s="452">
        <v>7.78</v>
      </c>
      <c r="G302" s="452">
        <v>7.73</v>
      </c>
      <c r="H302" s="452">
        <v>7.66</v>
      </c>
      <c r="I302" s="457">
        <v>5910</v>
      </c>
      <c r="J302" s="456">
        <v>5270</v>
      </c>
      <c r="K302" s="456">
        <v>6290</v>
      </c>
      <c r="L302" s="456">
        <v>5700</v>
      </c>
      <c r="M302" s="456">
        <v>2550</v>
      </c>
      <c r="N302" s="456">
        <v>2960</v>
      </c>
      <c r="O302" s="457" t="s">
        <v>53</v>
      </c>
      <c r="P302" s="456">
        <v>45</v>
      </c>
      <c r="Q302" s="456">
        <v>8</v>
      </c>
      <c r="R302" s="456" t="s">
        <v>53</v>
      </c>
      <c r="S302" s="456">
        <v>18</v>
      </c>
      <c r="T302" s="456">
        <v>17</v>
      </c>
      <c r="U302" s="746"/>
      <c r="V302" s="18"/>
      <c r="W302" s="55">
        <v>7</v>
      </c>
      <c r="X302" s="630"/>
      <c r="Y302" s="631"/>
      <c r="Z302" s="631"/>
      <c r="AA302" s="631"/>
      <c r="AB302" s="631"/>
      <c r="AC302" s="631"/>
    </row>
    <row r="303" spans="1:29" s="25" customFormat="1" hidden="1">
      <c r="A303" s="642">
        <v>41730</v>
      </c>
      <c r="B303" s="643">
        <v>41744</v>
      </c>
      <c r="C303" s="454">
        <v>7.72</v>
      </c>
      <c r="D303" s="459">
        <v>7.88</v>
      </c>
      <c r="E303" s="452">
        <v>8.1300000000000008</v>
      </c>
      <c r="F303" s="452">
        <v>7.57</v>
      </c>
      <c r="G303" s="452">
        <v>7.94</v>
      </c>
      <c r="H303" s="452">
        <v>8.01</v>
      </c>
      <c r="I303" s="457">
        <v>5570</v>
      </c>
      <c r="J303" s="456">
        <v>5230</v>
      </c>
      <c r="K303" s="456">
        <v>5980</v>
      </c>
      <c r="L303" s="456">
        <v>4990</v>
      </c>
      <c r="M303" s="456">
        <v>2360</v>
      </c>
      <c r="N303" s="456">
        <v>3690</v>
      </c>
      <c r="O303" s="457">
        <v>28</v>
      </c>
      <c r="P303" s="456">
        <v>34</v>
      </c>
      <c r="Q303" s="456">
        <v>15</v>
      </c>
      <c r="R303" s="456">
        <v>20</v>
      </c>
      <c r="S303" s="456">
        <v>14</v>
      </c>
      <c r="T303" s="456">
        <v>20</v>
      </c>
      <c r="U303" s="746"/>
      <c r="V303" s="18"/>
      <c r="W303" s="55">
        <v>7</v>
      </c>
      <c r="X303" s="630"/>
      <c r="Y303" s="631"/>
      <c r="Z303" s="631"/>
      <c r="AA303" s="631"/>
      <c r="AB303" s="631"/>
      <c r="AC303" s="631"/>
    </row>
    <row r="304" spans="1:29" s="25" customFormat="1" hidden="1">
      <c r="A304" s="642">
        <v>41760</v>
      </c>
      <c r="B304" s="643">
        <v>41774</v>
      </c>
      <c r="C304" s="454">
        <v>7.8</v>
      </c>
      <c r="D304" s="459">
        <v>8.32</v>
      </c>
      <c r="E304" s="452">
        <v>7.99</v>
      </c>
      <c r="F304" s="452" t="s">
        <v>360</v>
      </c>
      <c r="G304" s="452">
        <v>7.62</v>
      </c>
      <c r="H304" s="452">
        <v>7.67</v>
      </c>
      <c r="I304" s="457">
        <v>6200</v>
      </c>
      <c r="J304" s="456">
        <v>6360</v>
      </c>
      <c r="K304" s="456">
        <v>6420</v>
      </c>
      <c r="L304" s="456" t="s">
        <v>360</v>
      </c>
      <c r="M304" s="456">
        <v>2360</v>
      </c>
      <c r="N304" s="456">
        <v>3610</v>
      </c>
      <c r="O304" s="457">
        <v>8</v>
      </c>
      <c r="P304" s="456">
        <v>16</v>
      </c>
      <c r="Q304" s="456">
        <v>10</v>
      </c>
      <c r="R304" s="456" t="s">
        <v>360</v>
      </c>
      <c r="S304" s="456">
        <v>13</v>
      </c>
      <c r="T304" s="456">
        <v>17</v>
      </c>
      <c r="U304" s="746"/>
      <c r="V304" s="18"/>
      <c r="W304" s="55">
        <v>7</v>
      </c>
      <c r="X304" s="630"/>
      <c r="Y304" s="631"/>
      <c r="Z304" s="631"/>
      <c r="AA304" s="631"/>
      <c r="AB304" s="631"/>
      <c r="AC304" s="631"/>
    </row>
    <row r="305" spans="1:29" s="25" customFormat="1" ht="13.8" hidden="1" thickBot="1">
      <c r="A305" s="644">
        <v>41791</v>
      </c>
      <c r="B305" s="643">
        <v>41815</v>
      </c>
      <c r="C305" s="646">
        <v>8.1</v>
      </c>
      <c r="D305" s="650">
        <v>8.25</v>
      </c>
      <c r="E305" s="633">
        <v>8.0399999999999991</v>
      </c>
      <c r="F305" s="633" t="s">
        <v>360</v>
      </c>
      <c r="G305" s="633">
        <v>7.95</v>
      </c>
      <c r="H305" s="633">
        <v>8</v>
      </c>
      <c r="I305" s="648">
        <v>7020</v>
      </c>
      <c r="J305" s="634">
        <v>9250</v>
      </c>
      <c r="K305" s="634">
        <v>6450</v>
      </c>
      <c r="L305" s="634" t="s">
        <v>360</v>
      </c>
      <c r="M305" s="634">
        <v>3430</v>
      </c>
      <c r="N305" s="634">
        <v>4720</v>
      </c>
      <c r="O305" s="648" t="s">
        <v>53</v>
      </c>
      <c r="P305" s="634">
        <v>9</v>
      </c>
      <c r="Q305" s="634" t="s">
        <v>53</v>
      </c>
      <c r="R305" s="634" t="s">
        <v>360</v>
      </c>
      <c r="S305" s="634" t="s">
        <v>53</v>
      </c>
      <c r="T305" s="634" t="s">
        <v>53</v>
      </c>
      <c r="U305" s="746"/>
      <c r="V305" s="18"/>
      <c r="W305" s="55">
        <v>7</v>
      </c>
      <c r="X305" s="630"/>
      <c r="Y305" s="631"/>
      <c r="Z305" s="631"/>
      <c r="AA305" s="631"/>
      <c r="AB305" s="631"/>
      <c r="AC305" s="631"/>
    </row>
    <row r="306" spans="1:29" s="25" customFormat="1" hidden="1">
      <c r="A306" s="642">
        <v>41821</v>
      </c>
      <c r="B306" s="636">
        <v>41837</v>
      </c>
      <c r="C306" s="214">
        <v>7.57</v>
      </c>
      <c r="D306" s="459">
        <v>8.23</v>
      </c>
      <c r="E306" s="459">
        <v>8</v>
      </c>
      <c r="F306" s="452" t="s">
        <v>360</v>
      </c>
      <c r="G306" s="452">
        <v>7.65</v>
      </c>
      <c r="H306" s="452">
        <v>7.83</v>
      </c>
      <c r="I306" s="457">
        <v>6040</v>
      </c>
      <c r="J306" s="456">
        <v>10100</v>
      </c>
      <c r="K306" s="456">
        <v>6470</v>
      </c>
      <c r="L306" s="456" t="s">
        <v>360</v>
      </c>
      <c r="M306" s="456">
        <v>4820</v>
      </c>
      <c r="N306" s="456">
        <v>5040</v>
      </c>
      <c r="O306" s="457" t="s">
        <v>53</v>
      </c>
      <c r="P306" s="456">
        <v>19</v>
      </c>
      <c r="Q306" s="456" t="s">
        <v>53</v>
      </c>
      <c r="R306" s="456" t="s">
        <v>360</v>
      </c>
      <c r="S306" s="456" t="s">
        <v>53</v>
      </c>
      <c r="T306" s="456" t="s">
        <v>53</v>
      </c>
      <c r="U306" s="746"/>
      <c r="V306" s="18"/>
      <c r="W306" s="55">
        <v>7</v>
      </c>
      <c r="X306" s="630"/>
      <c r="Y306" s="631"/>
      <c r="Z306" s="631"/>
      <c r="AA306" s="631"/>
      <c r="AB306" s="631"/>
      <c r="AC306" s="631"/>
    </row>
    <row r="307" spans="1:29" s="25" customFormat="1" hidden="1">
      <c r="A307" s="444">
        <v>41852</v>
      </c>
      <c r="B307" s="458">
        <v>41873</v>
      </c>
      <c r="C307" s="214">
        <v>7.54</v>
      </c>
      <c r="D307" s="459">
        <v>8.35</v>
      </c>
      <c r="E307" s="452">
        <v>8.0299999999999994</v>
      </c>
      <c r="F307" s="452" t="s">
        <v>360</v>
      </c>
      <c r="G307" s="452">
        <v>7.66</v>
      </c>
      <c r="H307" s="452">
        <v>7.78</v>
      </c>
      <c r="I307" s="457">
        <v>6100</v>
      </c>
      <c r="J307" s="456">
        <v>6100</v>
      </c>
      <c r="K307" s="456">
        <v>6280</v>
      </c>
      <c r="L307" s="452" t="s">
        <v>360</v>
      </c>
      <c r="M307" s="456">
        <v>3110</v>
      </c>
      <c r="N307" s="456">
        <v>4220</v>
      </c>
      <c r="O307" s="457">
        <v>6</v>
      </c>
      <c r="P307" s="456">
        <v>9</v>
      </c>
      <c r="Q307" s="456">
        <v>19</v>
      </c>
      <c r="R307" s="452" t="s">
        <v>360</v>
      </c>
      <c r="S307" s="456">
        <v>11</v>
      </c>
      <c r="T307" s="456">
        <v>10</v>
      </c>
      <c r="U307" s="746"/>
      <c r="V307" s="18"/>
      <c r="W307" s="55">
        <v>7</v>
      </c>
      <c r="X307" s="630"/>
      <c r="Y307" s="631"/>
      <c r="Z307" s="631"/>
      <c r="AA307" s="631"/>
      <c r="AB307" s="631"/>
      <c r="AC307" s="631"/>
    </row>
    <row r="308" spans="1:29" s="25" customFormat="1" hidden="1">
      <c r="A308" s="444">
        <v>41883</v>
      </c>
      <c r="B308" s="458">
        <v>41908</v>
      </c>
      <c r="C308" s="214">
        <v>7.84</v>
      </c>
      <c r="D308" s="459">
        <v>8.23</v>
      </c>
      <c r="E308" s="452">
        <v>8.1999999999999993</v>
      </c>
      <c r="F308" s="452" t="s">
        <v>360</v>
      </c>
      <c r="G308" s="452">
        <v>7.86</v>
      </c>
      <c r="H308" s="452">
        <v>7.93</v>
      </c>
      <c r="I308" s="457">
        <v>6170</v>
      </c>
      <c r="J308" s="456">
        <v>7650</v>
      </c>
      <c r="K308" s="456">
        <v>6320</v>
      </c>
      <c r="L308" s="452" t="s">
        <v>360</v>
      </c>
      <c r="M308" s="456">
        <v>4060</v>
      </c>
      <c r="N308" s="456">
        <v>4750</v>
      </c>
      <c r="O308" s="457">
        <v>8</v>
      </c>
      <c r="P308" s="456">
        <v>28</v>
      </c>
      <c r="Q308" s="456">
        <v>12</v>
      </c>
      <c r="R308" s="452" t="s">
        <v>360</v>
      </c>
      <c r="S308" s="456" t="s">
        <v>53</v>
      </c>
      <c r="T308" s="456" t="s">
        <v>53</v>
      </c>
      <c r="U308" s="746"/>
      <c r="V308" s="18"/>
      <c r="W308" s="55">
        <v>7</v>
      </c>
      <c r="X308" s="630"/>
      <c r="Y308" s="631"/>
      <c r="Z308" s="631"/>
      <c r="AA308" s="631"/>
      <c r="AB308" s="631"/>
      <c r="AC308" s="631"/>
    </row>
    <row r="309" spans="1:29" s="25" customFormat="1" hidden="1">
      <c r="A309" s="444">
        <v>41913</v>
      </c>
      <c r="B309" s="458">
        <v>41935</v>
      </c>
      <c r="C309" s="214">
        <v>7.84</v>
      </c>
      <c r="D309" s="459">
        <v>8.33</v>
      </c>
      <c r="E309" s="452">
        <v>8.14</v>
      </c>
      <c r="F309" s="452" t="s">
        <v>360</v>
      </c>
      <c r="G309" s="452">
        <v>7.91</v>
      </c>
      <c r="H309" s="452">
        <v>7.97</v>
      </c>
      <c r="I309" s="457">
        <v>6150</v>
      </c>
      <c r="J309" s="456">
        <v>8370</v>
      </c>
      <c r="K309" s="456">
        <v>6500</v>
      </c>
      <c r="L309" s="452" t="s">
        <v>360</v>
      </c>
      <c r="M309" s="456">
        <v>5220</v>
      </c>
      <c r="N309" s="456">
        <v>5520</v>
      </c>
      <c r="O309" s="457">
        <v>6</v>
      </c>
      <c r="P309" s="456">
        <v>15</v>
      </c>
      <c r="Q309" s="456" t="s">
        <v>53</v>
      </c>
      <c r="R309" s="452" t="s">
        <v>360</v>
      </c>
      <c r="S309" s="456" t="s">
        <v>53</v>
      </c>
      <c r="T309" s="456" t="s">
        <v>53</v>
      </c>
      <c r="U309" s="746"/>
      <c r="V309" s="18"/>
      <c r="W309" s="55">
        <v>7</v>
      </c>
      <c r="X309" s="630"/>
      <c r="Y309" s="631"/>
      <c r="Z309" s="631"/>
      <c r="AA309" s="631"/>
      <c r="AB309" s="631"/>
      <c r="AC309" s="631"/>
    </row>
    <row r="310" spans="1:29" s="25" customFormat="1" hidden="1">
      <c r="A310" s="444">
        <v>41944</v>
      </c>
      <c r="B310" s="458">
        <v>41967</v>
      </c>
      <c r="C310" s="214">
        <v>7.72</v>
      </c>
      <c r="D310" s="459">
        <v>8.3699999999999992</v>
      </c>
      <c r="E310" s="452">
        <v>8.17</v>
      </c>
      <c r="F310" s="452" t="s">
        <v>360</v>
      </c>
      <c r="G310" s="452">
        <v>8.07</v>
      </c>
      <c r="H310" s="452">
        <v>8.0299999999999994</v>
      </c>
      <c r="I310" s="457">
        <v>6200</v>
      </c>
      <c r="J310" s="456">
        <v>11500</v>
      </c>
      <c r="K310" s="456">
        <v>6690</v>
      </c>
      <c r="L310" s="456" t="s">
        <v>360</v>
      </c>
      <c r="M310" s="456">
        <v>5900</v>
      </c>
      <c r="N310" s="456">
        <v>6060</v>
      </c>
      <c r="O310" s="457" t="s">
        <v>53</v>
      </c>
      <c r="P310" s="456">
        <v>20</v>
      </c>
      <c r="Q310" s="456">
        <v>6</v>
      </c>
      <c r="R310" s="456" t="s">
        <v>360</v>
      </c>
      <c r="S310" s="456" t="s">
        <v>53</v>
      </c>
      <c r="T310" s="456" t="s">
        <v>53</v>
      </c>
      <c r="U310" s="746"/>
      <c r="V310" s="18"/>
      <c r="W310" s="55">
        <v>7</v>
      </c>
      <c r="X310" s="630"/>
      <c r="Y310" s="631"/>
      <c r="Z310" s="631"/>
      <c r="AA310" s="631"/>
      <c r="AB310" s="631"/>
      <c r="AC310" s="631"/>
    </row>
    <row r="311" spans="1:29" s="25" customFormat="1" ht="13.8" hidden="1" thickBot="1">
      <c r="A311" s="651">
        <v>41974</v>
      </c>
      <c r="B311" s="652">
        <v>41990</v>
      </c>
      <c r="C311" s="653">
        <v>7.63</v>
      </c>
      <c r="D311" s="650">
        <v>8.42</v>
      </c>
      <c r="E311" s="633">
        <v>8.1199999999999992</v>
      </c>
      <c r="F311" s="633" t="s">
        <v>360</v>
      </c>
      <c r="G311" s="633">
        <v>7.87</v>
      </c>
      <c r="H311" s="633">
        <v>7.89</v>
      </c>
      <c r="I311" s="648">
        <v>6140</v>
      </c>
      <c r="J311" s="634">
        <v>7460</v>
      </c>
      <c r="K311" s="634">
        <v>6530</v>
      </c>
      <c r="L311" s="634" t="s">
        <v>360</v>
      </c>
      <c r="M311" s="634">
        <v>5570</v>
      </c>
      <c r="N311" s="634">
        <v>5650</v>
      </c>
      <c r="O311" s="648" t="s">
        <v>53</v>
      </c>
      <c r="P311" s="634">
        <v>6</v>
      </c>
      <c r="Q311" s="634">
        <v>12</v>
      </c>
      <c r="R311" s="634" t="s">
        <v>360</v>
      </c>
      <c r="S311" s="634" t="s">
        <v>53</v>
      </c>
      <c r="T311" s="634" t="s">
        <v>53</v>
      </c>
      <c r="U311" s="746"/>
      <c r="V311" s="18"/>
      <c r="W311" s="55">
        <v>7</v>
      </c>
      <c r="X311" s="630"/>
      <c r="Y311" s="631"/>
      <c r="Z311" s="631"/>
      <c r="AA311" s="631"/>
      <c r="AB311" s="631"/>
      <c r="AC311" s="631"/>
    </row>
    <row r="312" spans="1:29" s="25" customFormat="1" hidden="1">
      <c r="A312" s="444">
        <v>42005</v>
      </c>
      <c r="B312" s="458">
        <v>42031</v>
      </c>
      <c r="C312" s="214">
        <v>7.68</v>
      </c>
      <c r="D312" s="459">
        <v>8.3000000000000007</v>
      </c>
      <c r="E312" s="452">
        <v>8.1</v>
      </c>
      <c r="F312" s="452" t="s">
        <v>360</v>
      </c>
      <c r="G312" s="452">
        <v>8.01</v>
      </c>
      <c r="H312" s="452">
        <v>7.86</v>
      </c>
      <c r="I312" s="457">
        <v>6140</v>
      </c>
      <c r="J312" s="456">
        <v>6520</v>
      </c>
      <c r="K312" s="456">
        <v>6570</v>
      </c>
      <c r="L312" s="456" t="s">
        <v>360</v>
      </c>
      <c r="M312" s="456">
        <v>5320</v>
      </c>
      <c r="N312" s="456">
        <v>5480</v>
      </c>
      <c r="O312" s="457">
        <v>12</v>
      </c>
      <c r="P312" s="456">
        <v>16</v>
      </c>
      <c r="Q312" s="456">
        <v>12</v>
      </c>
      <c r="R312" s="456" t="s">
        <v>360</v>
      </c>
      <c r="S312" s="456">
        <v>5</v>
      </c>
      <c r="T312" s="456">
        <v>10</v>
      </c>
      <c r="U312" s="746"/>
      <c r="V312" s="18"/>
      <c r="W312" s="55">
        <v>7</v>
      </c>
      <c r="X312" s="630"/>
      <c r="Y312" s="631"/>
      <c r="Z312" s="631"/>
      <c r="AA312" s="631"/>
      <c r="AB312" s="631"/>
      <c r="AC312" s="631"/>
    </row>
    <row r="313" spans="1:29" s="25" customFormat="1" hidden="1">
      <c r="A313" s="444">
        <v>42036</v>
      </c>
      <c r="B313" s="458">
        <v>42054</v>
      </c>
      <c r="C313" s="214">
        <v>7.72</v>
      </c>
      <c r="D313" s="459">
        <v>8.26</v>
      </c>
      <c r="E313" s="452">
        <v>8.1300000000000008</v>
      </c>
      <c r="F313" s="452" t="s">
        <v>360</v>
      </c>
      <c r="G313" s="452">
        <v>7.95</v>
      </c>
      <c r="H313" s="452">
        <v>7.98</v>
      </c>
      <c r="I313" s="457">
        <v>6380</v>
      </c>
      <c r="J313" s="456">
        <v>7870</v>
      </c>
      <c r="K313" s="456">
        <v>6750</v>
      </c>
      <c r="L313" s="456" t="s">
        <v>360</v>
      </c>
      <c r="M313" s="456">
        <v>9130</v>
      </c>
      <c r="N313" s="456">
        <v>9120</v>
      </c>
      <c r="O313" s="457">
        <v>6</v>
      </c>
      <c r="P313" s="456">
        <v>14</v>
      </c>
      <c r="Q313" s="456" t="s">
        <v>53</v>
      </c>
      <c r="R313" s="456" t="s">
        <v>360</v>
      </c>
      <c r="S313" s="456" t="s">
        <v>53</v>
      </c>
      <c r="T313" s="456" t="s">
        <v>53</v>
      </c>
      <c r="U313" s="746"/>
      <c r="V313" s="18"/>
      <c r="W313" s="55">
        <v>7</v>
      </c>
      <c r="X313" s="630"/>
      <c r="Y313" s="631"/>
      <c r="Z313" s="631"/>
      <c r="AA313" s="631"/>
      <c r="AB313" s="631"/>
      <c r="AC313" s="631"/>
    </row>
    <row r="314" spans="1:29" s="25" customFormat="1" hidden="1">
      <c r="A314" s="444">
        <v>42064</v>
      </c>
      <c r="B314" s="458">
        <v>42087</v>
      </c>
      <c r="C314" s="214">
        <v>7.59</v>
      </c>
      <c r="D314" s="459">
        <v>8.01</v>
      </c>
      <c r="E314" s="452">
        <v>7.14</v>
      </c>
      <c r="F314" s="452" t="s">
        <v>360</v>
      </c>
      <c r="G314" s="452">
        <v>8.01</v>
      </c>
      <c r="H314" s="452">
        <v>7.93</v>
      </c>
      <c r="I314" s="457">
        <v>6280</v>
      </c>
      <c r="J314" s="456">
        <v>8970</v>
      </c>
      <c r="K314" s="456">
        <v>6500</v>
      </c>
      <c r="L314" s="456" t="s">
        <v>360</v>
      </c>
      <c r="M314" s="456">
        <v>6790</v>
      </c>
      <c r="N314" s="456">
        <v>6140</v>
      </c>
      <c r="O314" s="457" t="s">
        <v>53</v>
      </c>
      <c r="P314" s="456" t="s">
        <v>53</v>
      </c>
      <c r="Q314" s="456" t="s">
        <v>53</v>
      </c>
      <c r="R314" s="456" t="s">
        <v>360</v>
      </c>
      <c r="S314" s="456" t="s">
        <v>53</v>
      </c>
      <c r="T314" s="456">
        <v>7</v>
      </c>
      <c r="U314" s="746"/>
      <c r="V314" s="18"/>
      <c r="W314" s="55">
        <v>7</v>
      </c>
      <c r="X314" s="630"/>
      <c r="Y314" s="631"/>
      <c r="Z314" s="631"/>
      <c r="AA314" s="631"/>
      <c r="AB314" s="631"/>
      <c r="AC314" s="631"/>
    </row>
    <row r="315" spans="1:29" s="25" customFormat="1" hidden="1">
      <c r="A315" s="444">
        <v>42095</v>
      </c>
      <c r="B315" s="458">
        <v>42122</v>
      </c>
      <c r="C315" s="214">
        <v>7.66</v>
      </c>
      <c r="D315" s="459">
        <v>8.19</v>
      </c>
      <c r="E315" s="452">
        <v>7.77</v>
      </c>
      <c r="F315" s="452" t="s">
        <v>360</v>
      </c>
      <c r="G315" s="452">
        <v>7.7</v>
      </c>
      <c r="H315" s="452">
        <v>7.74</v>
      </c>
      <c r="I315" s="457">
        <v>6300</v>
      </c>
      <c r="J315" s="456">
        <v>4960</v>
      </c>
      <c r="K315" s="456">
        <v>6390</v>
      </c>
      <c r="L315" s="456" t="s">
        <v>360</v>
      </c>
      <c r="M315" s="456">
        <v>1210</v>
      </c>
      <c r="N315" s="456">
        <v>1410</v>
      </c>
      <c r="O315" s="457" t="s">
        <v>53</v>
      </c>
      <c r="P315" s="456" t="s">
        <v>53</v>
      </c>
      <c r="Q315" s="456" t="s">
        <v>53</v>
      </c>
      <c r="R315" s="456" t="s">
        <v>360</v>
      </c>
      <c r="S315" s="456" t="s">
        <v>53</v>
      </c>
      <c r="T315" s="456" t="s">
        <v>53</v>
      </c>
      <c r="U315" s="746"/>
      <c r="V315" s="18"/>
      <c r="W315" s="55">
        <v>7</v>
      </c>
      <c r="X315" s="630"/>
      <c r="Y315" s="631"/>
      <c r="Z315" s="631"/>
      <c r="AA315" s="631"/>
      <c r="AB315" s="631"/>
      <c r="AC315" s="631"/>
    </row>
    <row r="316" spans="1:29" s="25" customFormat="1" hidden="1">
      <c r="A316" s="444">
        <v>42125</v>
      </c>
      <c r="B316" s="458">
        <v>42138</v>
      </c>
      <c r="C316" s="214">
        <v>7.99</v>
      </c>
      <c r="D316" s="459">
        <v>8.36</v>
      </c>
      <c r="E316" s="452">
        <v>7.93</v>
      </c>
      <c r="F316" s="452" t="s">
        <v>360</v>
      </c>
      <c r="G316" s="452">
        <v>7.86</v>
      </c>
      <c r="H316" s="452">
        <v>7.88</v>
      </c>
      <c r="I316" s="457">
        <v>6460</v>
      </c>
      <c r="J316" s="456">
        <v>7550</v>
      </c>
      <c r="K316" s="456">
        <v>6480</v>
      </c>
      <c r="L316" s="456" t="s">
        <v>360</v>
      </c>
      <c r="M316" s="456">
        <v>1340</v>
      </c>
      <c r="N316" s="456">
        <v>1770</v>
      </c>
      <c r="O316" s="457">
        <v>15</v>
      </c>
      <c r="P316" s="456">
        <v>13</v>
      </c>
      <c r="Q316" s="456">
        <v>18</v>
      </c>
      <c r="R316" s="456" t="s">
        <v>360</v>
      </c>
      <c r="S316" s="456" t="s">
        <v>53</v>
      </c>
      <c r="T316" s="456" t="s">
        <v>53</v>
      </c>
      <c r="U316" s="746"/>
      <c r="V316" s="18"/>
      <c r="W316" s="55">
        <v>7</v>
      </c>
      <c r="X316" s="630"/>
      <c r="Y316" s="631"/>
      <c r="Z316" s="631"/>
      <c r="AA316" s="631"/>
      <c r="AB316" s="631"/>
      <c r="AC316" s="631"/>
    </row>
    <row r="317" spans="1:29" s="25" customFormat="1" hidden="1">
      <c r="A317" s="444">
        <v>42156</v>
      </c>
      <c r="B317" s="458">
        <v>42177</v>
      </c>
      <c r="C317" s="214">
        <v>7.74</v>
      </c>
      <c r="D317" s="459">
        <v>8.3699999999999992</v>
      </c>
      <c r="E317" s="452">
        <v>7.82</v>
      </c>
      <c r="F317" s="452" t="s">
        <v>360</v>
      </c>
      <c r="G317" s="452">
        <v>7.87</v>
      </c>
      <c r="H317" s="452">
        <v>7.85</v>
      </c>
      <c r="I317" s="457">
        <v>6240</v>
      </c>
      <c r="J317" s="456">
        <v>6880</v>
      </c>
      <c r="K317" s="456">
        <v>6380</v>
      </c>
      <c r="L317" s="456" t="s">
        <v>360</v>
      </c>
      <c r="M317" s="456">
        <v>827</v>
      </c>
      <c r="N317" s="456">
        <v>995</v>
      </c>
      <c r="O317" s="457">
        <v>14</v>
      </c>
      <c r="P317" s="456">
        <v>22</v>
      </c>
      <c r="Q317" s="456">
        <v>15</v>
      </c>
      <c r="R317" s="456" t="s">
        <v>360</v>
      </c>
      <c r="S317" s="456">
        <v>6</v>
      </c>
      <c r="T317" s="456">
        <v>6</v>
      </c>
      <c r="U317" s="746"/>
      <c r="V317" s="18"/>
      <c r="W317" s="55">
        <v>7</v>
      </c>
      <c r="X317" s="630"/>
      <c r="Y317" s="631"/>
      <c r="Z317" s="631"/>
      <c r="AA317" s="631"/>
      <c r="AB317" s="631"/>
      <c r="AC317" s="631"/>
    </row>
    <row r="318" spans="1:29" s="25" customFormat="1" hidden="1">
      <c r="A318" s="444">
        <v>42186</v>
      </c>
      <c r="B318" s="458">
        <v>42202</v>
      </c>
      <c r="C318" s="214">
        <v>7.39</v>
      </c>
      <c r="D318" s="459">
        <v>8.2799999999999994</v>
      </c>
      <c r="E318" s="452">
        <v>7.84</v>
      </c>
      <c r="F318" s="452" t="s">
        <v>360</v>
      </c>
      <c r="G318" s="452">
        <v>7.88</v>
      </c>
      <c r="H318" s="452">
        <v>7.9</v>
      </c>
      <c r="I318" s="457">
        <v>6370</v>
      </c>
      <c r="J318" s="456">
        <v>7830</v>
      </c>
      <c r="K318" s="456">
        <v>6510</v>
      </c>
      <c r="L318" s="456" t="s">
        <v>360</v>
      </c>
      <c r="M318" s="456">
        <v>1270</v>
      </c>
      <c r="N318" s="456">
        <v>1470</v>
      </c>
      <c r="O318" s="457">
        <v>6</v>
      </c>
      <c r="P318" s="456">
        <v>7</v>
      </c>
      <c r="Q318" s="456">
        <v>6</v>
      </c>
      <c r="R318" s="456" t="s">
        <v>360</v>
      </c>
      <c r="S318" s="456" t="s">
        <v>53</v>
      </c>
      <c r="T318" s="456" t="s">
        <v>53</v>
      </c>
      <c r="U318" s="746"/>
      <c r="V318" s="18"/>
      <c r="W318" s="55">
        <v>7</v>
      </c>
      <c r="X318" s="630"/>
      <c r="Y318" s="631"/>
      <c r="Z318" s="654"/>
      <c r="AA318" s="631"/>
      <c r="AB318" s="631"/>
      <c r="AC318" s="631"/>
    </row>
    <row r="319" spans="1:29" s="25" customFormat="1" hidden="1">
      <c r="A319" s="444">
        <v>42217</v>
      </c>
      <c r="B319" s="458">
        <v>42229</v>
      </c>
      <c r="C319" s="214">
        <v>7.4</v>
      </c>
      <c r="D319" s="459">
        <v>8.3000000000000007</v>
      </c>
      <c r="E319" s="452">
        <v>7.87</v>
      </c>
      <c r="F319" s="452" t="s">
        <v>360</v>
      </c>
      <c r="G319" s="452">
        <v>7.85</v>
      </c>
      <c r="H319" s="452">
        <v>7.84</v>
      </c>
      <c r="I319" s="457">
        <v>6480</v>
      </c>
      <c r="J319" s="456">
        <v>8760</v>
      </c>
      <c r="K319" s="456">
        <v>6570</v>
      </c>
      <c r="L319" s="456" t="s">
        <v>360</v>
      </c>
      <c r="M319" s="456">
        <v>1840</v>
      </c>
      <c r="N319" s="456">
        <v>2350</v>
      </c>
      <c r="O319" s="457">
        <v>12</v>
      </c>
      <c r="P319" s="456" t="s">
        <v>53</v>
      </c>
      <c r="Q319" s="456">
        <v>12</v>
      </c>
      <c r="R319" s="456" t="s">
        <v>360</v>
      </c>
      <c r="S319" s="456" t="s">
        <v>53</v>
      </c>
      <c r="T319" s="456">
        <v>6</v>
      </c>
      <c r="U319" s="746"/>
      <c r="V319" s="18"/>
      <c r="W319" s="55">
        <v>7</v>
      </c>
      <c r="X319" s="630"/>
      <c r="Y319" s="631"/>
      <c r="Z319" s="654"/>
      <c r="AA319" s="631"/>
      <c r="AB319" s="631"/>
      <c r="AC319" s="631"/>
    </row>
    <row r="320" spans="1:29" s="25" customFormat="1" hidden="1">
      <c r="A320" s="444">
        <v>42248</v>
      </c>
      <c r="B320" s="458">
        <v>42257</v>
      </c>
      <c r="C320" s="214">
        <v>7.72</v>
      </c>
      <c r="D320" s="459">
        <v>8.33</v>
      </c>
      <c r="E320" s="452">
        <v>8.0500000000000007</v>
      </c>
      <c r="F320" s="452" t="s">
        <v>360</v>
      </c>
      <c r="G320" s="452">
        <v>8.0399999999999991</v>
      </c>
      <c r="H320" s="452">
        <v>8.0399999999999991</v>
      </c>
      <c r="I320" s="457">
        <v>6200</v>
      </c>
      <c r="J320" s="456">
        <v>7430</v>
      </c>
      <c r="K320" s="456">
        <v>6330</v>
      </c>
      <c r="L320" s="456" t="s">
        <v>360</v>
      </c>
      <c r="M320" s="456">
        <v>1010</v>
      </c>
      <c r="N320" s="456">
        <v>1320</v>
      </c>
      <c r="O320" s="457">
        <v>16</v>
      </c>
      <c r="P320" s="456">
        <v>25</v>
      </c>
      <c r="Q320" s="456">
        <v>12</v>
      </c>
      <c r="R320" s="456" t="s">
        <v>360</v>
      </c>
      <c r="S320" s="456" t="s">
        <v>53</v>
      </c>
      <c r="T320" s="456" t="s">
        <v>53</v>
      </c>
      <c r="U320" s="746"/>
      <c r="V320" s="18"/>
      <c r="W320" s="55">
        <v>7</v>
      </c>
      <c r="X320" s="630"/>
      <c r="Y320" s="631"/>
      <c r="Z320" s="654"/>
      <c r="AA320" s="631"/>
      <c r="AB320" s="631"/>
      <c r="AC320" s="631"/>
    </row>
    <row r="321" spans="1:29" s="25" customFormat="1" hidden="1">
      <c r="A321" s="444">
        <v>42278</v>
      </c>
      <c r="B321" s="458">
        <v>42285</v>
      </c>
      <c r="C321" s="214">
        <v>7.96</v>
      </c>
      <c r="D321" s="459">
        <v>8.1300000000000008</v>
      </c>
      <c r="E321" s="452">
        <v>8.1999999999999993</v>
      </c>
      <c r="F321" s="452" t="s">
        <v>360</v>
      </c>
      <c r="G321" s="452">
        <v>8.1199999999999992</v>
      </c>
      <c r="H321" s="452">
        <v>8.01</v>
      </c>
      <c r="I321" s="457">
        <v>6520</v>
      </c>
      <c r="J321" s="456">
        <v>10600</v>
      </c>
      <c r="K321" s="456">
        <v>6640</v>
      </c>
      <c r="L321" s="456" t="s">
        <v>360</v>
      </c>
      <c r="M321" s="456">
        <v>1810</v>
      </c>
      <c r="N321" s="456">
        <v>2340</v>
      </c>
      <c r="O321" s="457">
        <v>9</v>
      </c>
      <c r="P321" s="456" t="s">
        <v>53</v>
      </c>
      <c r="Q321" s="456">
        <v>10</v>
      </c>
      <c r="R321" s="456" t="s">
        <v>360</v>
      </c>
      <c r="S321" s="456" t="s">
        <v>53</v>
      </c>
      <c r="T321" s="456" t="s">
        <v>53</v>
      </c>
      <c r="U321" s="746"/>
      <c r="V321" s="18"/>
      <c r="W321" s="55">
        <v>7</v>
      </c>
      <c r="X321" s="630"/>
      <c r="Y321" s="631"/>
      <c r="Z321" s="654"/>
      <c r="AA321" s="631"/>
      <c r="AB321" s="631"/>
      <c r="AC321" s="631"/>
    </row>
    <row r="322" spans="1:29" s="25" customFormat="1" hidden="1">
      <c r="A322" s="444">
        <v>42309</v>
      </c>
      <c r="B322" s="458">
        <v>42321</v>
      </c>
      <c r="C322" s="214">
        <v>7.35</v>
      </c>
      <c r="D322" s="459">
        <v>8.3699999999999992</v>
      </c>
      <c r="E322" s="452" t="s">
        <v>360</v>
      </c>
      <c r="F322" s="452" t="s">
        <v>360</v>
      </c>
      <c r="G322" s="452">
        <v>7.58</v>
      </c>
      <c r="H322" s="452">
        <v>7.61</v>
      </c>
      <c r="I322" s="457">
        <v>6320</v>
      </c>
      <c r="J322" s="456">
        <v>8640</v>
      </c>
      <c r="K322" s="456" t="s">
        <v>360</v>
      </c>
      <c r="L322" s="456" t="s">
        <v>360</v>
      </c>
      <c r="M322" s="456">
        <v>2060</v>
      </c>
      <c r="N322" s="456">
        <v>2960</v>
      </c>
      <c r="O322" s="457" t="s">
        <v>53</v>
      </c>
      <c r="P322" s="456">
        <v>28</v>
      </c>
      <c r="Q322" s="456" t="s">
        <v>360</v>
      </c>
      <c r="R322" s="456" t="s">
        <v>360</v>
      </c>
      <c r="S322" s="456" t="s">
        <v>53</v>
      </c>
      <c r="T322" s="456" t="s">
        <v>53</v>
      </c>
      <c r="U322" s="746"/>
      <c r="V322" s="18"/>
      <c r="W322" s="55">
        <v>7</v>
      </c>
      <c r="X322" s="630"/>
      <c r="Y322" s="631"/>
      <c r="Z322" s="654"/>
      <c r="AA322" s="631"/>
      <c r="AB322" s="631"/>
      <c r="AC322" s="631"/>
    </row>
    <row r="323" spans="1:29" s="25" customFormat="1" ht="13.8" hidden="1" thickBot="1">
      <c r="A323" s="651">
        <v>42339</v>
      </c>
      <c r="B323" s="652">
        <v>42367</v>
      </c>
      <c r="C323" s="653">
        <v>7.71</v>
      </c>
      <c r="D323" s="650">
        <v>8.31</v>
      </c>
      <c r="E323" s="633">
        <v>7.89</v>
      </c>
      <c r="F323" s="633" t="s">
        <v>360</v>
      </c>
      <c r="G323" s="633">
        <v>7.65</v>
      </c>
      <c r="H323" s="633">
        <v>7.73</v>
      </c>
      <c r="I323" s="648">
        <v>6350</v>
      </c>
      <c r="J323" s="634">
        <v>4260</v>
      </c>
      <c r="K323" s="634">
        <v>6670</v>
      </c>
      <c r="L323" s="634" t="s">
        <v>360</v>
      </c>
      <c r="M323" s="634">
        <v>2040</v>
      </c>
      <c r="N323" s="634">
        <v>2870</v>
      </c>
      <c r="O323" s="648" t="s">
        <v>53</v>
      </c>
      <c r="P323" s="634" t="s">
        <v>53</v>
      </c>
      <c r="Q323" s="634" t="s">
        <v>53</v>
      </c>
      <c r="R323" s="634" t="s">
        <v>360</v>
      </c>
      <c r="S323" s="634">
        <v>14</v>
      </c>
      <c r="T323" s="634">
        <v>10</v>
      </c>
      <c r="U323" s="746"/>
      <c r="V323" s="18"/>
      <c r="W323" s="55">
        <v>7</v>
      </c>
      <c r="X323" s="630"/>
      <c r="Y323" s="631"/>
      <c r="Z323" s="654"/>
      <c r="AA323" s="631"/>
      <c r="AB323" s="631"/>
      <c r="AC323" s="631"/>
    </row>
    <row r="324" spans="1:29" s="25" customFormat="1" hidden="1">
      <c r="A324" s="444">
        <v>42370</v>
      </c>
      <c r="B324" s="458">
        <v>42389</v>
      </c>
      <c r="C324" s="214">
        <v>7.73</v>
      </c>
      <c r="D324" s="459">
        <v>8.1999999999999993</v>
      </c>
      <c r="E324" s="452">
        <v>8.08</v>
      </c>
      <c r="F324" s="452" t="s">
        <v>360</v>
      </c>
      <c r="G324" s="452">
        <v>7.95</v>
      </c>
      <c r="H324" s="452">
        <v>7.95</v>
      </c>
      <c r="I324" s="457">
        <v>6510</v>
      </c>
      <c r="J324" s="456">
        <v>2580</v>
      </c>
      <c r="K324" s="456">
        <v>6850</v>
      </c>
      <c r="L324" s="456" t="s">
        <v>360</v>
      </c>
      <c r="M324" s="456">
        <v>934</v>
      </c>
      <c r="N324" s="456">
        <v>1120</v>
      </c>
      <c r="O324" s="457">
        <v>8</v>
      </c>
      <c r="P324" s="456">
        <v>135</v>
      </c>
      <c r="Q324" s="456">
        <v>10</v>
      </c>
      <c r="R324" s="456" t="s">
        <v>360</v>
      </c>
      <c r="S324" s="456" t="s">
        <v>53</v>
      </c>
      <c r="T324" s="456" t="s">
        <v>53</v>
      </c>
      <c r="U324" s="746"/>
      <c r="V324" s="18"/>
      <c r="W324" s="55">
        <v>7</v>
      </c>
      <c r="X324" s="630"/>
      <c r="Y324" s="631"/>
      <c r="Z324" s="654"/>
      <c r="AA324" s="631"/>
      <c r="AB324" s="631"/>
      <c r="AC324" s="631"/>
    </row>
    <row r="325" spans="1:29" s="25" customFormat="1" hidden="1">
      <c r="A325" s="444">
        <v>42401</v>
      </c>
      <c r="B325" s="458">
        <v>42418</v>
      </c>
      <c r="C325" s="214">
        <v>8.0299999999999994</v>
      </c>
      <c r="D325" s="459">
        <v>8.3699999999999992</v>
      </c>
      <c r="E325" s="452">
        <v>8.2100000000000009</v>
      </c>
      <c r="F325" s="452" t="s">
        <v>360</v>
      </c>
      <c r="G325" s="452">
        <v>8.2200000000000006</v>
      </c>
      <c r="H325" s="452">
        <v>8.2200000000000006</v>
      </c>
      <c r="I325" s="457">
        <v>6440</v>
      </c>
      <c r="J325" s="456">
        <v>6810</v>
      </c>
      <c r="K325" s="456">
        <v>6760</v>
      </c>
      <c r="L325" s="456" t="s">
        <v>360</v>
      </c>
      <c r="M325" s="456">
        <v>2100</v>
      </c>
      <c r="N325" s="456">
        <v>2970</v>
      </c>
      <c r="O325" s="457">
        <v>9</v>
      </c>
      <c r="P325" s="456">
        <v>10</v>
      </c>
      <c r="Q325" s="456">
        <v>8</v>
      </c>
      <c r="R325" s="456" t="s">
        <v>360</v>
      </c>
      <c r="S325" s="456" t="s">
        <v>53</v>
      </c>
      <c r="T325" s="456" t="s">
        <v>53</v>
      </c>
      <c r="U325" s="746"/>
      <c r="V325" s="18"/>
      <c r="W325" s="55">
        <v>7</v>
      </c>
      <c r="X325" s="630"/>
      <c r="Y325" s="655"/>
      <c r="Z325" s="654"/>
      <c r="AA325" s="631"/>
      <c r="AB325" s="631"/>
      <c r="AC325" s="631"/>
    </row>
    <row r="326" spans="1:29" s="25" customFormat="1" hidden="1">
      <c r="A326" s="444">
        <v>42430</v>
      </c>
      <c r="B326" s="458">
        <v>42445</v>
      </c>
      <c r="C326" s="214">
        <v>8.07</v>
      </c>
      <c r="D326" s="459">
        <v>8.35</v>
      </c>
      <c r="E326" s="452">
        <v>8.07</v>
      </c>
      <c r="F326" s="452" t="s">
        <v>360</v>
      </c>
      <c r="G326" s="452">
        <v>8.0299999999999994</v>
      </c>
      <c r="H326" s="452">
        <v>7.98</v>
      </c>
      <c r="I326" s="457">
        <v>6630</v>
      </c>
      <c r="J326" s="456">
        <v>9480</v>
      </c>
      <c r="K326" s="456">
        <v>6850</v>
      </c>
      <c r="L326" s="456" t="s">
        <v>360</v>
      </c>
      <c r="M326" s="456">
        <v>4030</v>
      </c>
      <c r="N326" s="456">
        <v>5240</v>
      </c>
      <c r="O326" s="457">
        <v>6</v>
      </c>
      <c r="P326" s="456">
        <v>5</v>
      </c>
      <c r="Q326" s="456">
        <v>6</v>
      </c>
      <c r="R326" s="456" t="s">
        <v>360</v>
      </c>
      <c r="S326" s="456" t="s">
        <v>53</v>
      </c>
      <c r="T326" s="456">
        <v>5</v>
      </c>
      <c r="U326" s="746"/>
      <c r="V326" s="18"/>
      <c r="W326" s="55">
        <v>7</v>
      </c>
      <c r="X326" s="630"/>
      <c r="Y326" s="655"/>
      <c r="Z326" s="654"/>
      <c r="AA326" s="631"/>
      <c r="AB326" s="631"/>
      <c r="AC326" s="631"/>
    </row>
    <row r="327" spans="1:29" s="25" customFormat="1" hidden="1">
      <c r="A327" s="444">
        <v>42461</v>
      </c>
      <c r="B327" s="458">
        <v>42475</v>
      </c>
      <c r="C327" s="214">
        <v>8.0500000000000007</v>
      </c>
      <c r="D327" s="459">
        <v>8.4499999999999993</v>
      </c>
      <c r="E327" s="452">
        <v>7.92</v>
      </c>
      <c r="F327" s="452" t="s">
        <v>360</v>
      </c>
      <c r="G327" s="452">
        <v>8.07</v>
      </c>
      <c r="H327" s="452">
        <v>8.0299999999999994</v>
      </c>
      <c r="I327" s="457">
        <v>6340</v>
      </c>
      <c r="J327" s="456">
        <v>11300</v>
      </c>
      <c r="K327" s="456">
        <v>6440</v>
      </c>
      <c r="L327" s="456" t="s">
        <v>360</v>
      </c>
      <c r="M327" s="456">
        <v>4770</v>
      </c>
      <c r="N327" s="456">
        <v>5410</v>
      </c>
      <c r="O327" s="457">
        <v>8</v>
      </c>
      <c r="P327" s="456" t="s">
        <v>53</v>
      </c>
      <c r="Q327" s="456">
        <v>10</v>
      </c>
      <c r="R327" s="456" t="s">
        <v>360</v>
      </c>
      <c r="S327" s="456">
        <v>6</v>
      </c>
      <c r="T327" s="456">
        <v>8</v>
      </c>
      <c r="U327" s="746"/>
      <c r="V327" s="18"/>
      <c r="W327" s="55">
        <v>7</v>
      </c>
      <c r="X327" s="630"/>
      <c r="Y327" s="655"/>
      <c r="Z327" s="654"/>
      <c r="AA327" s="631"/>
      <c r="AB327" s="631"/>
      <c r="AC327" s="631"/>
    </row>
    <row r="328" spans="1:29" s="25" customFormat="1" hidden="1">
      <c r="A328" s="444">
        <v>42491</v>
      </c>
      <c r="B328" s="458">
        <v>42503</v>
      </c>
      <c r="C328" s="214">
        <v>7.72</v>
      </c>
      <c r="D328" s="459">
        <v>8.48</v>
      </c>
      <c r="E328" s="452">
        <v>7.98</v>
      </c>
      <c r="F328" s="452" t="s">
        <v>360</v>
      </c>
      <c r="G328" s="452">
        <v>7.95</v>
      </c>
      <c r="H328" s="452">
        <v>7.98</v>
      </c>
      <c r="I328" s="457">
        <v>7100</v>
      </c>
      <c r="J328" s="456">
        <v>10000</v>
      </c>
      <c r="K328" s="456">
        <v>7250</v>
      </c>
      <c r="L328" s="456" t="s">
        <v>360</v>
      </c>
      <c r="M328" s="456">
        <v>4390</v>
      </c>
      <c r="N328" s="456">
        <v>5580</v>
      </c>
      <c r="O328" s="457" t="s">
        <v>53</v>
      </c>
      <c r="P328" s="456" t="s">
        <v>53</v>
      </c>
      <c r="Q328" s="456" t="s">
        <v>53</v>
      </c>
      <c r="R328" s="456" t="s">
        <v>360</v>
      </c>
      <c r="S328" s="456" t="s">
        <v>53</v>
      </c>
      <c r="T328" s="456">
        <v>10</v>
      </c>
      <c r="U328" s="746"/>
      <c r="V328" s="18"/>
      <c r="W328" s="55">
        <v>7</v>
      </c>
      <c r="X328" s="630"/>
      <c r="Y328" s="655"/>
      <c r="Z328" s="654"/>
      <c r="AA328" s="631"/>
      <c r="AB328" s="631"/>
      <c r="AC328" s="631"/>
    </row>
    <row r="329" spans="1:29" s="25" customFormat="1" hidden="1">
      <c r="A329" s="444">
        <v>42522</v>
      </c>
      <c r="B329" s="458">
        <v>42544</v>
      </c>
      <c r="C329" s="214">
        <v>8.0299999999999994</v>
      </c>
      <c r="D329" s="459">
        <v>8.34</v>
      </c>
      <c r="E329" s="452">
        <v>7.96</v>
      </c>
      <c r="F329" s="452" t="s">
        <v>360</v>
      </c>
      <c r="G329" s="452">
        <v>7.9</v>
      </c>
      <c r="H329" s="452">
        <v>7.19</v>
      </c>
      <c r="I329" s="457">
        <v>6380</v>
      </c>
      <c r="J329" s="456">
        <v>6160</v>
      </c>
      <c r="K329" s="456">
        <v>6540</v>
      </c>
      <c r="L329" s="456" t="s">
        <v>360</v>
      </c>
      <c r="M329" s="456">
        <v>2380</v>
      </c>
      <c r="N329" s="456">
        <v>3350</v>
      </c>
      <c r="O329" s="457">
        <v>9</v>
      </c>
      <c r="P329" s="456">
        <v>17</v>
      </c>
      <c r="Q329" s="456">
        <v>8</v>
      </c>
      <c r="R329" s="456" t="s">
        <v>360</v>
      </c>
      <c r="S329" s="456">
        <v>6</v>
      </c>
      <c r="T329" s="456" t="s">
        <v>53</v>
      </c>
      <c r="U329" s="746"/>
      <c r="V329" s="18"/>
      <c r="W329" s="55">
        <v>7</v>
      </c>
      <c r="X329" s="630"/>
      <c r="Y329" s="655"/>
      <c r="Z329" s="654"/>
      <c r="AA329" s="631"/>
      <c r="AB329" s="631"/>
      <c r="AC329" s="631"/>
    </row>
    <row r="330" spans="1:29" s="25" customFormat="1" hidden="1">
      <c r="A330" s="444">
        <v>42552</v>
      </c>
      <c r="B330" s="458">
        <v>42576</v>
      </c>
      <c r="C330" s="214">
        <v>8.08</v>
      </c>
      <c r="D330" s="459">
        <v>8.35</v>
      </c>
      <c r="E330" s="452">
        <v>8</v>
      </c>
      <c r="F330" s="452" t="s">
        <v>360</v>
      </c>
      <c r="G330" s="452">
        <v>7.83</v>
      </c>
      <c r="H330" s="452">
        <v>7.86</v>
      </c>
      <c r="I330" s="457">
        <v>6230</v>
      </c>
      <c r="J330" s="456">
        <v>6230</v>
      </c>
      <c r="K330" s="456">
        <v>6440</v>
      </c>
      <c r="L330" s="456" t="s">
        <v>360</v>
      </c>
      <c r="M330" s="456">
        <v>987</v>
      </c>
      <c r="N330" s="456">
        <v>1530</v>
      </c>
      <c r="O330" s="457">
        <v>9</v>
      </c>
      <c r="P330" s="456">
        <v>18</v>
      </c>
      <c r="Q330" s="456">
        <v>7</v>
      </c>
      <c r="R330" s="456" t="s">
        <v>360</v>
      </c>
      <c r="S330" s="456">
        <v>16</v>
      </c>
      <c r="T330" s="456">
        <v>7</v>
      </c>
      <c r="U330" s="746"/>
      <c r="V330" s="18"/>
      <c r="W330" s="55">
        <v>7</v>
      </c>
      <c r="X330" s="630"/>
      <c r="Y330" s="655"/>
      <c r="Z330" s="654"/>
      <c r="AA330" s="631"/>
      <c r="AB330" s="631"/>
      <c r="AC330" s="631"/>
    </row>
    <row r="331" spans="1:29" s="25" customFormat="1" hidden="1">
      <c r="A331" s="444">
        <v>42583</v>
      </c>
      <c r="B331" s="458">
        <v>42601</v>
      </c>
      <c r="C331" s="214">
        <v>7.62</v>
      </c>
      <c r="D331" s="459">
        <v>8.4499999999999993</v>
      </c>
      <c r="E331" s="452">
        <v>7.91</v>
      </c>
      <c r="F331" s="452" t="s">
        <v>360</v>
      </c>
      <c r="G331" s="452">
        <v>7.84</v>
      </c>
      <c r="H331" s="452">
        <v>7.81</v>
      </c>
      <c r="I331" s="457">
        <v>6220</v>
      </c>
      <c r="J331" s="456">
        <v>7350</v>
      </c>
      <c r="K331" s="456">
        <v>6330</v>
      </c>
      <c r="L331" s="456" t="s">
        <v>360</v>
      </c>
      <c r="M331" s="456">
        <v>1590</v>
      </c>
      <c r="N331" s="456">
        <v>2230</v>
      </c>
      <c r="O331" s="457">
        <v>17</v>
      </c>
      <c r="P331" s="456">
        <v>35</v>
      </c>
      <c r="Q331" s="456">
        <v>10</v>
      </c>
      <c r="R331" s="456" t="s">
        <v>360</v>
      </c>
      <c r="S331" s="456">
        <v>6</v>
      </c>
      <c r="T331" s="456">
        <v>6</v>
      </c>
      <c r="U331" s="746"/>
      <c r="V331" s="18"/>
      <c r="W331" s="55">
        <v>7</v>
      </c>
      <c r="X331" s="630"/>
      <c r="Y331" s="631"/>
      <c r="Z331" s="654"/>
      <c r="AA331" s="631"/>
      <c r="AB331" s="631"/>
      <c r="AC331" s="631"/>
    </row>
    <row r="332" spans="1:29" s="25" customFormat="1" hidden="1">
      <c r="A332" s="444">
        <v>42614</v>
      </c>
      <c r="B332" s="458">
        <v>42635</v>
      </c>
      <c r="C332" s="214">
        <v>8.02</v>
      </c>
      <c r="D332" s="459">
        <v>8.33</v>
      </c>
      <c r="E332" s="452">
        <v>8.1199999999999992</v>
      </c>
      <c r="F332" s="452" t="s">
        <v>360</v>
      </c>
      <c r="G332" s="452">
        <v>7.96</v>
      </c>
      <c r="H332" s="452">
        <v>7.99</v>
      </c>
      <c r="I332" s="457">
        <v>6620</v>
      </c>
      <c r="J332" s="456">
        <v>6530</v>
      </c>
      <c r="K332" s="456">
        <v>6660</v>
      </c>
      <c r="L332" s="456" t="s">
        <v>360</v>
      </c>
      <c r="M332" s="456">
        <v>1010</v>
      </c>
      <c r="N332" s="456">
        <v>1110</v>
      </c>
      <c r="O332" s="457">
        <v>10</v>
      </c>
      <c r="P332" s="456">
        <v>11</v>
      </c>
      <c r="Q332" s="456">
        <v>10</v>
      </c>
      <c r="R332" s="456" t="s">
        <v>360</v>
      </c>
      <c r="S332" s="456">
        <v>5</v>
      </c>
      <c r="T332" s="456">
        <v>7</v>
      </c>
      <c r="U332" s="746"/>
      <c r="V332" s="18"/>
      <c r="W332" s="55">
        <v>7</v>
      </c>
      <c r="X332" s="630"/>
      <c r="Y332" s="631"/>
      <c r="Z332" s="654"/>
      <c r="AA332" s="631"/>
      <c r="AB332" s="631"/>
      <c r="AC332" s="631"/>
    </row>
    <row r="333" spans="1:29" s="25" customFormat="1" hidden="1">
      <c r="A333" s="444">
        <v>42644</v>
      </c>
      <c r="B333" s="458">
        <v>42663</v>
      </c>
      <c r="C333" s="214">
        <v>8.09</v>
      </c>
      <c r="D333" s="459">
        <v>8.3000000000000007</v>
      </c>
      <c r="E333" s="452">
        <v>8.07</v>
      </c>
      <c r="F333" s="452" t="s">
        <v>360</v>
      </c>
      <c r="G333" s="452">
        <v>7.93</v>
      </c>
      <c r="H333" s="452">
        <v>7.95</v>
      </c>
      <c r="I333" s="457">
        <v>6830</v>
      </c>
      <c r="J333" s="456">
        <v>8460</v>
      </c>
      <c r="K333" s="456">
        <v>6880</v>
      </c>
      <c r="L333" s="456" t="s">
        <v>360</v>
      </c>
      <c r="M333" s="456">
        <v>1840</v>
      </c>
      <c r="N333" s="456">
        <v>2560</v>
      </c>
      <c r="O333" s="457">
        <v>6</v>
      </c>
      <c r="P333" s="456" t="s">
        <v>53</v>
      </c>
      <c r="Q333" s="456">
        <v>7</v>
      </c>
      <c r="R333" s="456" t="s">
        <v>360</v>
      </c>
      <c r="S333" s="456" t="s">
        <v>53</v>
      </c>
      <c r="T333" s="456" t="s">
        <v>53</v>
      </c>
      <c r="U333" s="746"/>
      <c r="V333" s="18"/>
      <c r="W333" s="55">
        <v>7</v>
      </c>
      <c r="X333" s="630"/>
      <c r="Y333" s="631"/>
      <c r="Z333" s="654"/>
      <c r="AA333" s="631"/>
      <c r="AB333" s="631"/>
      <c r="AC333" s="631"/>
    </row>
    <row r="334" spans="1:29" s="25" customFormat="1" hidden="1">
      <c r="A334" s="444">
        <v>42675</v>
      </c>
      <c r="B334" s="458">
        <v>42697</v>
      </c>
      <c r="C334" s="214">
        <v>7.67</v>
      </c>
      <c r="D334" s="459">
        <v>8.33</v>
      </c>
      <c r="E334" s="452">
        <v>8</v>
      </c>
      <c r="F334" s="452" t="s">
        <v>360</v>
      </c>
      <c r="G334" s="452">
        <v>7.86</v>
      </c>
      <c r="H334" s="452">
        <v>7.72</v>
      </c>
      <c r="I334" s="457">
        <v>6190</v>
      </c>
      <c r="J334" s="456">
        <v>7110</v>
      </c>
      <c r="K334" s="456">
        <v>6350</v>
      </c>
      <c r="L334" s="456" t="s">
        <v>360</v>
      </c>
      <c r="M334" s="456">
        <v>2670</v>
      </c>
      <c r="N334" s="456">
        <v>3760</v>
      </c>
      <c r="O334" s="457">
        <v>9</v>
      </c>
      <c r="P334" s="456">
        <v>20</v>
      </c>
      <c r="Q334" s="456">
        <v>10</v>
      </c>
      <c r="R334" s="456" t="s">
        <v>360</v>
      </c>
      <c r="S334" s="456" t="s">
        <v>53</v>
      </c>
      <c r="T334" s="456" t="s">
        <v>53</v>
      </c>
      <c r="U334" s="746"/>
      <c r="V334" s="18"/>
      <c r="W334" s="55">
        <v>7</v>
      </c>
      <c r="X334" s="630"/>
      <c r="Y334" s="631"/>
      <c r="Z334" s="654"/>
      <c r="AA334" s="631"/>
      <c r="AB334" s="631"/>
      <c r="AC334" s="631"/>
    </row>
    <row r="335" spans="1:29" s="25" customFormat="1" ht="13.8" hidden="1" thickBot="1">
      <c r="A335" s="651">
        <v>42705</v>
      </c>
      <c r="B335" s="652">
        <v>42725</v>
      </c>
      <c r="C335" s="653">
        <v>8.17</v>
      </c>
      <c r="D335" s="650">
        <v>8.3000000000000007</v>
      </c>
      <c r="E335" s="633">
        <v>8.0500000000000007</v>
      </c>
      <c r="F335" s="633" t="s">
        <v>360</v>
      </c>
      <c r="G335" s="633">
        <v>7.86</v>
      </c>
      <c r="H335" s="633">
        <v>7.89</v>
      </c>
      <c r="I335" s="648">
        <v>6640</v>
      </c>
      <c r="J335" s="634">
        <v>8160</v>
      </c>
      <c r="K335" s="634">
        <v>6850</v>
      </c>
      <c r="L335" s="634" t="s">
        <v>360</v>
      </c>
      <c r="M335" s="634">
        <v>4430</v>
      </c>
      <c r="N335" s="634">
        <v>5200</v>
      </c>
      <c r="O335" s="648" t="s">
        <v>53</v>
      </c>
      <c r="P335" s="634" t="s">
        <v>53</v>
      </c>
      <c r="Q335" s="634">
        <v>12</v>
      </c>
      <c r="R335" s="634" t="s">
        <v>360</v>
      </c>
      <c r="S335" s="634" t="s">
        <v>53</v>
      </c>
      <c r="T335" s="634" t="s">
        <v>53</v>
      </c>
      <c r="U335" s="746"/>
      <c r="V335" s="18"/>
      <c r="W335" s="55">
        <v>7</v>
      </c>
      <c r="X335" s="630"/>
      <c r="Y335" s="655"/>
      <c r="Z335" s="654"/>
      <c r="AA335" s="654"/>
      <c r="AB335" s="654"/>
      <c r="AC335" s="654"/>
    </row>
    <row r="336" spans="1:29" s="25" customFormat="1" hidden="1">
      <c r="A336" s="444">
        <v>42736</v>
      </c>
      <c r="B336" s="458">
        <v>42753</v>
      </c>
      <c r="C336" s="214">
        <v>8.11</v>
      </c>
      <c r="D336" s="459">
        <v>8.24</v>
      </c>
      <c r="E336" s="452">
        <v>8.06</v>
      </c>
      <c r="F336" s="452" t="s">
        <v>360</v>
      </c>
      <c r="G336" s="452">
        <v>8.0299999999999994</v>
      </c>
      <c r="H336" s="452">
        <v>7.95</v>
      </c>
      <c r="I336" s="457">
        <v>6880</v>
      </c>
      <c r="J336" s="456">
        <v>9300</v>
      </c>
      <c r="K336" s="456">
        <v>6880</v>
      </c>
      <c r="L336" s="456" t="s">
        <v>360</v>
      </c>
      <c r="M336" s="456">
        <v>5900</v>
      </c>
      <c r="N336" s="456">
        <v>6120</v>
      </c>
      <c r="O336" s="457">
        <v>10</v>
      </c>
      <c r="P336" s="456">
        <v>8</v>
      </c>
      <c r="Q336" s="456">
        <v>20</v>
      </c>
      <c r="R336" s="456" t="s">
        <v>360</v>
      </c>
      <c r="S336" s="456">
        <v>7</v>
      </c>
      <c r="T336" s="456">
        <v>6</v>
      </c>
      <c r="U336" s="746"/>
      <c r="V336" s="18"/>
      <c r="W336" s="55">
        <v>7</v>
      </c>
      <c r="X336" s="630"/>
      <c r="Y336" s="655"/>
      <c r="Z336" s="654"/>
      <c r="AA336" s="654"/>
      <c r="AB336" s="654"/>
      <c r="AC336" s="654"/>
    </row>
    <row r="337" spans="1:29" s="25" customFormat="1" hidden="1">
      <c r="A337" s="444">
        <v>42767</v>
      </c>
      <c r="B337" s="458">
        <v>42781</v>
      </c>
      <c r="C337" s="214">
        <v>7.77</v>
      </c>
      <c r="D337" s="459">
        <v>8.26</v>
      </c>
      <c r="E337" s="452">
        <v>8.08</v>
      </c>
      <c r="F337" s="452" t="s">
        <v>360</v>
      </c>
      <c r="G337" s="452">
        <v>8.06</v>
      </c>
      <c r="H337" s="452">
        <v>7.97</v>
      </c>
      <c r="I337" s="457">
        <v>6860</v>
      </c>
      <c r="J337" s="456">
        <v>11800</v>
      </c>
      <c r="K337" s="456">
        <v>7420</v>
      </c>
      <c r="L337" s="456" t="s">
        <v>360</v>
      </c>
      <c r="M337" s="456">
        <v>7370</v>
      </c>
      <c r="N337" s="456">
        <v>6820</v>
      </c>
      <c r="O337" s="457">
        <v>5</v>
      </c>
      <c r="P337" s="456" t="s">
        <v>53</v>
      </c>
      <c r="Q337" s="456" t="s">
        <v>53</v>
      </c>
      <c r="R337" s="456" t="s">
        <v>360</v>
      </c>
      <c r="S337" s="456" t="s">
        <v>53</v>
      </c>
      <c r="T337" s="456" t="s">
        <v>53</v>
      </c>
      <c r="U337" s="746"/>
      <c r="V337" s="18"/>
      <c r="W337" s="55">
        <v>7</v>
      </c>
      <c r="X337" s="630"/>
      <c r="Y337" s="655"/>
      <c r="Z337" s="654"/>
      <c r="AA337" s="654"/>
      <c r="AB337" s="654"/>
      <c r="AC337" s="654"/>
    </row>
    <row r="338" spans="1:29" s="25" customFormat="1" hidden="1">
      <c r="A338" s="444">
        <v>42795</v>
      </c>
      <c r="B338" s="458">
        <v>42807</v>
      </c>
      <c r="C338" s="214">
        <v>8.02</v>
      </c>
      <c r="D338" s="459">
        <v>8.5</v>
      </c>
      <c r="E338" s="452">
        <v>8.0500000000000007</v>
      </c>
      <c r="F338" s="452" t="s">
        <v>360</v>
      </c>
      <c r="G338" s="452">
        <v>7.93</v>
      </c>
      <c r="H338" s="452">
        <v>7.92</v>
      </c>
      <c r="I338" s="457">
        <v>7110</v>
      </c>
      <c r="J338" s="456">
        <v>7740</v>
      </c>
      <c r="K338" s="456">
        <v>7300</v>
      </c>
      <c r="L338" s="456" t="s">
        <v>360</v>
      </c>
      <c r="M338" s="456">
        <v>6230</v>
      </c>
      <c r="N338" s="456">
        <v>6330</v>
      </c>
      <c r="O338" s="457" t="s">
        <v>53</v>
      </c>
      <c r="P338" s="456">
        <v>9</v>
      </c>
      <c r="Q338" s="456" t="s">
        <v>53</v>
      </c>
      <c r="R338" s="456" t="s">
        <v>360</v>
      </c>
      <c r="S338" s="456">
        <v>15</v>
      </c>
      <c r="T338" s="456">
        <v>18</v>
      </c>
      <c r="U338" s="746"/>
      <c r="V338" s="18"/>
      <c r="W338" s="55">
        <v>7</v>
      </c>
      <c r="X338" s="630"/>
      <c r="Y338" s="655"/>
      <c r="Z338" s="655"/>
      <c r="AA338" s="655"/>
      <c r="AB338" s="655"/>
      <c r="AC338" s="655"/>
    </row>
    <row r="339" spans="1:29" s="25" customFormat="1" hidden="1">
      <c r="A339" s="444">
        <v>42826</v>
      </c>
      <c r="B339" s="458">
        <v>42837</v>
      </c>
      <c r="C339" s="214">
        <v>8.1</v>
      </c>
      <c r="D339" s="459">
        <v>8.27</v>
      </c>
      <c r="E339" s="452">
        <v>7.87</v>
      </c>
      <c r="F339" s="452" t="s">
        <v>360</v>
      </c>
      <c r="G339" s="452">
        <v>7.95</v>
      </c>
      <c r="H339" s="452">
        <v>7.97</v>
      </c>
      <c r="I339" s="457">
        <v>6790</v>
      </c>
      <c r="J339" s="456">
        <v>3840</v>
      </c>
      <c r="K339" s="456">
        <v>7120</v>
      </c>
      <c r="L339" s="456" t="s">
        <v>360</v>
      </c>
      <c r="M339" s="456">
        <v>1140</v>
      </c>
      <c r="N339" s="456">
        <v>1430</v>
      </c>
      <c r="O339" s="457">
        <v>8</v>
      </c>
      <c r="P339" s="456">
        <v>13</v>
      </c>
      <c r="Q339" s="456">
        <v>10</v>
      </c>
      <c r="R339" s="456" t="s">
        <v>360</v>
      </c>
      <c r="S339" s="456" t="s">
        <v>53</v>
      </c>
      <c r="T339" s="456" t="s">
        <v>53</v>
      </c>
      <c r="U339" s="746"/>
      <c r="V339" s="18"/>
      <c r="W339" s="55">
        <v>7</v>
      </c>
      <c r="X339" s="630"/>
      <c r="Y339" s="655"/>
      <c r="Z339" s="654"/>
      <c r="AA339" s="631"/>
      <c r="AB339" s="631"/>
      <c r="AC339" s="631"/>
    </row>
    <row r="340" spans="1:29" s="25" customFormat="1" hidden="1">
      <c r="A340" s="444">
        <v>42856</v>
      </c>
      <c r="B340" s="458">
        <v>42865</v>
      </c>
      <c r="C340" s="214">
        <v>8.1</v>
      </c>
      <c r="D340" s="459">
        <v>8.1999999999999993</v>
      </c>
      <c r="E340" s="452">
        <v>8.06</v>
      </c>
      <c r="F340" s="452" t="s">
        <v>360</v>
      </c>
      <c r="G340" s="452">
        <v>8.08</v>
      </c>
      <c r="H340" s="452">
        <v>8.09</v>
      </c>
      <c r="I340" s="457">
        <v>6700</v>
      </c>
      <c r="J340" s="456">
        <v>7590</v>
      </c>
      <c r="K340" s="456">
        <v>6780</v>
      </c>
      <c r="L340" s="456" t="s">
        <v>360</v>
      </c>
      <c r="M340" s="456">
        <v>2120</v>
      </c>
      <c r="N340" s="456">
        <v>3080</v>
      </c>
      <c r="O340" s="457">
        <v>24</v>
      </c>
      <c r="P340" s="456">
        <v>41</v>
      </c>
      <c r="Q340" s="456">
        <v>21</v>
      </c>
      <c r="R340" s="456" t="s">
        <v>360</v>
      </c>
      <c r="S340" s="456">
        <v>5</v>
      </c>
      <c r="T340" s="456">
        <v>6</v>
      </c>
      <c r="U340" s="746"/>
      <c r="V340" s="18"/>
      <c r="W340" s="55">
        <v>7</v>
      </c>
      <c r="X340" s="630"/>
      <c r="Y340" s="655"/>
      <c r="Z340" s="654"/>
      <c r="AA340" s="631"/>
      <c r="AB340" s="631"/>
      <c r="AC340" s="631"/>
    </row>
    <row r="341" spans="1:29" s="25" customFormat="1" hidden="1">
      <c r="A341" s="444">
        <v>42887</v>
      </c>
      <c r="B341" s="458">
        <v>42906</v>
      </c>
      <c r="C341" s="214">
        <v>8.07</v>
      </c>
      <c r="D341" s="459">
        <v>8.31</v>
      </c>
      <c r="E341" s="452">
        <v>8.0500000000000007</v>
      </c>
      <c r="F341" s="452" t="s">
        <v>360</v>
      </c>
      <c r="G341" s="452">
        <v>8.0299999999999994</v>
      </c>
      <c r="H341" s="452">
        <v>7.99</v>
      </c>
      <c r="I341" s="457">
        <v>6460</v>
      </c>
      <c r="J341" s="456">
        <v>6060</v>
      </c>
      <c r="K341" s="456">
        <v>6520</v>
      </c>
      <c r="L341" s="456" t="s">
        <v>360</v>
      </c>
      <c r="M341" s="456">
        <v>2150</v>
      </c>
      <c r="N341" s="456">
        <v>3160</v>
      </c>
      <c r="O341" s="457">
        <v>16</v>
      </c>
      <c r="P341" s="456">
        <v>16</v>
      </c>
      <c r="Q341" s="456">
        <v>10</v>
      </c>
      <c r="R341" s="456" t="s">
        <v>360</v>
      </c>
      <c r="S341" s="456">
        <v>58</v>
      </c>
      <c r="T341" s="456">
        <v>5</v>
      </c>
      <c r="U341" s="746"/>
      <c r="V341" s="18"/>
      <c r="W341" s="55">
        <v>7</v>
      </c>
      <c r="X341" s="630"/>
      <c r="Y341" s="655"/>
      <c r="Z341" s="654"/>
      <c r="AA341" s="631"/>
      <c r="AB341" s="631"/>
      <c r="AC341" s="631"/>
    </row>
    <row r="342" spans="1:29" s="25" customFormat="1" hidden="1">
      <c r="A342" s="444">
        <v>42917</v>
      </c>
      <c r="B342" s="458">
        <v>42933</v>
      </c>
      <c r="C342" s="214">
        <v>7.91</v>
      </c>
      <c r="D342" s="459">
        <v>8.27</v>
      </c>
      <c r="E342" s="452">
        <v>7.99</v>
      </c>
      <c r="F342" s="452" t="s">
        <v>360</v>
      </c>
      <c r="G342" s="452">
        <v>8.01</v>
      </c>
      <c r="H342" s="452">
        <v>8.01</v>
      </c>
      <c r="I342" s="457">
        <v>6900</v>
      </c>
      <c r="J342" s="456">
        <v>6730</v>
      </c>
      <c r="K342" s="456">
        <v>6910</v>
      </c>
      <c r="L342" s="456" t="s">
        <v>360</v>
      </c>
      <c r="M342" s="456">
        <v>2460</v>
      </c>
      <c r="N342" s="456">
        <v>3710</v>
      </c>
      <c r="O342" s="457">
        <v>15</v>
      </c>
      <c r="P342" s="456">
        <v>20</v>
      </c>
      <c r="Q342" s="456">
        <v>14</v>
      </c>
      <c r="R342" s="456" t="s">
        <v>360</v>
      </c>
      <c r="S342" s="456">
        <v>10</v>
      </c>
      <c r="T342" s="456">
        <v>7</v>
      </c>
      <c r="U342" s="746"/>
      <c r="V342" s="18"/>
      <c r="W342" s="55">
        <v>7</v>
      </c>
      <c r="X342" s="630"/>
      <c r="Y342" s="655"/>
      <c r="Z342" s="654"/>
      <c r="AA342" s="631"/>
      <c r="AB342" s="631"/>
      <c r="AC342" s="631"/>
    </row>
    <row r="343" spans="1:29" s="25" customFormat="1" hidden="1">
      <c r="A343" s="444">
        <v>42948</v>
      </c>
      <c r="B343" s="458">
        <v>42969</v>
      </c>
      <c r="C343" s="214">
        <v>7.94</v>
      </c>
      <c r="D343" s="459">
        <v>8.48</v>
      </c>
      <c r="E343" s="452">
        <v>7.86</v>
      </c>
      <c r="F343" s="452" t="s">
        <v>360</v>
      </c>
      <c r="G343" s="452">
        <v>7.8</v>
      </c>
      <c r="H343" s="452">
        <v>7.72</v>
      </c>
      <c r="I343" s="457">
        <v>6730</v>
      </c>
      <c r="J343" s="456">
        <v>7060</v>
      </c>
      <c r="K343" s="456">
        <v>6840</v>
      </c>
      <c r="L343" s="456" t="s">
        <v>360</v>
      </c>
      <c r="M343" s="456">
        <v>3240</v>
      </c>
      <c r="N343" s="456">
        <v>5020</v>
      </c>
      <c r="O343" s="457">
        <v>7</v>
      </c>
      <c r="P343" s="456">
        <v>20</v>
      </c>
      <c r="Q343" s="456">
        <v>7</v>
      </c>
      <c r="R343" s="456" t="s">
        <v>360</v>
      </c>
      <c r="S343" s="456" t="s">
        <v>53</v>
      </c>
      <c r="T343" s="456" t="s">
        <v>53</v>
      </c>
      <c r="U343" s="746"/>
      <c r="V343" s="18"/>
      <c r="W343" s="55">
        <v>7</v>
      </c>
      <c r="X343" s="630"/>
      <c r="Y343" s="631"/>
      <c r="Z343" s="654"/>
      <c r="AA343" s="631"/>
      <c r="AB343" s="631"/>
      <c r="AC343" s="631"/>
    </row>
    <row r="344" spans="1:29" s="25" customFormat="1" hidden="1">
      <c r="A344" s="444">
        <v>42979</v>
      </c>
      <c r="B344" s="458">
        <v>42998</v>
      </c>
      <c r="C344" s="214">
        <v>7.82</v>
      </c>
      <c r="D344" s="459">
        <v>8.52</v>
      </c>
      <c r="E344" s="452">
        <v>8.11</v>
      </c>
      <c r="F344" s="452" t="s">
        <v>360</v>
      </c>
      <c r="G344" s="452">
        <v>7.95</v>
      </c>
      <c r="H344" s="452">
        <v>7.96</v>
      </c>
      <c r="I344" s="457">
        <v>6620</v>
      </c>
      <c r="J344" s="456">
        <v>7180</v>
      </c>
      <c r="K344" s="456">
        <v>6680</v>
      </c>
      <c r="L344" s="456" t="s">
        <v>360</v>
      </c>
      <c r="M344" s="456">
        <v>4820</v>
      </c>
      <c r="N344" s="456">
        <v>5580</v>
      </c>
      <c r="O344" s="457">
        <v>36</v>
      </c>
      <c r="P344" s="456">
        <v>26</v>
      </c>
      <c r="Q344" s="456">
        <v>17</v>
      </c>
      <c r="R344" s="456" t="s">
        <v>360</v>
      </c>
      <c r="S344" s="456">
        <v>30</v>
      </c>
      <c r="T344" s="456">
        <v>13</v>
      </c>
      <c r="U344" s="746"/>
      <c r="V344" s="18"/>
      <c r="W344" s="55">
        <v>7</v>
      </c>
      <c r="X344" s="630"/>
      <c r="Y344" s="631"/>
      <c r="Z344" s="654"/>
      <c r="AA344" s="631"/>
      <c r="AB344" s="631"/>
      <c r="AC344" s="631"/>
    </row>
    <row r="345" spans="1:29" s="25" customFormat="1" hidden="1">
      <c r="A345" s="444">
        <v>43009</v>
      </c>
      <c r="B345" s="458">
        <v>43027</v>
      </c>
      <c r="C345" s="214">
        <v>7.69</v>
      </c>
      <c r="D345" s="459">
        <v>9.08</v>
      </c>
      <c r="E345" s="452">
        <v>8.0299999999999994</v>
      </c>
      <c r="F345" s="452" t="s">
        <v>360</v>
      </c>
      <c r="G345" s="452">
        <v>7.93</v>
      </c>
      <c r="H345" s="452">
        <v>7.89</v>
      </c>
      <c r="I345" s="457">
        <v>6420</v>
      </c>
      <c r="J345" s="456">
        <v>7520</v>
      </c>
      <c r="K345" s="456">
        <v>6670</v>
      </c>
      <c r="L345" s="456" t="s">
        <v>360</v>
      </c>
      <c r="M345" s="456">
        <v>5210</v>
      </c>
      <c r="N345" s="456">
        <v>6000</v>
      </c>
      <c r="O345" s="457">
        <v>9</v>
      </c>
      <c r="P345" s="456">
        <v>20</v>
      </c>
      <c r="Q345" s="456">
        <v>14</v>
      </c>
      <c r="R345" s="456" t="s">
        <v>360</v>
      </c>
      <c r="S345" s="456">
        <v>10</v>
      </c>
      <c r="T345" s="456">
        <v>9</v>
      </c>
      <c r="U345" s="746"/>
      <c r="V345" s="18"/>
      <c r="W345" s="55">
        <v>7</v>
      </c>
      <c r="X345" s="630"/>
      <c r="Y345" s="631"/>
      <c r="Z345" s="654"/>
      <c r="AA345" s="631"/>
      <c r="AB345" s="631"/>
      <c r="AC345" s="631"/>
    </row>
    <row r="346" spans="1:29" s="25" customFormat="1" hidden="1">
      <c r="A346" s="444">
        <v>43040</v>
      </c>
      <c r="B346" s="458">
        <v>43066</v>
      </c>
      <c r="C346" s="214">
        <v>8</v>
      </c>
      <c r="D346" s="459">
        <v>8.4700000000000006</v>
      </c>
      <c r="E346" s="452">
        <v>8.14</v>
      </c>
      <c r="F346" s="452" t="s">
        <v>360</v>
      </c>
      <c r="G346" s="452">
        <v>8.0299999999999994</v>
      </c>
      <c r="H346" s="452">
        <v>8.01</v>
      </c>
      <c r="I346" s="457">
        <v>6770</v>
      </c>
      <c r="J346" s="456">
        <v>7480</v>
      </c>
      <c r="K346" s="456">
        <v>6790</v>
      </c>
      <c r="L346" s="456" t="s">
        <v>360</v>
      </c>
      <c r="M346" s="456">
        <v>6200</v>
      </c>
      <c r="N346" s="456">
        <v>6450</v>
      </c>
      <c r="O346" s="457">
        <v>10</v>
      </c>
      <c r="P346" s="456">
        <v>29</v>
      </c>
      <c r="Q346" s="456">
        <v>5</v>
      </c>
      <c r="R346" s="456" t="s">
        <v>360</v>
      </c>
      <c r="S346" s="456">
        <v>6</v>
      </c>
      <c r="T346" s="456" t="s">
        <v>53</v>
      </c>
      <c r="U346" s="746"/>
      <c r="V346" s="18"/>
      <c r="W346" s="55">
        <v>7</v>
      </c>
      <c r="X346" s="630"/>
      <c r="Y346" s="631"/>
      <c r="Z346" s="654"/>
      <c r="AA346" s="631"/>
      <c r="AB346" s="631"/>
      <c r="AC346" s="631"/>
    </row>
    <row r="347" spans="1:29" s="25" customFormat="1" ht="13.8" hidden="1" thickBot="1">
      <c r="A347" s="651">
        <v>43070</v>
      </c>
      <c r="B347" s="652">
        <v>43084</v>
      </c>
      <c r="C347" s="653">
        <v>7.93</v>
      </c>
      <c r="D347" s="650">
        <v>8.5500000000000007</v>
      </c>
      <c r="E347" s="633">
        <v>8</v>
      </c>
      <c r="F347" s="633" t="s">
        <v>360</v>
      </c>
      <c r="G347" s="633">
        <v>7.66</v>
      </c>
      <c r="H347" s="633">
        <v>8.0500000000000007</v>
      </c>
      <c r="I347" s="648">
        <v>6840</v>
      </c>
      <c r="J347" s="634">
        <v>8140</v>
      </c>
      <c r="K347" s="634">
        <v>6980</v>
      </c>
      <c r="L347" s="634" t="s">
        <v>360</v>
      </c>
      <c r="M347" s="634">
        <v>9840</v>
      </c>
      <c r="N347" s="634">
        <v>6730</v>
      </c>
      <c r="O347" s="648">
        <v>7</v>
      </c>
      <c r="P347" s="634">
        <v>6</v>
      </c>
      <c r="Q347" s="634">
        <v>5</v>
      </c>
      <c r="R347" s="634" t="s">
        <v>360</v>
      </c>
      <c r="S347" s="634">
        <v>20</v>
      </c>
      <c r="T347" s="634" t="s">
        <v>53</v>
      </c>
      <c r="U347" s="746"/>
      <c r="V347" s="18"/>
      <c r="W347" s="55">
        <v>7</v>
      </c>
      <c r="X347" s="656"/>
      <c r="Y347" s="657"/>
      <c r="Z347" s="658"/>
      <c r="AA347" s="657"/>
      <c r="AB347" s="657"/>
      <c r="AC347" s="657"/>
    </row>
    <row r="348" spans="1:29" s="25" customFormat="1" hidden="1">
      <c r="A348" s="444">
        <v>43101</v>
      </c>
      <c r="B348" s="458">
        <v>43110</v>
      </c>
      <c r="C348" s="637">
        <v>8.02</v>
      </c>
      <c r="D348" s="649">
        <v>8.25</v>
      </c>
      <c r="E348" s="639">
        <v>8.19</v>
      </c>
      <c r="F348" s="639" t="s">
        <v>360</v>
      </c>
      <c r="G348" s="639">
        <v>8.01</v>
      </c>
      <c r="H348" s="514">
        <v>8.17</v>
      </c>
      <c r="I348" s="457">
        <v>6820</v>
      </c>
      <c r="J348" s="456">
        <v>9140</v>
      </c>
      <c r="K348" s="456">
        <v>7040</v>
      </c>
      <c r="L348" s="456" t="s">
        <v>360</v>
      </c>
      <c r="M348" s="456">
        <v>14200</v>
      </c>
      <c r="N348" s="456">
        <v>6980</v>
      </c>
      <c r="O348" s="457">
        <v>8</v>
      </c>
      <c r="P348" s="456">
        <v>11</v>
      </c>
      <c r="Q348" s="456">
        <v>6</v>
      </c>
      <c r="R348" s="456" t="s">
        <v>360</v>
      </c>
      <c r="S348" s="456">
        <v>12</v>
      </c>
      <c r="T348" s="456" t="s">
        <v>53</v>
      </c>
      <c r="U348" s="746"/>
      <c r="V348" s="18"/>
      <c r="W348" s="55">
        <v>7</v>
      </c>
      <c r="X348" s="659">
        <f t="shared" ref="X348:AC348" si="0">IF(O348="","",IF(LEFT(O348,1)="&lt;",VALUE(RIGHT(O348,1)),O348))</f>
        <v>8</v>
      </c>
      <c r="Y348" s="659">
        <f t="shared" si="0"/>
        <v>11</v>
      </c>
      <c r="Z348" s="659">
        <f t="shared" si="0"/>
        <v>6</v>
      </c>
      <c r="AA348" s="659" t="str">
        <f t="shared" si="0"/>
        <v>No Access</v>
      </c>
      <c r="AB348" s="659">
        <f t="shared" si="0"/>
        <v>12</v>
      </c>
      <c r="AC348" s="176">
        <f t="shared" si="0"/>
        <v>5</v>
      </c>
    </row>
    <row r="349" spans="1:29" s="25" customFormat="1" hidden="1">
      <c r="A349" s="444">
        <v>43132</v>
      </c>
      <c r="B349" s="458">
        <v>43146</v>
      </c>
      <c r="C349" s="454">
        <v>7.83</v>
      </c>
      <c r="D349" s="459">
        <v>8.6300000000000008</v>
      </c>
      <c r="E349" s="452">
        <v>8.08</v>
      </c>
      <c r="F349" s="452" t="s">
        <v>360</v>
      </c>
      <c r="G349" s="452">
        <v>7.99</v>
      </c>
      <c r="H349" s="515">
        <v>8.06</v>
      </c>
      <c r="I349" s="457">
        <v>6650</v>
      </c>
      <c r="J349" s="456">
        <v>8930</v>
      </c>
      <c r="K349" s="456">
        <v>6850</v>
      </c>
      <c r="L349" s="456" t="s">
        <v>360</v>
      </c>
      <c r="M349" s="456">
        <v>15000</v>
      </c>
      <c r="N349" s="456">
        <v>6930</v>
      </c>
      <c r="O349" s="457">
        <v>15</v>
      </c>
      <c r="P349" s="456">
        <v>6</v>
      </c>
      <c r="Q349" s="456">
        <v>14</v>
      </c>
      <c r="R349" s="456" t="s">
        <v>360</v>
      </c>
      <c r="S349" s="456">
        <v>39</v>
      </c>
      <c r="T349" s="456">
        <v>15</v>
      </c>
      <c r="U349" s="746"/>
      <c r="V349" s="18"/>
      <c r="W349" s="55">
        <v>7</v>
      </c>
      <c r="X349" s="451">
        <f t="shared" ref="X349:X359" si="1">IF(O349="","",IF(LEFT(O349,1)="&lt;",VALUE(RIGHT(O349,1)),O349))</f>
        <v>15</v>
      </c>
      <c r="Y349" s="451">
        <f t="shared" ref="Y349:Y369" si="2">IF(P349="","",IF(LEFT(P349,1)="&lt;",VALUE(RIGHT(P349,1)),P349))</f>
        <v>6</v>
      </c>
      <c r="Z349" s="451">
        <f t="shared" ref="Z349:Z369" si="3">IF(Q349="","",IF(LEFT(Q349,1)="&lt;",VALUE(RIGHT(Q349,1)),Q349))</f>
        <v>14</v>
      </c>
      <c r="AA349" s="451" t="str">
        <f t="shared" ref="AA349:AA369" si="4">IF(R349="","",IF(LEFT(R349,1)="&lt;",VALUE(RIGHT(R349,1)),R349))</f>
        <v>No Access</v>
      </c>
      <c r="AB349" s="451">
        <f t="shared" ref="AB349:AB369" si="5">IF(S349="","",IF(LEFT(S349,1)="&lt;",VALUE(RIGHT(S349,1)),S349))</f>
        <v>39</v>
      </c>
      <c r="AC349" s="55">
        <f t="shared" ref="AC349:AC369" si="6">IF(T349="","",IF(LEFT(T349,1)="&lt;",VALUE(RIGHT(T349,1)),T349))</f>
        <v>15</v>
      </c>
    </row>
    <row r="350" spans="1:29" s="25" customFormat="1" hidden="1">
      <c r="A350" s="444">
        <v>43160</v>
      </c>
      <c r="B350" s="458">
        <v>43172</v>
      </c>
      <c r="C350" s="454">
        <v>7.89</v>
      </c>
      <c r="D350" s="459">
        <v>9.27</v>
      </c>
      <c r="E350" s="452">
        <v>8.02</v>
      </c>
      <c r="F350" s="452" t="s">
        <v>360</v>
      </c>
      <c r="G350" s="452">
        <v>7.64</v>
      </c>
      <c r="H350" s="515">
        <v>7.82</v>
      </c>
      <c r="I350" s="457">
        <v>6760</v>
      </c>
      <c r="J350" s="456">
        <v>6440</v>
      </c>
      <c r="K350" s="456">
        <v>6900</v>
      </c>
      <c r="L350" s="456" t="s">
        <v>360</v>
      </c>
      <c r="M350" s="456">
        <v>12200</v>
      </c>
      <c r="N350" s="456">
        <v>6990</v>
      </c>
      <c r="O350" s="457" t="s">
        <v>53</v>
      </c>
      <c r="P350" s="456">
        <v>6</v>
      </c>
      <c r="Q350" s="456">
        <v>6</v>
      </c>
      <c r="R350" s="456" t="s">
        <v>360</v>
      </c>
      <c r="S350" s="456">
        <v>5</v>
      </c>
      <c r="T350" s="456">
        <v>6</v>
      </c>
      <c r="U350" s="746"/>
      <c r="V350" s="18"/>
      <c r="W350" s="55">
        <v>7</v>
      </c>
      <c r="X350" s="451">
        <f t="shared" si="1"/>
        <v>5</v>
      </c>
      <c r="Y350" s="451">
        <f t="shared" si="2"/>
        <v>6</v>
      </c>
      <c r="Z350" s="451">
        <f t="shared" si="3"/>
        <v>6</v>
      </c>
      <c r="AA350" s="451" t="str">
        <f t="shared" si="4"/>
        <v>No Access</v>
      </c>
      <c r="AB350" s="451">
        <f t="shared" si="5"/>
        <v>5</v>
      </c>
      <c r="AC350" s="55">
        <f t="shared" si="6"/>
        <v>6</v>
      </c>
    </row>
    <row r="351" spans="1:29" s="25" customFormat="1" hidden="1">
      <c r="A351" s="444">
        <v>43191</v>
      </c>
      <c r="B351" s="458">
        <v>43201</v>
      </c>
      <c r="C351" s="454">
        <v>8.08</v>
      </c>
      <c r="D351" s="459">
        <v>8.99</v>
      </c>
      <c r="E351" s="452">
        <v>7.94</v>
      </c>
      <c r="F351" s="452" t="s">
        <v>360</v>
      </c>
      <c r="G351" s="452">
        <v>7.8</v>
      </c>
      <c r="H351" s="515">
        <v>8.0500000000000007</v>
      </c>
      <c r="I351" s="457">
        <v>7160</v>
      </c>
      <c r="J351" s="456">
        <v>5580</v>
      </c>
      <c r="K351" s="456">
        <v>6900</v>
      </c>
      <c r="L351" s="456" t="s">
        <v>360</v>
      </c>
      <c r="M351" s="456">
        <v>13100</v>
      </c>
      <c r="N351" s="456">
        <v>6540</v>
      </c>
      <c r="O351" s="457" t="s">
        <v>53</v>
      </c>
      <c r="P351" s="456" t="s">
        <v>53</v>
      </c>
      <c r="Q351" s="456">
        <v>10</v>
      </c>
      <c r="R351" s="456" t="s">
        <v>360</v>
      </c>
      <c r="S351" s="456" t="s">
        <v>53</v>
      </c>
      <c r="T351" s="456" t="s">
        <v>53</v>
      </c>
      <c r="U351" s="746"/>
      <c r="V351" s="18"/>
      <c r="W351" s="55">
        <v>7</v>
      </c>
      <c r="X351" s="451">
        <f t="shared" si="1"/>
        <v>5</v>
      </c>
      <c r="Y351" s="451">
        <f t="shared" si="2"/>
        <v>5</v>
      </c>
      <c r="Z351" s="451">
        <f t="shared" si="3"/>
        <v>10</v>
      </c>
      <c r="AA351" s="451" t="str">
        <f t="shared" si="4"/>
        <v>No Access</v>
      </c>
      <c r="AB351" s="451">
        <f t="shared" si="5"/>
        <v>5</v>
      </c>
      <c r="AC351" s="55">
        <f t="shared" si="6"/>
        <v>5</v>
      </c>
    </row>
    <row r="352" spans="1:29" s="25" customFormat="1" hidden="1">
      <c r="A352" s="444">
        <v>43221</v>
      </c>
      <c r="B352" s="458">
        <v>43229</v>
      </c>
      <c r="C352" s="454">
        <v>7.96</v>
      </c>
      <c r="D352" s="459">
        <v>8.68</v>
      </c>
      <c r="E352" s="452">
        <v>8</v>
      </c>
      <c r="F352" s="452" t="s">
        <v>360</v>
      </c>
      <c r="G352" s="452">
        <v>7.62</v>
      </c>
      <c r="H352" s="515">
        <v>7.89</v>
      </c>
      <c r="I352" s="457">
        <v>7040</v>
      </c>
      <c r="J352" s="456">
        <v>6310</v>
      </c>
      <c r="K352" s="456">
        <v>7090</v>
      </c>
      <c r="L352" s="456" t="s">
        <v>360</v>
      </c>
      <c r="M352" s="456">
        <v>13800</v>
      </c>
      <c r="N352" s="456">
        <v>7000</v>
      </c>
      <c r="O352" s="457">
        <v>8</v>
      </c>
      <c r="P352" s="456">
        <v>8</v>
      </c>
      <c r="Q352" s="456">
        <v>97</v>
      </c>
      <c r="R352" s="456" t="s">
        <v>360</v>
      </c>
      <c r="S352" s="456">
        <v>40</v>
      </c>
      <c r="T352" s="456">
        <v>10</v>
      </c>
      <c r="U352" s="746"/>
      <c r="V352" s="18"/>
      <c r="W352" s="55">
        <v>7</v>
      </c>
      <c r="X352" s="451">
        <f t="shared" si="1"/>
        <v>8</v>
      </c>
      <c r="Y352" s="451">
        <f t="shared" si="2"/>
        <v>8</v>
      </c>
      <c r="Z352" s="451">
        <f t="shared" si="3"/>
        <v>97</v>
      </c>
      <c r="AA352" s="451" t="str">
        <f t="shared" si="4"/>
        <v>No Access</v>
      </c>
      <c r="AB352" s="451">
        <f t="shared" si="5"/>
        <v>40</v>
      </c>
      <c r="AC352" s="55">
        <f t="shared" si="6"/>
        <v>10</v>
      </c>
    </row>
    <row r="353" spans="1:29" s="25" customFormat="1" ht="14.25" hidden="1" customHeight="1">
      <c r="A353" s="444">
        <v>43252</v>
      </c>
      <c r="B353" s="458">
        <v>43272</v>
      </c>
      <c r="C353" s="454">
        <v>7.74</v>
      </c>
      <c r="D353" s="459">
        <v>8.43</v>
      </c>
      <c r="E353" s="459" t="s">
        <v>360</v>
      </c>
      <c r="F353" s="452" t="s">
        <v>360</v>
      </c>
      <c r="G353" s="452">
        <v>7.18</v>
      </c>
      <c r="H353" s="515">
        <v>7.64</v>
      </c>
      <c r="I353" s="457">
        <v>6690</v>
      </c>
      <c r="J353" s="456">
        <v>5910</v>
      </c>
      <c r="K353" s="459" t="s">
        <v>360</v>
      </c>
      <c r="L353" s="456" t="s">
        <v>360</v>
      </c>
      <c r="M353" s="456">
        <v>12700</v>
      </c>
      <c r="N353" s="456">
        <v>6820</v>
      </c>
      <c r="O353" s="457">
        <v>9</v>
      </c>
      <c r="P353" s="456">
        <v>14</v>
      </c>
      <c r="Q353" s="459" t="s">
        <v>360</v>
      </c>
      <c r="R353" s="456" t="s">
        <v>360</v>
      </c>
      <c r="S353" s="456">
        <v>58</v>
      </c>
      <c r="T353" s="456">
        <v>6</v>
      </c>
      <c r="U353" s="747" t="s">
        <v>2</v>
      </c>
      <c r="V353" s="18"/>
      <c r="W353" s="55">
        <v>7</v>
      </c>
      <c r="X353" s="451">
        <f t="shared" si="1"/>
        <v>9</v>
      </c>
      <c r="Y353" s="451">
        <f t="shared" si="2"/>
        <v>14</v>
      </c>
      <c r="Z353" s="451" t="str">
        <f t="shared" si="3"/>
        <v>No Access</v>
      </c>
      <c r="AA353" s="451" t="str">
        <f t="shared" si="4"/>
        <v>No Access</v>
      </c>
      <c r="AB353" s="451">
        <f t="shared" si="5"/>
        <v>58</v>
      </c>
      <c r="AC353" s="55">
        <f t="shared" si="6"/>
        <v>6</v>
      </c>
    </row>
    <row r="354" spans="1:29" s="25" customFormat="1" ht="14.25" hidden="1" customHeight="1">
      <c r="A354" s="444">
        <v>43282</v>
      </c>
      <c r="B354" s="458">
        <v>43293</v>
      </c>
      <c r="C354" s="482">
        <v>8.06</v>
      </c>
      <c r="D354" s="459">
        <v>8.65</v>
      </c>
      <c r="E354" s="459" t="s">
        <v>360</v>
      </c>
      <c r="F354" s="452" t="s">
        <v>360</v>
      </c>
      <c r="G354" s="459">
        <v>7.9</v>
      </c>
      <c r="H354" s="483">
        <v>8.0500000000000007</v>
      </c>
      <c r="I354" s="457">
        <v>6200</v>
      </c>
      <c r="J354" s="456">
        <v>6080</v>
      </c>
      <c r="K354" s="452" t="s">
        <v>360</v>
      </c>
      <c r="L354" s="456" t="s">
        <v>360</v>
      </c>
      <c r="M354" s="456">
        <v>11000</v>
      </c>
      <c r="N354" s="456">
        <v>6560</v>
      </c>
      <c r="O354" s="457" t="s">
        <v>53</v>
      </c>
      <c r="P354" s="456">
        <v>9</v>
      </c>
      <c r="Q354" s="452" t="s">
        <v>360</v>
      </c>
      <c r="R354" s="456" t="s">
        <v>360</v>
      </c>
      <c r="S354" s="456">
        <v>16</v>
      </c>
      <c r="T354" s="456">
        <v>6</v>
      </c>
      <c r="U354" s="747" t="s">
        <v>3</v>
      </c>
      <c r="V354" s="18"/>
      <c r="W354" s="55">
        <v>7</v>
      </c>
      <c r="X354" s="451">
        <f t="shared" si="1"/>
        <v>5</v>
      </c>
      <c r="Y354" s="451">
        <f t="shared" si="2"/>
        <v>9</v>
      </c>
      <c r="Z354" s="451" t="str">
        <f t="shared" si="3"/>
        <v>No Access</v>
      </c>
      <c r="AA354" s="451" t="str">
        <f t="shared" si="4"/>
        <v>No Access</v>
      </c>
      <c r="AB354" s="451">
        <f t="shared" si="5"/>
        <v>16</v>
      </c>
      <c r="AC354" s="55">
        <f t="shared" si="6"/>
        <v>6</v>
      </c>
    </row>
    <row r="355" spans="1:29" s="25" customFormat="1" hidden="1">
      <c r="A355" s="444">
        <v>43313</v>
      </c>
      <c r="B355" s="458">
        <v>43321</v>
      </c>
      <c r="C355" s="482">
        <v>7.91</v>
      </c>
      <c r="D355" s="459">
        <v>8.3800000000000008</v>
      </c>
      <c r="E355" s="459" t="s">
        <v>360</v>
      </c>
      <c r="F355" s="452" t="s">
        <v>360</v>
      </c>
      <c r="G355" s="459">
        <v>7.81</v>
      </c>
      <c r="H355" s="483">
        <v>7.95</v>
      </c>
      <c r="I355" s="457">
        <v>6320</v>
      </c>
      <c r="J355" s="456">
        <v>6470</v>
      </c>
      <c r="K355" s="452" t="s">
        <v>360</v>
      </c>
      <c r="L355" s="456" t="s">
        <v>360</v>
      </c>
      <c r="M355" s="456">
        <v>11600</v>
      </c>
      <c r="N355" s="456">
        <v>6740</v>
      </c>
      <c r="O355" s="457">
        <v>15</v>
      </c>
      <c r="P355" s="456">
        <v>34</v>
      </c>
      <c r="Q355" s="452" t="s">
        <v>360</v>
      </c>
      <c r="R355" s="456" t="s">
        <v>360</v>
      </c>
      <c r="S355" s="456" t="s">
        <v>53</v>
      </c>
      <c r="T355" s="456">
        <v>12</v>
      </c>
      <c r="U355" s="747" t="s">
        <v>2</v>
      </c>
      <c r="V355" s="18"/>
      <c r="W355" s="55">
        <v>7</v>
      </c>
      <c r="X355" s="451">
        <f t="shared" si="1"/>
        <v>15</v>
      </c>
      <c r="Y355" s="451">
        <f t="shared" si="2"/>
        <v>34</v>
      </c>
      <c r="Z355" s="451" t="str">
        <f t="shared" si="3"/>
        <v>No Access</v>
      </c>
      <c r="AA355" s="451" t="str">
        <f t="shared" si="4"/>
        <v>No Access</v>
      </c>
      <c r="AB355" s="451">
        <f t="shared" si="5"/>
        <v>5</v>
      </c>
      <c r="AC355" s="55">
        <f t="shared" si="6"/>
        <v>12</v>
      </c>
    </row>
    <row r="356" spans="1:29" s="25" customFormat="1" hidden="1">
      <c r="A356" s="444">
        <v>43344</v>
      </c>
      <c r="B356" s="458">
        <v>43349</v>
      </c>
      <c r="C356" s="482">
        <v>8.1199999999999992</v>
      </c>
      <c r="D356" s="459">
        <v>8.75</v>
      </c>
      <c r="E356" s="459">
        <v>8.25</v>
      </c>
      <c r="F356" s="459">
        <v>8.08</v>
      </c>
      <c r="G356" s="459">
        <v>7.79</v>
      </c>
      <c r="H356" s="483">
        <v>8.0500000000000007</v>
      </c>
      <c r="I356" s="457">
        <v>6140</v>
      </c>
      <c r="J356" s="456">
        <v>6410</v>
      </c>
      <c r="K356" s="456">
        <v>7100</v>
      </c>
      <c r="L356" s="452">
        <v>5520</v>
      </c>
      <c r="M356" s="456">
        <v>12000</v>
      </c>
      <c r="N356" s="456">
        <v>6820</v>
      </c>
      <c r="O356" s="457">
        <v>10</v>
      </c>
      <c r="P356" s="456">
        <v>18</v>
      </c>
      <c r="Q356" s="456">
        <v>9</v>
      </c>
      <c r="R356" s="456">
        <v>8</v>
      </c>
      <c r="S356" s="456">
        <v>6</v>
      </c>
      <c r="T356" s="456">
        <v>8</v>
      </c>
      <c r="U356" s="748" t="s">
        <v>2</v>
      </c>
      <c r="V356" s="18"/>
      <c r="W356" s="55">
        <v>7</v>
      </c>
      <c r="X356" s="451">
        <f t="shared" si="1"/>
        <v>10</v>
      </c>
      <c r="Y356" s="451">
        <f t="shared" si="2"/>
        <v>18</v>
      </c>
      <c r="Z356" s="451">
        <f t="shared" si="3"/>
        <v>9</v>
      </c>
      <c r="AA356" s="451">
        <f t="shared" si="4"/>
        <v>8</v>
      </c>
      <c r="AB356" s="451">
        <f t="shared" si="5"/>
        <v>6</v>
      </c>
      <c r="AC356" s="55">
        <f t="shared" si="6"/>
        <v>8</v>
      </c>
    </row>
    <row r="357" spans="1:29" s="25" customFormat="1" hidden="1">
      <c r="A357" s="444">
        <v>43374</v>
      </c>
      <c r="B357" s="458">
        <v>43383</v>
      </c>
      <c r="C357" s="482">
        <v>7.73</v>
      </c>
      <c r="D357" s="459">
        <v>8.99</v>
      </c>
      <c r="E357" s="459" t="s">
        <v>360</v>
      </c>
      <c r="F357" s="459" t="s">
        <v>360</v>
      </c>
      <c r="G357" s="459">
        <v>7.59</v>
      </c>
      <c r="H357" s="483">
        <v>7.85</v>
      </c>
      <c r="I357" s="457">
        <v>6220</v>
      </c>
      <c r="J357" s="456">
        <v>7050</v>
      </c>
      <c r="K357" s="452" t="s">
        <v>360</v>
      </c>
      <c r="L357" s="452" t="s">
        <v>360</v>
      </c>
      <c r="M357" s="456">
        <v>14000</v>
      </c>
      <c r="N357" s="456">
        <v>7340</v>
      </c>
      <c r="O357" s="457">
        <v>7</v>
      </c>
      <c r="P357" s="456">
        <v>28</v>
      </c>
      <c r="Q357" s="452" t="s">
        <v>360</v>
      </c>
      <c r="R357" s="452" t="s">
        <v>360</v>
      </c>
      <c r="S357" s="456">
        <v>27</v>
      </c>
      <c r="T357" s="456">
        <v>12</v>
      </c>
      <c r="U357" s="747" t="s">
        <v>2</v>
      </c>
      <c r="V357" s="18"/>
      <c r="W357" s="55">
        <v>7</v>
      </c>
      <c r="X357" s="451">
        <f t="shared" si="1"/>
        <v>7</v>
      </c>
      <c r="Y357" s="451">
        <f t="shared" si="2"/>
        <v>28</v>
      </c>
      <c r="Z357" s="451" t="str">
        <f t="shared" si="3"/>
        <v>No Access</v>
      </c>
      <c r="AA357" s="451" t="str">
        <f t="shared" si="4"/>
        <v>No Access</v>
      </c>
      <c r="AB357" s="451">
        <f t="shared" si="5"/>
        <v>27</v>
      </c>
      <c r="AC357" s="55">
        <f t="shared" si="6"/>
        <v>12</v>
      </c>
    </row>
    <row r="358" spans="1:29" s="25" customFormat="1" hidden="1">
      <c r="A358" s="444">
        <v>43405</v>
      </c>
      <c r="B358" s="458">
        <v>43411</v>
      </c>
      <c r="C358" s="482">
        <v>8</v>
      </c>
      <c r="D358" s="459">
        <v>7.94</v>
      </c>
      <c r="E358" s="459" t="s">
        <v>360</v>
      </c>
      <c r="F358" s="459" t="s">
        <v>360</v>
      </c>
      <c r="G358" s="459">
        <v>7.19</v>
      </c>
      <c r="H358" s="483">
        <v>8.06</v>
      </c>
      <c r="I358" s="457">
        <v>6370</v>
      </c>
      <c r="J358" s="456">
        <v>7680</v>
      </c>
      <c r="K358" s="452" t="s">
        <v>360</v>
      </c>
      <c r="L358" s="452" t="s">
        <v>360</v>
      </c>
      <c r="M358" s="456">
        <v>13300</v>
      </c>
      <c r="N358" s="456">
        <v>7660</v>
      </c>
      <c r="O358" s="457" t="s">
        <v>53</v>
      </c>
      <c r="P358" s="456">
        <v>26</v>
      </c>
      <c r="Q358" s="452" t="s">
        <v>360</v>
      </c>
      <c r="R358" s="452" t="s">
        <v>360</v>
      </c>
      <c r="S358" s="456" t="s">
        <v>53</v>
      </c>
      <c r="T358" s="456">
        <v>10</v>
      </c>
      <c r="U358" s="747" t="s">
        <v>2</v>
      </c>
      <c r="V358" s="18"/>
      <c r="W358" s="55">
        <v>7</v>
      </c>
      <c r="X358" s="451">
        <f t="shared" si="1"/>
        <v>5</v>
      </c>
      <c r="Y358" s="451">
        <f t="shared" si="2"/>
        <v>26</v>
      </c>
      <c r="Z358" s="451" t="str">
        <f t="shared" si="3"/>
        <v>No Access</v>
      </c>
      <c r="AA358" s="451" t="str">
        <f t="shared" si="4"/>
        <v>No Access</v>
      </c>
      <c r="AB358" s="451">
        <f t="shared" si="5"/>
        <v>5</v>
      </c>
      <c r="AC358" s="55">
        <f t="shared" si="6"/>
        <v>10</v>
      </c>
    </row>
    <row r="359" spans="1:29" s="25" customFormat="1" ht="13.8" hidden="1" thickBot="1">
      <c r="A359" s="651">
        <v>43435</v>
      </c>
      <c r="B359" s="652">
        <v>43440</v>
      </c>
      <c r="C359" s="660">
        <v>7.82</v>
      </c>
      <c r="D359" s="650">
        <v>9.11</v>
      </c>
      <c r="E359" s="650" t="s">
        <v>360</v>
      </c>
      <c r="F359" s="650" t="s">
        <v>360</v>
      </c>
      <c r="G359" s="650">
        <v>7.67</v>
      </c>
      <c r="H359" s="661">
        <v>7.89</v>
      </c>
      <c r="I359" s="648">
        <v>6080</v>
      </c>
      <c r="J359" s="634">
        <v>5840</v>
      </c>
      <c r="K359" s="633" t="s">
        <v>360</v>
      </c>
      <c r="L359" s="633" t="s">
        <v>360</v>
      </c>
      <c r="M359" s="634">
        <v>12200</v>
      </c>
      <c r="N359" s="634">
        <v>6490</v>
      </c>
      <c r="O359" s="648" t="s">
        <v>53</v>
      </c>
      <c r="P359" s="634">
        <v>12</v>
      </c>
      <c r="Q359" s="633" t="s">
        <v>360</v>
      </c>
      <c r="R359" s="633" t="s">
        <v>360</v>
      </c>
      <c r="S359" s="634">
        <v>8</v>
      </c>
      <c r="T359" s="634">
        <v>11</v>
      </c>
      <c r="U359" s="747" t="s">
        <v>2</v>
      </c>
      <c r="V359" s="18"/>
      <c r="W359" s="55"/>
      <c r="X359" s="662">
        <f t="shared" si="1"/>
        <v>5</v>
      </c>
      <c r="Y359" s="662">
        <f t="shared" si="2"/>
        <v>12</v>
      </c>
      <c r="Z359" s="451" t="str">
        <f t="shared" si="3"/>
        <v>No Access</v>
      </c>
      <c r="AA359" s="451" t="str">
        <f t="shared" si="4"/>
        <v>No Access</v>
      </c>
      <c r="AB359" s="662">
        <f t="shared" si="5"/>
        <v>8</v>
      </c>
      <c r="AC359" s="663">
        <f t="shared" si="6"/>
        <v>11</v>
      </c>
    </row>
    <row r="360" spans="1:29" s="25" customFormat="1" hidden="1">
      <c r="A360" s="444">
        <v>43466</v>
      </c>
      <c r="B360" s="458">
        <v>43474</v>
      </c>
      <c r="C360" s="664">
        <v>8.17</v>
      </c>
      <c r="D360" s="649">
        <v>7.16</v>
      </c>
      <c r="E360" s="649" t="s">
        <v>360</v>
      </c>
      <c r="F360" s="649" t="s">
        <v>360</v>
      </c>
      <c r="G360" s="649">
        <v>7.69</v>
      </c>
      <c r="H360" s="665">
        <v>7.91</v>
      </c>
      <c r="I360" s="641">
        <v>7810</v>
      </c>
      <c r="J360" s="640">
        <v>6260</v>
      </c>
      <c r="K360" s="639" t="s">
        <v>360</v>
      </c>
      <c r="L360" s="639" t="s">
        <v>360</v>
      </c>
      <c r="M360" s="640">
        <v>14200</v>
      </c>
      <c r="N360" s="666">
        <v>4880</v>
      </c>
      <c r="O360" s="641">
        <v>13</v>
      </c>
      <c r="P360" s="640">
        <v>12</v>
      </c>
      <c r="Q360" s="639" t="s">
        <v>360</v>
      </c>
      <c r="R360" s="639" t="s">
        <v>360</v>
      </c>
      <c r="S360" s="640">
        <v>8</v>
      </c>
      <c r="T360" s="640">
        <v>14</v>
      </c>
      <c r="U360" s="747" t="s">
        <v>247</v>
      </c>
      <c r="V360" s="18"/>
      <c r="W360" s="55">
        <v>7</v>
      </c>
      <c r="X360" s="659">
        <f t="shared" ref="X360:X377" si="7">IF(O360="","",IF(LEFT(O360,1)="&lt;",VALUE(RIGHT(O360,1)),O360))</f>
        <v>13</v>
      </c>
      <c r="Y360" s="659">
        <f t="shared" si="2"/>
        <v>12</v>
      </c>
      <c r="Z360" s="659" t="str">
        <f t="shared" si="3"/>
        <v>No Access</v>
      </c>
      <c r="AA360" s="659" t="str">
        <f t="shared" si="4"/>
        <v>No Access</v>
      </c>
      <c r="AB360" s="659">
        <f t="shared" si="5"/>
        <v>8</v>
      </c>
      <c r="AC360" s="176">
        <f t="shared" si="6"/>
        <v>14</v>
      </c>
    </row>
    <row r="361" spans="1:29" s="25" customFormat="1" hidden="1">
      <c r="A361" s="444">
        <v>43497</v>
      </c>
      <c r="B361" s="458">
        <v>43509</v>
      </c>
      <c r="C361" s="482">
        <v>7.98</v>
      </c>
      <c r="D361" s="459">
        <v>8.74</v>
      </c>
      <c r="E361" s="459" t="s">
        <v>360</v>
      </c>
      <c r="F361" s="459" t="s">
        <v>360</v>
      </c>
      <c r="G361" s="459">
        <v>7.95</v>
      </c>
      <c r="H361" s="483">
        <v>8</v>
      </c>
      <c r="I361" s="457">
        <v>7750</v>
      </c>
      <c r="J361" s="456">
        <v>6750</v>
      </c>
      <c r="K361" s="452" t="s">
        <v>360</v>
      </c>
      <c r="L361" s="452" t="s">
        <v>360</v>
      </c>
      <c r="M361" s="456">
        <v>17400</v>
      </c>
      <c r="N361" s="467">
        <v>7280</v>
      </c>
      <c r="O361" s="457" t="s">
        <v>53</v>
      </c>
      <c r="P361" s="456" t="s">
        <v>53</v>
      </c>
      <c r="Q361" s="452" t="s">
        <v>360</v>
      </c>
      <c r="R361" s="452" t="s">
        <v>360</v>
      </c>
      <c r="S361" s="456" t="s">
        <v>53</v>
      </c>
      <c r="T361" s="456" t="s">
        <v>53</v>
      </c>
      <c r="U361" s="747" t="s">
        <v>2</v>
      </c>
      <c r="V361" s="18"/>
      <c r="W361" s="55">
        <v>7</v>
      </c>
      <c r="X361" s="451">
        <f t="shared" si="7"/>
        <v>5</v>
      </c>
      <c r="Y361" s="451">
        <f t="shared" si="2"/>
        <v>5</v>
      </c>
      <c r="Z361" s="451" t="str">
        <f t="shared" si="3"/>
        <v>No Access</v>
      </c>
      <c r="AA361" s="451" t="str">
        <f t="shared" si="4"/>
        <v>No Access</v>
      </c>
      <c r="AB361" s="451">
        <f t="shared" si="5"/>
        <v>5</v>
      </c>
      <c r="AC361" s="55">
        <f t="shared" si="6"/>
        <v>5</v>
      </c>
    </row>
    <row r="362" spans="1:29" s="25" customFormat="1" hidden="1">
      <c r="A362" s="444">
        <v>43525</v>
      </c>
      <c r="B362" s="458">
        <v>43531</v>
      </c>
      <c r="C362" s="482">
        <v>7.86</v>
      </c>
      <c r="D362" s="459">
        <v>8.48</v>
      </c>
      <c r="E362" s="459" t="s">
        <v>360</v>
      </c>
      <c r="F362" s="459" t="s">
        <v>360</v>
      </c>
      <c r="G362" s="459">
        <v>7.86</v>
      </c>
      <c r="H362" s="483">
        <v>7.94</v>
      </c>
      <c r="I362" s="457">
        <v>8180</v>
      </c>
      <c r="J362" s="456">
        <v>7060</v>
      </c>
      <c r="K362" s="452" t="s">
        <v>360</v>
      </c>
      <c r="L362" s="452" t="s">
        <v>360</v>
      </c>
      <c r="M362" s="456">
        <v>19300</v>
      </c>
      <c r="N362" s="467">
        <v>7510</v>
      </c>
      <c r="O362" s="457" t="s">
        <v>53</v>
      </c>
      <c r="P362" s="456">
        <v>11</v>
      </c>
      <c r="Q362" s="452" t="s">
        <v>360</v>
      </c>
      <c r="R362" s="452" t="s">
        <v>360</v>
      </c>
      <c r="S362" s="456">
        <v>6</v>
      </c>
      <c r="T362" s="456">
        <v>15</v>
      </c>
      <c r="U362" s="747" t="s">
        <v>2</v>
      </c>
      <c r="V362" s="18"/>
      <c r="W362" s="55">
        <v>7</v>
      </c>
      <c r="X362" s="451">
        <f t="shared" si="7"/>
        <v>5</v>
      </c>
      <c r="Y362" s="451">
        <f t="shared" si="2"/>
        <v>11</v>
      </c>
      <c r="Z362" s="451" t="str">
        <f t="shared" si="3"/>
        <v>No Access</v>
      </c>
      <c r="AA362" s="451" t="str">
        <f t="shared" si="4"/>
        <v>No Access</v>
      </c>
      <c r="AB362" s="451">
        <f t="shared" si="5"/>
        <v>6</v>
      </c>
      <c r="AC362" s="55">
        <f t="shared" si="6"/>
        <v>15</v>
      </c>
    </row>
    <row r="363" spans="1:29" s="25" customFormat="1" ht="18" hidden="1" customHeight="1">
      <c r="A363" s="444">
        <v>43556</v>
      </c>
      <c r="B363" s="458">
        <v>43559</v>
      </c>
      <c r="C363" s="482">
        <v>7.95</v>
      </c>
      <c r="D363" s="459">
        <v>7.52</v>
      </c>
      <c r="E363" s="459" t="s">
        <v>360</v>
      </c>
      <c r="F363" s="459" t="s">
        <v>360</v>
      </c>
      <c r="G363" s="459">
        <v>7.49</v>
      </c>
      <c r="H363" s="483">
        <v>7.63</v>
      </c>
      <c r="I363" s="457">
        <v>7110</v>
      </c>
      <c r="J363" s="456">
        <v>2050</v>
      </c>
      <c r="K363" s="452" t="s">
        <v>360</v>
      </c>
      <c r="L363" s="452" t="s">
        <v>360</v>
      </c>
      <c r="M363" s="456">
        <v>6270</v>
      </c>
      <c r="N363" s="467">
        <v>1360</v>
      </c>
      <c r="O363" s="457">
        <v>15</v>
      </c>
      <c r="P363" s="456" t="s">
        <v>53</v>
      </c>
      <c r="Q363" s="452" t="s">
        <v>360</v>
      </c>
      <c r="R363" s="452" t="s">
        <v>360</v>
      </c>
      <c r="S363" s="456">
        <v>16</v>
      </c>
      <c r="T363" s="456">
        <v>15</v>
      </c>
      <c r="U363" s="747" t="s">
        <v>3</v>
      </c>
      <c r="V363" s="18"/>
      <c r="W363" s="55">
        <v>7</v>
      </c>
      <c r="X363" s="451">
        <f t="shared" si="7"/>
        <v>15</v>
      </c>
      <c r="Y363" s="451">
        <f t="shared" si="2"/>
        <v>5</v>
      </c>
      <c r="Z363" s="451" t="str">
        <f t="shared" si="3"/>
        <v>No Access</v>
      </c>
      <c r="AA363" s="451" t="str">
        <f t="shared" si="4"/>
        <v>No Access</v>
      </c>
      <c r="AB363" s="451">
        <f t="shared" si="5"/>
        <v>16</v>
      </c>
      <c r="AC363" s="55">
        <f t="shared" si="6"/>
        <v>15</v>
      </c>
    </row>
    <row r="364" spans="1:29" s="25" customFormat="1" hidden="1">
      <c r="A364" s="444">
        <v>43586</v>
      </c>
      <c r="B364" s="458">
        <v>43593</v>
      </c>
      <c r="C364" s="482">
        <v>7.86</v>
      </c>
      <c r="D364" s="459">
        <v>8.4499999999999993</v>
      </c>
      <c r="E364" s="459" t="s">
        <v>360</v>
      </c>
      <c r="F364" s="459" t="s">
        <v>360</v>
      </c>
      <c r="G364" s="459">
        <v>7.61</v>
      </c>
      <c r="H364" s="483">
        <v>7.98</v>
      </c>
      <c r="I364" s="457">
        <v>7270</v>
      </c>
      <c r="J364" s="456">
        <v>3390</v>
      </c>
      <c r="K364" s="452" t="s">
        <v>360</v>
      </c>
      <c r="L364" s="452" t="s">
        <v>360</v>
      </c>
      <c r="M364" s="456">
        <v>13300</v>
      </c>
      <c r="N364" s="467">
        <v>6030</v>
      </c>
      <c r="O364" s="457">
        <v>60</v>
      </c>
      <c r="P364" s="456">
        <v>28</v>
      </c>
      <c r="Q364" s="452" t="s">
        <v>360</v>
      </c>
      <c r="R364" s="452" t="s">
        <v>360</v>
      </c>
      <c r="S364" s="456" t="s">
        <v>53</v>
      </c>
      <c r="T364" s="456">
        <v>8</v>
      </c>
      <c r="U364" s="747" t="s">
        <v>2</v>
      </c>
      <c r="V364" s="18"/>
      <c r="W364" s="55">
        <v>7</v>
      </c>
      <c r="X364" s="451">
        <f t="shared" si="7"/>
        <v>60</v>
      </c>
      <c r="Y364" s="451">
        <f t="shared" si="2"/>
        <v>28</v>
      </c>
      <c r="Z364" s="451" t="str">
        <f t="shared" si="3"/>
        <v>No Access</v>
      </c>
      <c r="AA364" s="451" t="str">
        <f t="shared" si="4"/>
        <v>No Access</v>
      </c>
      <c r="AB364" s="451">
        <f t="shared" si="5"/>
        <v>5</v>
      </c>
      <c r="AC364" s="55">
        <f t="shared" si="6"/>
        <v>8</v>
      </c>
    </row>
    <row r="365" spans="1:29" s="25" customFormat="1" hidden="1">
      <c r="A365" s="444">
        <v>43617</v>
      </c>
      <c r="B365" s="458">
        <v>43622</v>
      </c>
      <c r="C365" s="482">
        <v>8.07</v>
      </c>
      <c r="D365" s="459">
        <v>8.01</v>
      </c>
      <c r="E365" s="459" t="s">
        <v>360</v>
      </c>
      <c r="F365" s="459" t="s">
        <v>360</v>
      </c>
      <c r="G365" s="459">
        <v>8.0399999999999991</v>
      </c>
      <c r="H365" s="483">
        <v>8.2200000000000006</v>
      </c>
      <c r="I365" s="457">
        <v>7160</v>
      </c>
      <c r="J365" s="456">
        <v>4230</v>
      </c>
      <c r="K365" s="452" t="s">
        <v>360</v>
      </c>
      <c r="L365" s="452" t="s">
        <v>360</v>
      </c>
      <c r="M365" s="456">
        <v>13800</v>
      </c>
      <c r="N365" s="467">
        <v>6850</v>
      </c>
      <c r="O365" s="457">
        <v>12</v>
      </c>
      <c r="P365" s="456">
        <v>22</v>
      </c>
      <c r="Q365" s="452" t="s">
        <v>360</v>
      </c>
      <c r="R365" s="452" t="s">
        <v>360</v>
      </c>
      <c r="S365" s="456" t="s">
        <v>53</v>
      </c>
      <c r="T365" s="456" t="s">
        <v>53</v>
      </c>
      <c r="U365" s="747" t="s">
        <v>2</v>
      </c>
      <c r="V365" s="18"/>
      <c r="W365" s="55">
        <v>7</v>
      </c>
      <c r="X365" s="451">
        <f t="shared" si="7"/>
        <v>12</v>
      </c>
      <c r="Y365" s="451">
        <f t="shared" si="2"/>
        <v>22</v>
      </c>
      <c r="Z365" s="451" t="str">
        <f t="shared" si="3"/>
        <v>No Access</v>
      </c>
      <c r="AA365" s="451" t="str">
        <f t="shared" si="4"/>
        <v>No Access</v>
      </c>
      <c r="AB365" s="451">
        <f t="shared" si="5"/>
        <v>5</v>
      </c>
      <c r="AC365" s="55">
        <f t="shared" si="6"/>
        <v>5</v>
      </c>
    </row>
    <row r="366" spans="1:29" s="25" customFormat="1" hidden="1">
      <c r="A366" s="444">
        <v>43647</v>
      </c>
      <c r="B366" s="458">
        <v>43649</v>
      </c>
      <c r="C366" s="482">
        <v>7.83</v>
      </c>
      <c r="D366" s="459">
        <v>8.2100000000000009</v>
      </c>
      <c r="E366" s="459" t="s">
        <v>360</v>
      </c>
      <c r="F366" s="459" t="s">
        <v>360</v>
      </c>
      <c r="G366" s="459">
        <v>7.55</v>
      </c>
      <c r="H366" s="483">
        <v>7.89</v>
      </c>
      <c r="I366" s="457">
        <v>6790</v>
      </c>
      <c r="J366" s="456">
        <v>4240</v>
      </c>
      <c r="K366" s="452" t="s">
        <v>360</v>
      </c>
      <c r="L366" s="452" t="s">
        <v>360</v>
      </c>
      <c r="M366" s="456">
        <v>12700</v>
      </c>
      <c r="N366" s="467">
        <v>6860</v>
      </c>
      <c r="O366" s="457">
        <v>11</v>
      </c>
      <c r="P366" s="456">
        <v>18</v>
      </c>
      <c r="Q366" s="452" t="s">
        <v>360</v>
      </c>
      <c r="R366" s="452" t="s">
        <v>360</v>
      </c>
      <c r="S366" s="456" t="s">
        <v>53</v>
      </c>
      <c r="T366" s="456">
        <v>16</v>
      </c>
      <c r="U366" s="747" t="s">
        <v>240</v>
      </c>
      <c r="V366" s="18"/>
      <c r="W366" s="55">
        <v>7</v>
      </c>
      <c r="X366" s="451">
        <f t="shared" si="7"/>
        <v>11</v>
      </c>
      <c r="Y366" s="451">
        <f t="shared" si="2"/>
        <v>18</v>
      </c>
      <c r="Z366" s="451" t="str">
        <f t="shared" si="3"/>
        <v>No Access</v>
      </c>
      <c r="AA366" s="451" t="str">
        <f t="shared" si="4"/>
        <v>No Access</v>
      </c>
      <c r="AB366" s="451">
        <f t="shared" si="5"/>
        <v>5</v>
      </c>
      <c r="AC366" s="55">
        <f t="shared" si="6"/>
        <v>16</v>
      </c>
    </row>
    <row r="367" spans="1:29" s="25" customFormat="1" hidden="1">
      <c r="A367" s="444">
        <v>43678</v>
      </c>
      <c r="B367" s="458">
        <v>43683</v>
      </c>
      <c r="C367" s="482">
        <v>7.83</v>
      </c>
      <c r="D367" s="459">
        <v>8.49</v>
      </c>
      <c r="E367" s="459" t="s">
        <v>360</v>
      </c>
      <c r="F367" s="459" t="s">
        <v>360</v>
      </c>
      <c r="G367" s="459">
        <v>7.76</v>
      </c>
      <c r="H367" s="483">
        <v>7.9</v>
      </c>
      <c r="I367" s="457">
        <v>7880</v>
      </c>
      <c r="J367" s="456">
        <v>5420</v>
      </c>
      <c r="K367" s="452" t="s">
        <v>360</v>
      </c>
      <c r="L367" s="452" t="s">
        <v>360</v>
      </c>
      <c r="M367" s="456">
        <v>15500</v>
      </c>
      <c r="N367" s="467">
        <v>8300</v>
      </c>
      <c r="O367" s="457" t="s">
        <v>53</v>
      </c>
      <c r="P367" s="456">
        <v>17</v>
      </c>
      <c r="Q367" s="452" t="s">
        <v>360</v>
      </c>
      <c r="R367" s="452" t="s">
        <v>360</v>
      </c>
      <c r="S367" s="456" t="s">
        <v>53</v>
      </c>
      <c r="T367" s="456">
        <v>7</v>
      </c>
      <c r="U367" s="747" t="s">
        <v>240</v>
      </c>
      <c r="V367" s="18"/>
      <c r="W367" s="55">
        <v>7</v>
      </c>
      <c r="X367" s="451">
        <f t="shared" si="7"/>
        <v>5</v>
      </c>
      <c r="Y367" s="451">
        <f t="shared" si="2"/>
        <v>17</v>
      </c>
      <c r="Z367" s="451" t="str">
        <f t="shared" si="3"/>
        <v>No Access</v>
      </c>
      <c r="AA367" s="451" t="str">
        <f t="shared" si="4"/>
        <v>No Access</v>
      </c>
      <c r="AB367" s="451">
        <f t="shared" si="5"/>
        <v>5</v>
      </c>
      <c r="AC367" s="55">
        <f t="shared" si="6"/>
        <v>7</v>
      </c>
    </row>
    <row r="368" spans="1:29" s="25" customFormat="1" hidden="1">
      <c r="A368" s="444">
        <v>43709</v>
      </c>
      <c r="B368" s="458">
        <v>43713</v>
      </c>
      <c r="C368" s="482">
        <v>7.8</v>
      </c>
      <c r="D368" s="459">
        <v>8.6999999999999993</v>
      </c>
      <c r="E368" s="452" t="s">
        <v>360</v>
      </c>
      <c r="F368" s="452" t="s">
        <v>360</v>
      </c>
      <c r="G368" s="459">
        <v>7.78</v>
      </c>
      <c r="H368" s="483">
        <v>7.96</v>
      </c>
      <c r="I368" s="457">
        <v>7170</v>
      </c>
      <c r="J368" s="456">
        <v>5670</v>
      </c>
      <c r="K368" s="452" t="s">
        <v>360</v>
      </c>
      <c r="L368" s="452" t="s">
        <v>360</v>
      </c>
      <c r="M368" s="456">
        <v>13000</v>
      </c>
      <c r="N368" s="467">
        <v>7650</v>
      </c>
      <c r="O368" s="457">
        <v>20</v>
      </c>
      <c r="P368" s="456">
        <v>51</v>
      </c>
      <c r="Q368" s="452" t="s">
        <v>360</v>
      </c>
      <c r="R368" s="452" t="s">
        <v>360</v>
      </c>
      <c r="S368" s="456">
        <v>6</v>
      </c>
      <c r="T368" s="456">
        <v>11</v>
      </c>
      <c r="U368" s="747" t="s">
        <v>2</v>
      </c>
      <c r="V368" s="18"/>
      <c r="W368" s="55">
        <v>7</v>
      </c>
      <c r="X368" s="451">
        <f t="shared" si="7"/>
        <v>20</v>
      </c>
      <c r="Y368" s="451">
        <f t="shared" si="2"/>
        <v>51</v>
      </c>
      <c r="Z368" s="451" t="str">
        <f t="shared" si="3"/>
        <v>No Access</v>
      </c>
      <c r="AA368" s="451" t="str">
        <f t="shared" si="4"/>
        <v>No Access</v>
      </c>
      <c r="AB368" s="451">
        <f t="shared" si="5"/>
        <v>6</v>
      </c>
      <c r="AC368" s="55">
        <f t="shared" si="6"/>
        <v>11</v>
      </c>
    </row>
    <row r="369" spans="1:30" s="25" customFormat="1" hidden="1">
      <c r="A369" s="444">
        <v>43739</v>
      </c>
      <c r="B369" s="458">
        <v>43741</v>
      </c>
      <c r="C369" s="482">
        <v>7.85</v>
      </c>
      <c r="D369" s="459">
        <v>9.76</v>
      </c>
      <c r="E369" s="459" t="s">
        <v>360</v>
      </c>
      <c r="F369" s="459" t="s">
        <v>360</v>
      </c>
      <c r="G369" s="459">
        <v>7.57</v>
      </c>
      <c r="H369" s="483">
        <v>7.73</v>
      </c>
      <c r="I369" s="457">
        <v>7300</v>
      </c>
      <c r="J369" s="456">
        <v>5520</v>
      </c>
      <c r="K369" s="459" t="s">
        <v>360</v>
      </c>
      <c r="L369" s="459" t="s">
        <v>360</v>
      </c>
      <c r="M369" s="456">
        <v>13600</v>
      </c>
      <c r="N369" s="467">
        <v>8000</v>
      </c>
      <c r="O369" s="457" t="s">
        <v>53</v>
      </c>
      <c r="P369" s="456">
        <v>36</v>
      </c>
      <c r="Q369" s="459" t="s">
        <v>360</v>
      </c>
      <c r="R369" s="459" t="s">
        <v>360</v>
      </c>
      <c r="S369" s="456" t="s">
        <v>53</v>
      </c>
      <c r="T369" s="456" t="s">
        <v>53</v>
      </c>
      <c r="U369" s="747" t="s">
        <v>241</v>
      </c>
      <c r="V369" s="18"/>
      <c r="W369" s="55">
        <v>7</v>
      </c>
      <c r="X369" s="451">
        <f t="shared" si="7"/>
        <v>5</v>
      </c>
      <c r="Y369" s="451">
        <f t="shared" si="2"/>
        <v>36</v>
      </c>
      <c r="Z369" s="451" t="str">
        <f t="shared" si="3"/>
        <v>No Access</v>
      </c>
      <c r="AA369" s="451" t="str">
        <f t="shared" si="4"/>
        <v>No Access</v>
      </c>
      <c r="AB369" s="451">
        <f t="shared" si="5"/>
        <v>5</v>
      </c>
      <c r="AC369" s="55">
        <f t="shared" si="6"/>
        <v>5</v>
      </c>
    </row>
    <row r="370" spans="1:30" s="25" customFormat="1" hidden="1">
      <c r="A370" s="444">
        <v>43770</v>
      </c>
      <c r="B370" s="458">
        <v>43776</v>
      </c>
      <c r="C370" s="482">
        <v>7.83</v>
      </c>
      <c r="D370" s="459">
        <v>9.66</v>
      </c>
      <c r="E370" s="459" t="s">
        <v>360</v>
      </c>
      <c r="F370" s="459" t="s">
        <v>360</v>
      </c>
      <c r="G370" s="459">
        <v>7.75</v>
      </c>
      <c r="H370" s="483">
        <v>7.88</v>
      </c>
      <c r="I370" s="457">
        <v>7100</v>
      </c>
      <c r="J370" s="456">
        <v>6680</v>
      </c>
      <c r="K370" s="459" t="s">
        <v>360</v>
      </c>
      <c r="L370" s="459" t="s">
        <v>360</v>
      </c>
      <c r="M370" s="456">
        <v>13800</v>
      </c>
      <c r="N370" s="467">
        <v>8080</v>
      </c>
      <c r="O370" s="457">
        <v>15</v>
      </c>
      <c r="P370" s="456">
        <v>35</v>
      </c>
      <c r="Q370" s="459" t="s">
        <v>360</v>
      </c>
      <c r="R370" s="459" t="s">
        <v>360</v>
      </c>
      <c r="S370" s="456" t="s">
        <v>53</v>
      </c>
      <c r="T370" s="456" t="s">
        <v>53</v>
      </c>
      <c r="U370" s="747" t="s">
        <v>247</v>
      </c>
      <c r="V370" s="18"/>
      <c r="W370" s="55">
        <v>7</v>
      </c>
      <c r="X370" s="451">
        <f t="shared" si="7"/>
        <v>15</v>
      </c>
      <c r="Y370" s="451">
        <f t="shared" ref="Y370:Y377" si="8">IF(P370="","",IF(LEFT(P370,1)="&lt;",VALUE(RIGHT(P370,1)),P370))</f>
        <v>35</v>
      </c>
      <c r="Z370" s="451" t="str">
        <f t="shared" ref="Z370:Z378" si="9">IF(Q370="","",IF(LEFT(Q370,1)="&lt;",VALUE(RIGHT(Q370,1)),Q370))</f>
        <v>No Access</v>
      </c>
      <c r="AA370" s="451" t="str">
        <f t="shared" ref="AA370:AA378" si="10">IF(R370="","",IF(LEFT(R370,1)="&lt;",VALUE(RIGHT(R370,1)),R370))</f>
        <v>No Access</v>
      </c>
      <c r="AB370" s="451">
        <f t="shared" ref="AB370:AC377" si="11">IF(S370="","",IF(LEFT(S370,1)="&lt;",VALUE(RIGHT(S370,1)),S370))</f>
        <v>5</v>
      </c>
      <c r="AC370" s="55">
        <f t="shared" si="11"/>
        <v>5</v>
      </c>
    </row>
    <row r="371" spans="1:30" s="25" customFormat="1" ht="13.8" hidden="1" thickBot="1">
      <c r="A371" s="651">
        <v>43800</v>
      </c>
      <c r="B371" s="652">
        <v>43803</v>
      </c>
      <c r="C371" s="660">
        <v>7.87</v>
      </c>
      <c r="D371" s="650">
        <v>9.33</v>
      </c>
      <c r="E371" s="650" t="s">
        <v>360</v>
      </c>
      <c r="F371" s="650" t="s">
        <v>360</v>
      </c>
      <c r="G371" s="650">
        <v>7.91</v>
      </c>
      <c r="H371" s="661">
        <v>7.94</v>
      </c>
      <c r="I371" s="648">
        <v>7560</v>
      </c>
      <c r="J371" s="634">
        <v>8350</v>
      </c>
      <c r="K371" s="650" t="s">
        <v>360</v>
      </c>
      <c r="L371" s="650" t="s">
        <v>360</v>
      </c>
      <c r="M371" s="634">
        <v>19800</v>
      </c>
      <c r="N371" s="667">
        <v>9140</v>
      </c>
      <c r="O371" s="648" t="s">
        <v>53</v>
      </c>
      <c r="P371" s="634">
        <v>15</v>
      </c>
      <c r="Q371" s="650" t="s">
        <v>360</v>
      </c>
      <c r="R371" s="650" t="s">
        <v>360</v>
      </c>
      <c r="S371" s="634" t="s">
        <v>53</v>
      </c>
      <c r="T371" s="634" t="s">
        <v>53</v>
      </c>
      <c r="U371" s="747" t="s">
        <v>2</v>
      </c>
      <c r="V371" s="18"/>
      <c r="W371" s="55">
        <v>7</v>
      </c>
      <c r="X371" s="451">
        <f t="shared" si="7"/>
        <v>5</v>
      </c>
      <c r="Y371" s="451">
        <f t="shared" si="8"/>
        <v>15</v>
      </c>
      <c r="Z371" s="662" t="str">
        <f t="shared" si="9"/>
        <v>No Access</v>
      </c>
      <c r="AA371" s="663" t="str">
        <f t="shared" si="10"/>
        <v>No Access</v>
      </c>
      <c r="AB371" s="451">
        <f t="shared" si="11"/>
        <v>5</v>
      </c>
      <c r="AC371" s="55">
        <f t="shared" si="11"/>
        <v>5</v>
      </c>
    </row>
    <row r="372" spans="1:30" hidden="1">
      <c r="A372" s="810">
        <v>43831</v>
      </c>
      <c r="B372" s="668">
        <v>43839</v>
      </c>
      <c r="C372" s="664">
        <v>7.81</v>
      </c>
      <c r="D372" s="649">
        <v>8.56</v>
      </c>
      <c r="E372" s="649" t="s">
        <v>360</v>
      </c>
      <c r="F372" s="649" t="s">
        <v>360</v>
      </c>
      <c r="G372" s="649">
        <v>7.74</v>
      </c>
      <c r="H372" s="665">
        <v>7.9</v>
      </c>
      <c r="I372" s="641">
        <v>7400</v>
      </c>
      <c r="J372" s="640">
        <v>10500</v>
      </c>
      <c r="K372" s="640" t="s">
        <v>360</v>
      </c>
      <c r="L372" s="649" t="s">
        <v>360</v>
      </c>
      <c r="M372" s="640">
        <v>16200</v>
      </c>
      <c r="N372" s="666">
        <v>9220</v>
      </c>
      <c r="O372" s="641">
        <v>14</v>
      </c>
      <c r="P372" s="640">
        <v>15</v>
      </c>
      <c r="Q372" s="649" t="s">
        <v>360</v>
      </c>
      <c r="R372" s="649" t="s">
        <v>360</v>
      </c>
      <c r="S372" s="640">
        <v>20</v>
      </c>
      <c r="T372" s="640">
        <v>18</v>
      </c>
      <c r="U372" s="747" t="s">
        <v>2</v>
      </c>
      <c r="W372" s="176">
        <v>7</v>
      </c>
      <c r="X372" s="659">
        <f t="shared" si="7"/>
        <v>14</v>
      </c>
      <c r="Y372" s="659">
        <f t="shared" si="8"/>
        <v>15</v>
      </c>
      <c r="Z372" s="451" t="str">
        <f t="shared" si="9"/>
        <v>No Access</v>
      </c>
      <c r="AA372" s="451" t="str">
        <f t="shared" si="10"/>
        <v>No Access</v>
      </c>
      <c r="AB372" s="659">
        <f t="shared" si="11"/>
        <v>20</v>
      </c>
      <c r="AC372" s="176">
        <f t="shared" si="11"/>
        <v>18</v>
      </c>
    </row>
    <row r="373" spans="1:30" ht="15" hidden="1" customHeight="1">
      <c r="A373" s="444">
        <v>43862</v>
      </c>
      <c r="B373" s="458">
        <v>43865</v>
      </c>
      <c r="C373" s="482">
        <v>7.83</v>
      </c>
      <c r="D373" s="459">
        <v>8.5399999999999991</v>
      </c>
      <c r="E373" s="459" t="s">
        <v>360</v>
      </c>
      <c r="F373" s="459" t="s">
        <v>360</v>
      </c>
      <c r="G373" s="459">
        <v>7.76</v>
      </c>
      <c r="H373" s="483">
        <v>7.87</v>
      </c>
      <c r="I373" s="457">
        <v>7720</v>
      </c>
      <c r="J373" s="456">
        <v>11000</v>
      </c>
      <c r="K373" s="456" t="s">
        <v>360</v>
      </c>
      <c r="L373" s="459" t="s">
        <v>360</v>
      </c>
      <c r="M373" s="456">
        <v>24500</v>
      </c>
      <c r="N373" s="467">
        <v>10200</v>
      </c>
      <c r="O373" s="457">
        <v>9</v>
      </c>
      <c r="P373" s="456">
        <v>10</v>
      </c>
      <c r="Q373" s="459" t="s">
        <v>360</v>
      </c>
      <c r="R373" s="459" t="s">
        <v>360</v>
      </c>
      <c r="S373" s="456">
        <v>51</v>
      </c>
      <c r="T373" s="456">
        <v>6</v>
      </c>
      <c r="U373" s="747" t="s">
        <v>3</v>
      </c>
      <c r="W373" s="55">
        <v>7</v>
      </c>
      <c r="X373" s="451">
        <f t="shared" si="7"/>
        <v>9</v>
      </c>
      <c r="Y373" s="451">
        <f t="shared" si="8"/>
        <v>10</v>
      </c>
      <c r="Z373" s="451" t="str">
        <f t="shared" si="9"/>
        <v>No Access</v>
      </c>
      <c r="AA373" s="451" t="str">
        <f t="shared" si="10"/>
        <v>No Access</v>
      </c>
      <c r="AB373" s="451">
        <f t="shared" si="11"/>
        <v>51</v>
      </c>
      <c r="AC373" s="55">
        <f t="shared" si="11"/>
        <v>6</v>
      </c>
    </row>
    <row r="374" spans="1:30" hidden="1">
      <c r="A374" s="444">
        <v>43891</v>
      </c>
      <c r="B374" s="458">
        <v>43906</v>
      </c>
      <c r="C374" s="482">
        <v>7.85</v>
      </c>
      <c r="D374" s="459">
        <v>8.24</v>
      </c>
      <c r="E374" s="459" t="s">
        <v>360</v>
      </c>
      <c r="F374" s="459" t="s">
        <v>360</v>
      </c>
      <c r="G374" s="459">
        <v>7.31</v>
      </c>
      <c r="H374" s="483">
        <v>7.79</v>
      </c>
      <c r="I374" s="457">
        <v>7010</v>
      </c>
      <c r="J374" s="456">
        <v>5650</v>
      </c>
      <c r="K374" s="456" t="s">
        <v>360</v>
      </c>
      <c r="L374" s="459" t="s">
        <v>360</v>
      </c>
      <c r="M374" s="456">
        <v>14000</v>
      </c>
      <c r="N374" s="467">
        <v>6000</v>
      </c>
      <c r="O374" s="457">
        <v>8</v>
      </c>
      <c r="P374" s="456">
        <v>15</v>
      </c>
      <c r="Q374" s="459" t="s">
        <v>360</v>
      </c>
      <c r="R374" s="459" t="s">
        <v>360</v>
      </c>
      <c r="S374" s="456">
        <v>5</v>
      </c>
      <c r="T374" s="456">
        <v>14</v>
      </c>
      <c r="U374" s="747" t="s">
        <v>2</v>
      </c>
      <c r="W374" s="55">
        <v>7</v>
      </c>
      <c r="X374" s="451">
        <f t="shared" si="7"/>
        <v>8</v>
      </c>
      <c r="Y374" s="451">
        <f t="shared" si="8"/>
        <v>15</v>
      </c>
      <c r="Z374" s="451" t="str">
        <f t="shared" si="9"/>
        <v>No Access</v>
      </c>
      <c r="AA374" s="451" t="str">
        <f t="shared" si="10"/>
        <v>No Access</v>
      </c>
      <c r="AB374" s="451">
        <f t="shared" si="11"/>
        <v>5</v>
      </c>
      <c r="AC374" s="55">
        <f t="shared" si="11"/>
        <v>14</v>
      </c>
    </row>
    <row r="375" spans="1:30" hidden="1">
      <c r="A375" s="444">
        <v>43922</v>
      </c>
      <c r="B375" s="458">
        <v>43923</v>
      </c>
      <c r="C375" s="482">
        <v>8.0500000000000007</v>
      </c>
      <c r="D375" s="459">
        <v>8.76</v>
      </c>
      <c r="E375" s="459" t="s">
        <v>360</v>
      </c>
      <c r="F375" s="459" t="s">
        <v>360</v>
      </c>
      <c r="G375" s="459">
        <v>7.07</v>
      </c>
      <c r="H375" s="483">
        <v>8.0299999999999994</v>
      </c>
      <c r="I375" s="457">
        <v>6740</v>
      </c>
      <c r="J375" s="456">
        <v>5470</v>
      </c>
      <c r="K375" s="456" t="s">
        <v>360</v>
      </c>
      <c r="L375" s="459" t="s">
        <v>360</v>
      </c>
      <c r="M375" s="456">
        <v>13600</v>
      </c>
      <c r="N375" s="467">
        <v>6500</v>
      </c>
      <c r="O375" s="457">
        <v>12</v>
      </c>
      <c r="P375" s="456">
        <v>29</v>
      </c>
      <c r="Q375" s="459" t="s">
        <v>360</v>
      </c>
      <c r="R375" s="459" t="s">
        <v>360</v>
      </c>
      <c r="S375" s="456">
        <v>17</v>
      </c>
      <c r="T375" s="456">
        <v>12</v>
      </c>
      <c r="U375" s="747" t="s">
        <v>240</v>
      </c>
      <c r="W375" s="55">
        <v>7</v>
      </c>
      <c r="X375" s="451">
        <f t="shared" si="7"/>
        <v>12</v>
      </c>
      <c r="Y375" s="451">
        <f t="shared" si="8"/>
        <v>29</v>
      </c>
      <c r="Z375" s="451" t="str">
        <f t="shared" si="9"/>
        <v>No Access</v>
      </c>
      <c r="AA375" s="451" t="str">
        <f t="shared" si="10"/>
        <v>No Access</v>
      </c>
      <c r="AB375" s="451">
        <f t="shared" si="11"/>
        <v>17</v>
      </c>
      <c r="AC375" s="55">
        <f t="shared" si="11"/>
        <v>12</v>
      </c>
    </row>
    <row r="376" spans="1:30" ht="15.75" hidden="1" customHeight="1">
      <c r="A376" s="444">
        <v>43952</v>
      </c>
      <c r="B376" s="458">
        <v>43964</v>
      </c>
      <c r="C376" s="482">
        <v>7.92</v>
      </c>
      <c r="D376" s="459">
        <v>8.76</v>
      </c>
      <c r="E376" s="459" t="s">
        <v>360</v>
      </c>
      <c r="F376" s="459" t="s">
        <v>360</v>
      </c>
      <c r="G376" s="459">
        <v>6.97</v>
      </c>
      <c r="H376" s="483">
        <v>7.63</v>
      </c>
      <c r="I376" s="457">
        <v>6890</v>
      </c>
      <c r="J376" s="456">
        <v>5390</v>
      </c>
      <c r="K376" s="456" t="s">
        <v>360</v>
      </c>
      <c r="L376" s="459" t="s">
        <v>360</v>
      </c>
      <c r="M376" s="456">
        <v>14200</v>
      </c>
      <c r="N376" s="467">
        <v>5780</v>
      </c>
      <c r="O376" s="457">
        <v>8</v>
      </c>
      <c r="P376" s="456">
        <v>12</v>
      </c>
      <c r="Q376" s="459" t="s">
        <v>360</v>
      </c>
      <c r="R376" s="459" t="s">
        <v>360</v>
      </c>
      <c r="S376" s="456" t="s">
        <v>53</v>
      </c>
      <c r="T376" s="456">
        <v>11</v>
      </c>
      <c r="U376" s="747" t="s">
        <v>3</v>
      </c>
      <c r="W376" s="55">
        <v>7</v>
      </c>
      <c r="X376" s="451">
        <f t="shared" si="7"/>
        <v>8</v>
      </c>
      <c r="Y376" s="451">
        <f t="shared" si="8"/>
        <v>12</v>
      </c>
      <c r="Z376" s="451" t="str">
        <f t="shared" si="9"/>
        <v>No Access</v>
      </c>
      <c r="AA376" s="451" t="str">
        <f t="shared" si="10"/>
        <v>No Access</v>
      </c>
      <c r="AB376" s="451">
        <f t="shared" si="11"/>
        <v>5</v>
      </c>
      <c r="AC376" s="55">
        <f t="shared" si="11"/>
        <v>11</v>
      </c>
    </row>
    <row r="377" spans="1:30" hidden="1">
      <c r="A377" s="444">
        <v>43983</v>
      </c>
      <c r="B377" s="458">
        <v>43984</v>
      </c>
      <c r="C377" s="482">
        <v>7.92</v>
      </c>
      <c r="D377" s="459">
        <v>8.5299999999999994</v>
      </c>
      <c r="E377" s="459" t="s">
        <v>360</v>
      </c>
      <c r="F377" s="459" t="s">
        <v>360</v>
      </c>
      <c r="G377" s="459">
        <v>6.94</v>
      </c>
      <c r="H377" s="483">
        <v>7.71</v>
      </c>
      <c r="I377" s="457">
        <v>7030</v>
      </c>
      <c r="J377" s="456">
        <v>5170</v>
      </c>
      <c r="K377" s="456" t="s">
        <v>360</v>
      </c>
      <c r="L377" s="459" t="s">
        <v>360</v>
      </c>
      <c r="M377" s="456">
        <v>13100</v>
      </c>
      <c r="N377" s="467">
        <v>7040</v>
      </c>
      <c r="O377" s="457">
        <v>7</v>
      </c>
      <c r="P377" s="456">
        <v>8</v>
      </c>
      <c r="Q377" s="459" t="s">
        <v>360</v>
      </c>
      <c r="R377" s="459" t="s">
        <v>360</v>
      </c>
      <c r="S377" s="456" t="s">
        <v>53</v>
      </c>
      <c r="T377" s="456">
        <v>14</v>
      </c>
      <c r="U377" s="747" t="s">
        <v>2</v>
      </c>
      <c r="W377" s="55">
        <v>7</v>
      </c>
      <c r="X377" s="451">
        <f t="shared" si="7"/>
        <v>7</v>
      </c>
      <c r="Y377" s="451">
        <f t="shared" si="8"/>
        <v>8</v>
      </c>
      <c r="Z377" s="451" t="str">
        <f t="shared" si="9"/>
        <v>No Access</v>
      </c>
      <c r="AA377" s="451" t="str">
        <f t="shared" si="10"/>
        <v>No Access</v>
      </c>
      <c r="AB377" s="451">
        <f t="shared" si="11"/>
        <v>5</v>
      </c>
      <c r="AC377" s="55">
        <f t="shared" si="11"/>
        <v>14</v>
      </c>
    </row>
    <row r="378" spans="1:30" hidden="1">
      <c r="A378" s="444">
        <v>44013</v>
      </c>
      <c r="B378" s="458">
        <v>44019</v>
      </c>
      <c r="C378" s="482">
        <v>7.87</v>
      </c>
      <c r="D378" s="459" t="s">
        <v>363</v>
      </c>
      <c r="E378" s="459">
        <v>7.64</v>
      </c>
      <c r="F378" s="459" t="s">
        <v>360</v>
      </c>
      <c r="G378" s="459">
        <v>6.96</v>
      </c>
      <c r="H378" s="483">
        <v>7.75</v>
      </c>
      <c r="I378" s="457">
        <v>6520</v>
      </c>
      <c r="J378" s="459" t="s">
        <v>363</v>
      </c>
      <c r="K378" s="456">
        <v>3680</v>
      </c>
      <c r="L378" s="459" t="s">
        <v>360</v>
      </c>
      <c r="M378" s="456">
        <v>11800</v>
      </c>
      <c r="N378" s="467">
        <v>6670</v>
      </c>
      <c r="O378" s="457" t="s">
        <v>53</v>
      </c>
      <c r="P378" s="459" t="s">
        <v>363</v>
      </c>
      <c r="Q378" s="456">
        <v>11</v>
      </c>
      <c r="R378" s="459" t="s">
        <v>360</v>
      </c>
      <c r="S378" s="456" t="s">
        <v>53</v>
      </c>
      <c r="T378" s="456">
        <v>5</v>
      </c>
      <c r="U378" s="747" t="s">
        <v>2</v>
      </c>
      <c r="W378" s="55">
        <v>7</v>
      </c>
      <c r="X378" s="451">
        <f t="shared" ref="X378:X383" si="12">IF(O378="","",IF(LEFT(O378,1)="&lt;",VALUE(RIGHT(O378,1)),O378))</f>
        <v>5</v>
      </c>
      <c r="Y378" s="451" t="str">
        <f t="shared" ref="Y378:Y383" si="13">IF(P378="","",IF(LEFT(P378,1)="&lt;",VALUE(RIGHT(P378,1)),P378))</f>
        <v>No Sample</v>
      </c>
      <c r="Z378" s="451">
        <f t="shared" si="9"/>
        <v>11</v>
      </c>
      <c r="AA378" s="451" t="str">
        <f t="shared" si="10"/>
        <v>No Access</v>
      </c>
      <c r="AB378" s="451">
        <f t="shared" ref="AB378:AB383" si="14">IF(S378="","",IF(LEFT(S378,1)="&lt;",VALUE(RIGHT(S378,1)),S378))</f>
        <v>5</v>
      </c>
      <c r="AC378" s="55">
        <f t="shared" ref="AC378:AC383" si="15">IF(T378="","",IF(LEFT(T378,1)="&lt;",VALUE(RIGHT(T378,1)),T378))</f>
        <v>5</v>
      </c>
    </row>
    <row r="379" spans="1:30" hidden="1">
      <c r="A379" s="444">
        <v>44044</v>
      </c>
      <c r="B379" s="458">
        <v>44047</v>
      </c>
      <c r="C379" s="482">
        <v>8.2100000000000009</v>
      </c>
      <c r="D379" s="459">
        <v>8.14</v>
      </c>
      <c r="E379" s="456" t="s">
        <v>360</v>
      </c>
      <c r="F379" s="459" t="s">
        <v>360</v>
      </c>
      <c r="G379" s="459">
        <v>7.3</v>
      </c>
      <c r="H379" s="483">
        <v>7.45</v>
      </c>
      <c r="I379" s="457">
        <v>5250</v>
      </c>
      <c r="J379" s="456">
        <v>2170</v>
      </c>
      <c r="K379" s="456" t="s">
        <v>360</v>
      </c>
      <c r="L379" s="459" t="s">
        <v>360</v>
      </c>
      <c r="M379" s="456">
        <v>1080</v>
      </c>
      <c r="N379" s="467">
        <v>1340</v>
      </c>
      <c r="O379" s="457">
        <v>10</v>
      </c>
      <c r="P379" s="456">
        <v>23</v>
      </c>
      <c r="Q379" s="456" t="s">
        <v>360</v>
      </c>
      <c r="R379" s="459" t="s">
        <v>360</v>
      </c>
      <c r="S379" s="456">
        <v>10</v>
      </c>
      <c r="T379" s="456">
        <v>7</v>
      </c>
      <c r="U379" s="747" t="s">
        <v>2</v>
      </c>
      <c r="W379" s="55">
        <v>7</v>
      </c>
      <c r="X379" s="451">
        <f t="shared" si="12"/>
        <v>10</v>
      </c>
      <c r="Y379" s="451">
        <f t="shared" si="13"/>
        <v>23</v>
      </c>
      <c r="Z379" s="451"/>
      <c r="AA379" s="451"/>
      <c r="AB379" s="451">
        <f t="shared" si="14"/>
        <v>10</v>
      </c>
      <c r="AC379" s="55">
        <f t="shared" si="15"/>
        <v>7</v>
      </c>
    </row>
    <row r="380" spans="1:30" hidden="1">
      <c r="A380" s="444">
        <v>44075</v>
      </c>
      <c r="B380" s="458">
        <v>44081</v>
      </c>
      <c r="C380" s="482">
        <v>7.85</v>
      </c>
      <c r="D380" s="459">
        <v>8.76</v>
      </c>
      <c r="E380" s="456" t="s">
        <v>360</v>
      </c>
      <c r="F380" s="459" t="s">
        <v>360</v>
      </c>
      <c r="G380" s="459">
        <v>7.57</v>
      </c>
      <c r="H380" s="483">
        <v>7.55</v>
      </c>
      <c r="I380" s="457">
        <v>7130</v>
      </c>
      <c r="J380" s="456">
        <v>3230</v>
      </c>
      <c r="K380" s="456" t="s">
        <v>360</v>
      </c>
      <c r="L380" s="459" t="s">
        <v>360</v>
      </c>
      <c r="M380" s="456">
        <v>1280</v>
      </c>
      <c r="N380" s="467">
        <v>3080</v>
      </c>
      <c r="O380" s="457">
        <v>6</v>
      </c>
      <c r="P380" s="456" t="s">
        <v>53</v>
      </c>
      <c r="Q380" s="456" t="s">
        <v>360</v>
      </c>
      <c r="R380" s="459" t="s">
        <v>360</v>
      </c>
      <c r="S380" s="456" t="s">
        <v>53</v>
      </c>
      <c r="T380" s="456">
        <v>6</v>
      </c>
      <c r="U380" s="747" t="s">
        <v>2</v>
      </c>
      <c r="W380" s="55">
        <v>7</v>
      </c>
      <c r="X380" s="451">
        <f t="shared" si="12"/>
        <v>6</v>
      </c>
      <c r="Y380" s="451">
        <f t="shared" si="13"/>
        <v>5</v>
      </c>
      <c r="Z380" s="451"/>
      <c r="AA380" s="451"/>
      <c r="AB380" s="451">
        <f t="shared" si="14"/>
        <v>5</v>
      </c>
      <c r="AC380" s="55">
        <f t="shared" si="15"/>
        <v>6</v>
      </c>
    </row>
    <row r="381" spans="1:30" ht="15.75" hidden="1" customHeight="1">
      <c r="A381" s="444">
        <v>44105</v>
      </c>
      <c r="B381" s="458">
        <v>44110</v>
      </c>
      <c r="C381" s="482">
        <v>7.82</v>
      </c>
      <c r="D381" s="459">
        <v>8.4700000000000006</v>
      </c>
      <c r="E381" s="456" t="s">
        <v>360</v>
      </c>
      <c r="F381" s="459" t="s">
        <v>360</v>
      </c>
      <c r="G381" s="459">
        <v>7.51</v>
      </c>
      <c r="H381" s="483">
        <v>7.61</v>
      </c>
      <c r="I381" s="457">
        <v>6990</v>
      </c>
      <c r="J381" s="456">
        <v>3910</v>
      </c>
      <c r="K381" s="456" t="s">
        <v>360</v>
      </c>
      <c r="L381" s="459" t="s">
        <v>360</v>
      </c>
      <c r="M381" s="456">
        <v>1980</v>
      </c>
      <c r="N381" s="467">
        <v>4940</v>
      </c>
      <c r="O381" s="457">
        <v>7</v>
      </c>
      <c r="P381" s="456">
        <v>5</v>
      </c>
      <c r="Q381" s="456" t="s">
        <v>360</v>
      </c>
      <c r="R381" s="459" t="s">
        <v>360</v>
      </c>
      <c r="S381" s="456" t="s">
        <v>53</v>
      </c>
      <c r="T381" s="456" t="s">
        <v>53</v>
      </c>
      <c r="U381" s="747" t="s">
        <v>3</v>
      </c>
      <c r="W381" s="55">
        <v>7</v>
      </c>
      <c r="X381" s="451">
        <f t="shared" si="12"/>
        <v>7</v>
      </c>
      <c r="Y381" s="451">
        <f t="shared" si="13"/>
        <v>5</v>
      </c>
      <c r="Z381" s="451"/>
      <c r="AA381" s="451"/>
      <c r="AB381" s="451">
        <f t="shared" si="14"/>
        <v>5</v>
      </c>
      <c r="AC381" s="55">
        <f t="shared" si="15"/>
        <v>5</v>
      </c>
    </row>
    <row r="382" spans="1:30" hidden="1">
      <c r="A382" s="444">
        <v>44136</v>
      </c>
      <c r="B382" s="458">
        <v>44145</v>
      </c>
      <c r="C382" s="482">
        <v>7.91</v>
      </c>
      <c r="D382" s="459">
        <v>8.6999999999999993</v>
      </c>
      <c r="E382" s="456" t="s">
        <v>360</v>
      </c>
      <c r="F382" s="459" t="s">
        <v>360</v>
      </c>
      <c r="G382" s="459">
        <v>7.52</v>
      </c>
      <c r="H382" s="483">
        <v>7.73</v>
      </c>
      <c r="I382" s="457">
        <v>6680</v>
      </c>
      <c r="J382" s="456">
        <v>3280</v>
      </c>
      <c r="K382" s="456" t="s">
        <v>360</v>
      </c>
      <c r="L382" s="459" t="s">
        <v>360</v>
      </c>
      <c r="M382" s="456">
        <v>1000</v>
      </c>
      <c r="N382" s="467">
        <v>1460</v>
      </c>
      <c r="O382" s="457">
        <v>6</v>
      </c>
      <c r="P382" s="456">
        <v>8</v>
      </c>
      <c r="Q382" s="456" t="s">
        <v>360</v>
      </c>
      <c r="R382" s="459" t="s">
        <v>360</v>
      </c>
      <c r="S382" s="456">
        <v>11</v>
      </c>
      <c r="T382" s="456">
        <v>9</v>
      </c>
      <c r="U382" s="747" t="s">
        <v>240</v>
      </c>
      <c r="W382" s="55">
        <v>7</v>
      </c>
      <c r="X382" s="451">
        <f t="shared" si="12"/>
        <v>6</v>
      </c>
      <c r="Y382" s="451">
        <f t="shared" si="13"/>
        <v>8</v>
      </c>
      <c r="Z382" s="451"/>
      <c r="AA382" s="451"/>
      <c r="AB382" s="451">
        <f t="shared" si="14"/>
        <v>11</v>
      </c>
      <c r="AC382" s="55">
        <f t="shared" si="15"/>
        <v>9</v>
      </c>
    </row>
    <row r="383" spans="1:30" ht="13.8" hidden="1" thickBot="1">
      <c r="A383" s="651">
        <v>44166</v>
      </c>
      <c r="B383" s="652">
        <v>44167</v>
      </c>
      <c r="C383" s="660">
        <v>7.91</v>
      </c>
      <c r="D383" s="650">
        <v>8.16</v>
      </c>
      <c r="E383" s="634" t="s">
        <v>360</v>
      </c>
      <c r="F383" s="650" t="s">
        <v>360</v>
      </c>
      <c r="G383" s="650">
        <v>7.44</v>
      </c>
      <c r="H383" s="661">
        <v>7.65</v>
      </c>
      <c r="I383" s="648">
        <v>6420</v>
      </c>
      <c r="J383" s="634">
        <v>3800</v>
      </c>
      <c r="K383" s="634" t="s">
        <v>360</v>
      </c>
      <c r="L383" s="650" t="s">
        <v>360</v>
      </c>
      <c r="M383" s="634">
        <v>1910</v>
      </c>
      <c r="N383" s="667">
        <v>3790</v>
      </c>
      <c r="O383" s="648">
        <v>8</v>
      </c>
      <c r="P383" s="634">
        <v>12</v>
      </c>
      <c r="Q383" s="634" t="s">
        <v>360</v>
      </c>
      <c r="R383" s="650" t="s">
        <v>360</v>
      </c>
      <c r="S383" s="634">
        <v>5</v>
      </c>
      <c r="T383" s="634">
        <v>7</v>
      </c>
      <c r="U383" s="663" t="s">
        <v>2</v>
      </c>
      <c r="W383" s="663">
        <v>7</v>
      </c>
      <c r="X383" s="662">
        <f t="shared" si="12"/>
        <v>8</v>
      </c>
      <c r="Y383" s="662">
        <f t="shared" si="13"/>
        <v>12</v>
      </c>
      <c r="Z383" s="662"/>
      <c r="AA383" s="662"/>
      <c r="AB383" s="662">
        <f t="shared" si="14"/>
        <v>5</v>
      </c>
      <c r="AC383" s="663">
        <f t="shared" si="15"/>
        <v>7</v>
      </c>
      <c r="AD383" s="820"/>
    </row>
    <row r="384" spans="1:30" hidden="1">
      <c r="A384" s="669">
        <v>44197</v>
      </c>
      <c r="B384" s="458">
        <v>44209</v>
      </c>
      <c r="C384" s="482">
        <v>8.0399999999999991</v>
      </c>
      <c r="D384" s="459">
        <v>8.65</v>
      </c>
      <c r="E384" s="456"/>
      <c r="F384" s="456"/>
      <c r="G384" s="459">
        <v>7.57</v>
      </c>
      <c r="H384" s="483">
        <v>7.61</v>
      </c>
      <c r="I384" s="457">
        <v>6800</v>
      </c>
      <c r="J384" s="456">
        <v>2110</v>
      </c>
      <c r="K384" s="456"/>
      <c r="L384" s="456"/>
      <c r="M384" s="456">
        <v>940</v>
      </c>
      <c r="N384" s="467">
        <v>1280</v>
      </c>
      <c r="O384" s="457">
        <v>8</v>
      </c>
      <c r="P384" s="456">
        <v>6</v>
      </c>
      <c r="Q384" s="456"/>
      <c r="R384" s="456"/>
      <c r="S384" s="456" t="s">
        <v>53</v>
      </c>
      <c r="T384" s="456" t="s">
        <v>53</v>
      </c>
      <c r="U384" s="55" t="s">
        <v>2</v>
      </c>
      <c r="W384" s="55">
        <v>7</v>
      </c>
      <c r="X384" s="451">
        <f>IF(O384="","",IF(LEFT(O384,1)="&lt;",VALUE(RIGHT(O384,1)/2),O384))</f>
        <v>8</v>
      </c>
      <c r="Y384" s="451">
        <f>IF(P384="","",IF(LEFT(P384,1)="&lt;",VALUE(RIGHT(P384,1)/2),P384))</f>
        <v>6</v>
      </c>
      <c r="Z384" s="451"/>
      <c r="AA384" s="451"/>
      <c r="AB384" s="451">
        <f>IF(S384="","",IF(LEFT(S384,1)="&lt;",VALUE(RIGHT(S384,1)/2),S384))</f>
        <v>2.5</v>
      </c>
      <c r="AC384" s="55">
        <f>IF(T384="","",IF(LEFT(T384,1)="&lt;",VALUE(RIGHT(T384,1)/2),T384))</f>
        <v>2.5</v>
      </c>
    </row>
    <row r="385" spans="1:29" hidden="1">
      <c r="A385" s="669">
        <v>44228</v>
      </c>
      <c r="B385" s="458">
        <v>44235</v>
      </c>
      <c r="C385" s="482">
        <v>8.0500000000000007</v>
      </c>
      <c r="D385" s="459">
        <v>8.3000000000000007</v>
      </c>
      <c r="E385" s="456"/>
      <c r="F385" s="456"/>
      <c r="G385" s="459">
        <v>7.66</v>
      </c>
      <c r="H385" s="483">
        <v>7.65</v>
      </c>
      <c r="I385" s="457">
        <v>6360</v>
      </c>
      <c r="J385" s="456">
        <v>2780</v>
      </c>
      <c r="K385" s="456"/>
      <c r="L385" s="456"/>
      <c r="M385" s="456">
        <v>1160</v>
      </c>
      <c r="N385" s="467">
        <v>2010</v>
      </c>
      <c r="O385" s="457" t="s">
        <v>53</v>
      </c>
      <c r="P385" s="456" t="s">
        <v>53</v>
      </c>
      <c r="Q385" s="456"/>
      <c r="R385" s="456"/>
      <c r="S385" s="456" t="s">
        <v>53</v>
      </c>
      <c r="T385" s="456">
        <v>5</v>
      </c>
      <c r="U385" s="55" t="s">
        <v>241</v>
      </c>
      <c r="W385" s="55">
        <v>7</v>
      </c>
      <c r="X385" s="451">
        <f t="shared" ref="X385:X390" si="16">IF(O385="","",IF(LEFT(O385,1)="&lt;",VALUE(RIGHT(O385,1)/2),O385))</f>
        <v>2.5</v>
      </c>
      <c r="Y385" s="451">
        <f t="shared" ref="Y385:Y390" si="17">IF(P385="","",IF(LEFT(P385,1)="&lt;",VALUE(RIGHT(P385,1)/2),P385))</f>
        <v>2.5</v>
      </c>
      <c r="Z385" s="451"/>
      <c r="AA385" s="451"/>
      <c r="AB385" s="451">
        <f t="shared" ref="AB385:AB390" si="18">IF(S385="","",IF(LEFT(S385,1)="&lt;",VALUE(RIGHT(S385,1)/2),S385))</f>
        <v>2.5</v>
      </c>
      <c r="AC385" s="55">
        <f t="shared" ref="AC385:AC390" si="19">IF(T385="","",IF(LEFT(T385,1)="&lt;",VALUE(RIGHT(T385,1)/2),T385))</f>
        <v>5</v>
      </c>
    </row>
    <row r="386" spans="1:29" hidden="1">
      <c r="A386" s="669">
        <v>44256</v>
      </c>
      <c r="B386" s="458">
        <v>44264</v>
      </c>
      <c r="C386" s="482">
        <v>7.7</v>
      </c>
      <c r="D386" s="459">
        <v>8.06</v>
      </c>
      <c r="E386" s="456">
        <v>7.21</v>
      </c>
      <c r="F386" s="456"/>
      <c r="G386" s="459">
        <v>7.73</v>
      </c>
      <c r="H386" s="483">
        <v>7.79</v>
      </c>
      <c r="I386" s="457">
        <v>6570</v>
      </c>
      <c r="J386" s="456">
        <v>3570</v>
      </c>
      <c r="K386" s="456">
        <v>4050</v>
      </c>
      <c r="L386" s="456"/>
      <c r="M386" s="456">
        <v>1300</v>
      </c>
      <c r="N386" s="467">
        <v>2270</v>
      </c>
      <c r="O386" s="457">
        <v>9</v>
      </c>
      <c r="P386" s="456">
        <v>9</v>
      </c>
      <c r="Q386" s="456">
        <v>14</v>
      </c>
      <c r="R386" s="456"/>
      <c r="S386" s="456" t="s">
        <v>53</v>
      </c>
      <c r="T386" s="456" t="s">
        <v>53</v>
      </c>
      <c r="U386" s="55" t="s">
        <v>10</v>
      </c>
      <c r="W386" s="55">
        <v>7</v>
      </c>
      <c r="X386" s="451">
        <f t="shared" si="16"/>
        <v>9</v>
      </c>
      <c r="Y386" s="451">
        <f t="shared" si="17"/>
        <v>9</v>
      </c>
      <c r="Z386" s="451">
        <f t="shared" ref="Z386" si="20">IF(Q386="","",IF(LEFT(Q386,1)="&lt;",VALUE(RIGHT(Q386,1)/2),Q386))</f>
        <v>14</v>
      </c>
      <c r="AA386" s="451"/>
      <c r="AB386" s="451">
        <f t="shared" si="18"/>
        <v>2.5</v>
      </c>
      <c r="AC386" s="55">
        <f t="shared" si="19"/>
        <v>2.5</v>
      </c>
    </row>
    <row r="387" spans="1:29" hidden="1">
      <c r="A387" s="669">
        <v>44287</v>
      </c>
      <c r="B387" s="458">
        <v>44299</v>
      </c>
      <c r="C387" s="482">
        <v>7.74</v>
      </c>
      <c r="D387" s="459">
        <v>8.36</v>
      </c>
      <c r="E387" s="456"/>
      <c r="F387" s="456"/>
      <c r="G387" s="459">
        <v>7.64</v>
      </c>
      <c r="H387" s="483">
        <v>7.73</v>
      </c>
      <c r="I387" s="457">
        <v>6540</v>
      </c>
      <c r="J387" s="456">
        <v>3260</v>
      </c>
      <c r="K387" s="456"/>
      <c r="L387" s="456"/>
      <c r="M387" s="456">
        <v>1030</v>
      </c>
      <c r="N387" s="467">
        <v>1390</v>
      </c>
      <c r="O387" s="457" t="s">
        <v>53</v>
      </c>
      <c r="P387" s="456" t="s">
        <v>53</v>
      </c>
      <c r="Q387" s="456"/>
      <c r="R387" s="456"/>
      <c r="S387" s="456" t="s">
        <v>53</v>
      </c>
      <c r="T387" s="456" t="s">
        <v>53</v>
      </c>
      <c r="U387" s="55" t="s">
        <v>2</v>
      </c>
      <c r="W387" s="55">
        <v>7</v>
      </c>
      <c r="X387" s="451">
        <f t="shared" si="16"/>
        <v>2.5</v>
      </c>
      <c r="Y387" s="451">
        <f t="shared" si="17"/>
        <v>2.5</v>
      </c>
      <c r="Z387" s="451"/>
      <c r="AA387" s="451"/>
      <c r="AB387" s="451">
        <f t="shared" si="18"/>
        <v>2.5</v>
      </c>
      <c r="AC387" s="55">
        <f t="shared" si="19"/>
        <v>2.5</v>
      </c>
    </row>
    <row r="388" spans="1:29" hidden="1">
      <c r="A388" s="669">
        <v>44317</v>
      </c>
      <c r="B388" s="458">
        <v>44328</v>
      </c>
      <c r="C388" s="482">
        <v>7.56</v>
      </c>
      <c r="D388" s="459">
        <v>8.24</v>
      </c>
      <c r="E388" s="456"/>
      <c r="F388" s="456"/>
      <c r="G388" s="459">
        <v>7.6</v>
      </c>
      <c r="H388" s="483">
        <v>7.68</v>
      </c>
      <c r="I388" s="457">
        <v>6300</v>
      </c>
      <c r="J388" s="456">
        <v>4490</v>
      </c>
      <c r="K388" s="456"/>
      <c r="L388" s="456"/>
      <c r="M388" s="456">
        <v>1220</v>
      </c>
      <c r="N388" s="467">
        <v>1760</v>
      </c>
      <c r="O388" s="457" t="s">
        <v>53</v>
      </c>
      <c r="P388" s="456">
        <v>9</v>
      </c>
      <c r="Q388" s="456"/>
      <c r="R388" s="456"/>
      <c r="S388" s="456" t="s">
        <v>53</v>
      </c>
      <c r="T388" s="456" t="s">
        <v>53</v>
      </c>
      <c r="U388" s="55" t="s">
        <v>2</v>
      </c>
      <c r="W388" s="55">
        <v>7</v>
      </c>
      <c r="X388" s="451">
        <f t="shared" si="16"/>
        <v>2.5</v>
      </c>
      <c r="Y388" s="451">
        <f t="shared" si="17"/>
        <v>9</v>
      </c>
      <c r="Z388" s="451"/>
      <c r="AA388" s="451"/>
      <c r="AB388" s="451">
        <f t="shared" si="18"/>
        <v>2.5</v>
      </c>
      <c r="AC388" s="55">
        <f t="shared" si="19"/>
        <v>2.5</v>
      </c>
    </row>
    <row r="389" spans="1:29" hidden="1">
      <c r="A389" s="669">
        <v>44348</v>
      </c>
      <c r="B389" s="458">
        <v>44368</v>
      </c>
      <c r="C389" s="482">
        <v>7.61</v>
      </c>
      <c r="D389" s="459">
        <v>8.0399999999999991</v>
      </c>
      <c r="E389" s="456"/>
      <c r="F389" s="456"/>
      <c r="G389" s="459">
        <v>7.51</v>
      </c>
      <c r="H389" s="483">
        <v>7.6</v>
      </c>
      <c r="I389" s="457">
        <v>5670</v>
      </c>
      <c r="J389" s="456">
        <v>3870</v>
      </c>
      <c r="K389" s="456"/>
      <c r="L389" s="456"/>
      <c r="M389" s="456">
        <v>1240</v>
      </c>
      <c r="N389" s="467">
        <v>1560</v>
      </c>
      <c r="O389" s="457">
        <v>12</v>
      </c>
      <c r="P389" s="456">
        <v>8</v>
      </c>
      <c r="Q389" s="456"/>
      <c r="R389" s="456"/>
      <c r="S389" s="456" t="s">
        <v>53</v>
      </c>
      <c r="T389" s="456" t="s">
        <v>53</v>
      </c>
      <c r="U389" s="55" t="s">
        <v>2</v>
      </c>
      <c r="W389" s="55">
        <v>7</v>
      </c>
      <c r="X389" s="451">
        <f t="shared" si="16"/>
        <v>12</v>
      </c>
      <c r="Y389" s="451">
        <f t="shared" si="17"/>
        <v>8</v>
      </c>
      <c r="Z389" s="451"/>
      <c r="AA389" s="451"/>
      <c r="AB389" s="451">
        <f t="shared" si="18"/>
        <v>2.5</v>
      </c>
      <c r="AC389" s="55">
        <f t="shared" si="19"/>
        <v>2.5</v>
      </c>
    </row>
    <row r="390" spans="1:29" hidden="1">
      <c r="A390" s="669">
        <v>44378</v>
      </c>
      <c r="B390" s="458">
        <v>44396</v>
      </c>
      <c r="C390" s="482">
        <v>7.95</v>
      </c>
      <c r="D390" s="459">
        <v>8.09</v>
      </c>
      <c r="E390" s="456"/>
      <c r="F390" s="456"/>
      <c r="G390" s="459">
        <v>7.84</v>
      </c>
      <c r="H390" s="483">
        <v>7.93</v>
      </c>
      <c r="I390" s="457">
        <v>6480</v>
      </c>
      <c r="J390" s="456">
        <v>5240</v>
      </c>
      <c r="K390" s="456"/>
      <c r="L390" s="456"/>
      <c r="M390" s="456">
        <v>1320</v>
      </c>
      <c r="N390" s="467">
        <v>1630</v>
      </c>
      <c r="O390" s="457">
        <v>9</v>
      </c>
      <c r="P390" s="456">
        <v>15</v>
      </c>
      <c r="Q390" s="456"/>
      <c r="R390" s="456"/>
      <c r="S390" s="456" t="s">
        <v>53</v>
      </c>
      <c r="T390" s="456" t="s">
        <v>53</v>
      </c>
      <c r="U390" s="55" t="s">
        <v>241</v>
      </c>
      <c r="W390" s="55">
        <v>7</v>
      </c>
      <c r="X390" s="451">
        <f t="shared" si="16"/>
        <v>9</v>
      </c>
      <c r="Y390" s="451">
        <f t="shared" si="17"/>
        <v>15</v>
      </c>
      <c r="Z390" s="451"/>
      <c r="AA390" s="451"/>
      <c r="AB390" s="451">
        <f t="shared" si="18"/>
        <v>2.5</v>
      </c>
      <c r="AC390" s="55">
        <f t="shared" si="19"/>
        <v>2.5</v>
      </c>
    </row>
    <row r="391" spans="1:29" hidden="1">
      <c r="A391" s="669">
        <v>44409</v>
      </c>
      <c r="B391" s="458">
        <v>44431</v>
      </c>
      <c r="C391" s="482">
        <v>7.87</v>
      </c>
      <c r="D391" s="459">
        <v>8.2899999999999991</v>
      </c>
      <c r="E391" s="456"/>
      <c r="F391" s="456"/>
      <c r="G391" s="459">
        <v>7.74</v>
      </c>
      <c r="H391" s="483">
        <v>7.77</v>
      </c>
      <c r="I391" s="457">
        <v>6330</v>
      </c>
      <c r="J391" s="456">
        <v>5850</v>
      </c>
      <c r="K391" s="456"/>
      <c r="L391" s="456"/>
      <c r="M391" s="456">
        <v>1410</v>
      </c>
      <c r="N391" s="467">
        <v>2030</v>
      </c>
      <c r="O391" s="457" t="s">
        <v>53</v>
      </c>
      <c r="P391" s="456">
        <v>9</v>
      </c>
      <c r="Q391" s="456"/>
      <c r="R391" s="456"/>
      <c r="S391" s="456" t="s">
        <v>53</v>
      </c>
      <c r="T391" s="456" t="s">
        <v>53</v>
      </c>
      <c r="U391" s="55" t="s">
        <v>240</v>
      </c>
      <c r="W391" s="55">
        <v>7</v>
      </c>
      <c r="X391" s="451">
        <f t="shared" ref="X391:X404" si="21">IF(O391="","",IF(LEFT(O391,1)="&lt;",VALUE(RIGHT(O391,1)/2),O391))</f>
        <v>2.5</v>
      </c>
      <c r="Y391" s="451">
        <f t="shared" ref="Y391:Y404" si="22">IF(P391="","",IF(LEFT(P391,1)="&lt;",VALUE(RIGHT(P391,1)/2),P391))</f>
        <v>9</v>
      </c>
      <c r="Z391" s="451"/>
      <c r="AA391" s="451"/>
      <c r="AB391" s="451">
        <f t="shared" ref="AB391:AB404" si="23">IF(S391="","",IF(LEFT(S391,1)="&lt;",VALUE(RIGHT(S391,1)/2),S391))</f>
        <v>2.5</v>
      </c>
      <c r="AC391" s="55">
        <f t="shared" ref="AC391:AC404" si="24">IF(T391="","",IF(LEFT(T391,1)="&lt;",VALUE(RIGHT(T391,1)/2),T391))</f>
        <v>2.5</v>
      </c>
    </row>
    <row r="392" spans="1:29" hidden="1">
      <c r="A392" s="669">
        <v>44440</v>
      </c>
      <c r="B392" s="458">
        <v>44452</v>
      </c>
      <c r="C392" s="482">
        <v>7.92</v>
      </c>
      <c r="D392" s="459">
        <v>8.1999999999999993</v>
      </c>
      <c r="E392" s="456"/>
      <c r="F392" s="456"/>
      <c r="G392" s="459">
        <v>7.73</v>
      </c>
      <c r="H392" s="483">
        <v>7.78</v>
      </c>
      <c r="I392" s="457">
        <v>6610</v>
      </c>
      <c r="J392" s="456">
        <v>5650</v>
      </c>
      <c r="K392" s="456"/>
      <c r="L392" s="456"/>
      <c r="M392" s="456">
        <v>1580</v>
      </c>
      <c r="N392" s="467">
        <v>1600</v>
      </c>
      <c r="O392" s="457">
        <v>11</v>
      </c>
      <c r="P392" s="456">
        <v>8</v>
      </c>
      <c r="Q392" s="456"/>
      <c r="R392" s="456"/>
      <c r="S392" s="456" t="s">
        <v>53</v>
      </c>
      <c r="T392" s="456">
        <v>8</v>
      </c>
      <c r="U392" s="55" t="s">
        <v>2</v>
      </c>
      <c r="W392" s="55">
        <v>7</v>
      </c>
      <c r="X392" s="451">
        <f t="shared" si="21"/>
        <v>11</v>
      </c>
      <c r="Y392" s="451">
        <f t="shared" si="22"/>
        <v>8</v>
      </c>
      <c r="Z392" s="451"/>
      <c r="AA392" s="451"/>
      <c r="AB392" s="451">
        <f t="shared" si="23"/>
        <v>2.5</v>
      </c>
      <c r="AC392" s="55">
        <f t="shared" si="24"/>
        <v>8</v>
      </c>
    </row>
    <row r="393" spans="1:29" hidden="1">
      <c r="A393" s="669">
        <v>44470</v>
      </c>
      <c r="B393" s="458">
        <v>44487</v>
      </c>
      <c r="C393" s="482">
        <v>8.01</v>
      </c>
      <c r="D393" s="459">
        <v>8.06</v>
      </c>
      <c r="E393" s="456"/>
      <c r="F393" s="456"/>
      <c r="G393" s="459">
        <v>7.65</v>
      </c>
      <c r="H393" s="483">
        <v>7.61</v>
      </c>
      <c r="I393" s="457">
        <v>6130</v>
      </c>
      <c r="J393" s="456">
        <v>5030</v>
      </c>
      <c r="K393" s="456"/>
      <c r="L393" s="456"/>
      <c r="M393" s="456">
        <v>1570</v>
      </c>
      <c r="N393" s="467">
        <v>2330</v>
      </c>
      <c r="O393" s="457">
        <v>14</v>
      </c>
      <c r="P393" s="456">
        <v>10</v>
      </c>
      <c r="Q393" s="456"/>
      <c r="R393" s="456"/>
      <c r="S393" s="456" t="s">
        <v>53</v>
      </c>
      <c r="T393" s="456" t="s">
        <v>53</v>
      </c>
      <c r="U393" s="55" t="s">
        <v>247</v>
      </c>
      <c r="W393" s="55">
        <v>7</v>
      </c>
      <c r="X393" s="451">
        <f t="shared" si="21"/>
        <v>14</v>
      </c>
      <c r="Y393" s="451">
        <f t="shared" si="22"/>
        <v>10</v>
      </c>
      <c r="Z393" s="451"/>
      <c r="AA393" s="451"/>
      <c r="AB393" s="451">
        <f t="shared" si="23"/>
        <v>2.5</v>
      </c>
      <c r="AC393" s="55">
        <f t="shared" si="24"/>
        <v>2.5</v>
      </c>
    </row>
    <row r="394" spans="1:29" hidden="1">
      <c r="A394" s="669">
        <v>44501</v>
      </c>
      <c r="B394" s="458">
        <v>44529</v>
      </c>
      <c r="C394" s="482">
        <v>8.16</v>
      </c>
      <c r="D394" s="459">
        <v>7.95</v>
      </c>
      <c r="E394" s="456"/>
      <c r="F394" s="456"/>
      <c r="G394" s="459">
        <v>7.58</v>
      </c>
      <c r="H394" s="483">
        <v>7.56</v>
      </c>
      <c r="I394" s="457">
        <v>3630</v>
      </c>
      <c r="J394" s="456">
        <v>1940</v>
      </c>
      <c r="K394" s="456"/>
      <c r="L394" s="456"/>
      <c r="M394" s="456">
        <v>374</v>
      </c>
      <c r="N394" s="467">
        <v>447</v>
      </c>
      <c r="O394" s="457">
        <v>7</v>
      </c>
      <c r="P394" s="456">
        <v>22</v>
      </c>
      <c r="Q394" s="456"/>
      <c r="R394" s="456"/>
      <c r="S394" s="456">
        <v>8</v>
      </c>
      <c r="T394" s="456">
        <v>6</v>
      </c>
      <c r="U394" s="55" t="s">
        <v>247</v>
      </c>
      <c r="W394" s="55">
        <v>7</v>
      </c>
      <c r="X394" s="451">
        <f t="shared" si="21"/>
        <v>7</v>
      </c>
      <c r="Y394" s="451">
        <f t="shared" si="22"/>
        <v>22</v>
      </c>
      <c r="Z394" s="451"/>
      <c r="AA394" s="451"/>
      <c r="AB394" s="451">
        <f t="shared" si="23"/>
        <v>8</v>
      </c>
      <c r="AC394" s="55">
        <f t="shared" si="24"/>
        <v>6</v>
      </c>
    </row>
    <row r="395" spans="1:29" hidden="1">
      <c r="A395" s="669">
        <v>44531</v>
      </c>
      <c r="B395" s="458">
        <v>44550</v>
      </c>
      <c r="C395" s="482">
        <v>8.2899999999999991</v>
      </c>
      <c r="D395" s="459">
        <v>8.16</v>
      </c>
      <c r="E395" s="456"/>
      <c r="F395" s="456"/>
      <c r="G395" s="459">
        <v>7.76</v>
      </c>
      <c r="H395" s="483">
        <v>7.82</v>
      </c>
      <c r="I395" s="457">
        <v>3050</v>
      </c>
      <c r="J395" s="456">
        <v>2910</v>
      </c>
      <c r="K395" s="456"/>
      <c r="L395" s="456"/>
      <c r="M395" s="456">
        <v>858</v>
      </c>
      <c r="N395" s="467">
        <v>1190</v>
      </c>
      <c r="O395" s="457">
        <v>9</v>
      </c>
      <c r="P395" s="456">
        <v>7</v>
      </c>
      <c r="Q395" s="456"/>
      <c r="R395" s="456"/>
      <c r="S395" s="456">
        <v>7</v>
      </c>
      <c r="T395" s="456">
        <v>7</v>
      </c>
      <c r="U395" s="55" t="s">
        <v>2</v>
      </c>
      <c r="W395" s="55">
        <v>7</v>
      </c>
      <c r="X395" s="451">
        <f t="shared" si="21"/>
        <v>9</v>
      </c>
      <c r="Y395" s="451">
        <f t="shared" si="22"/>
        <v>7</v>
      </c>
      <c r="Z395" s="451"/>
      <c r="AA395" s="451"/>
      <c r="AB395" s="451">
        <f t="shared" si="23"/>
        <v>7</v>
      </c>
      <c r="AC395" s="55">
        <f t="shared" si="24"/>
        <v>7</v>
      </c>
    </row>
    <row r="396" spans="1:29" hidden="1">
      <c r="A396" s="669">
        <v>44562</v>
      </c>
      <c r="B396" s="458">
        <v>44585</v>
      </c>
      <c r="C396" s="482">
        <v>7.78</v>
      </c>
      <c r="D396" s="459">
        <v>8.66</v>
      </c>
      <c r="E396" s="456"/>
      <c r="F396" s="456"/>
      <c r="G396" s="459">
        <v>7.8</v>
      </c>
      <c r="H396" s="483">
        <v>7.76</v>
      </c>
      <c r="I396" s="457">
        <v>5860</v>
      </c>
      <c r="J396" s="456">
        <v>3160</v>
      </c>
      <c r="K396" s="456"/>
      <c r="L396" s="456"/>
      <c r="M396" s="456">
        <v>1390</v>
      </c>
      <c r="N396" s="467">
        <v>1390</v>
      </c>
      <c r="O396" s="457">
        <v>11</v>
      </c>
      <c r="P396" s="456">
        <v>7</v>
      </c>
      <c r="Q396" s="456"/>
      <c r="R396" s="456"/>
      <c r="S396" s="456">
        <v>12</v>
      </c>
      <c r="T396" s="456">
        <v>13</v>
      </c>
      <c r="U396" s="55" t="s">
        <v>241</v>
      </c>
      <c r="W396" s="55">
        <v>7</v>
      </c>
      <c r="X396" s="451">
        <f t="shared" si="21"/>
        <v>11</v>
      </c>
      <c r="Y396" s="451">
        <f t="shared" si="22"/>
        <v>7</v>
      </c>
      <c r="Z396" s="451"/>
      <c r="AA396" s="451"/>
      <c r="AB396" s="451">
        <f t="shared" si="23"/>
        <v>12</v>
      </c>
      <c r="AC396" s="55">
        <f t="shared" si="24"/>
        <v>13</v>
      </c>
    </row>
    <row r="397" spans="1:29" hidden="1">
      <c r="A397" s="669">
        <v>44593</v>
      </c>
      <c r="B397" s="458">
        <v>44606</v>
      </c>
      <c r="C397" s="482">
        <v>7.81</v>
      </c>
      <c r="D397" s="459">
        <v>8.4499999999999993</v>
      </c>
      <c r="E397" s="456"/>
      <c r="F397" s="456"/>
      <c r="G397" s="459">
        <v>7.78</v>
      </c>
      <c r="H397" s="459">
        <v>7.82</v>
      </c>
      <c r="I397" s="457">
        <v>6240</v>
      </c>
      <c r="J397" s="456">
        <v>3720</v>
      </c>
      <c r="K397" s="456"/>
      <c r="L397" s="456"/>
      <c r="M397" s="456">
        <v>1310</v>
      </c>
      <c r="N397" s="467">
        <v>1830</v>
      </c>
      <c r="O397" s="457">
        <v>19</v>
      </c>
      <c r="P397" s="456">
        <v>12</v>
      </c>
      <c r="Q397" s="456"/>
      <c r="R397" s="456"/>
      <c r="S397" s="456">
        <v>11</v>
      </c>
      <c r="T397" s="456">
        <v>10</v>
      </c>
      <c r="U397" s="55" t="s">
        <v>2</v>
      </c>
      <c r="W397" s="55">
        <v>7</v>
      </c>
      <c r="X397" s="451">
        <f t="shared" si="21"/>
        <v>19</v>
      </c>
      <c r="Y397" s="451">
        <f t="shared" si="22"/>
        <v>12</v>
      </c>
      <c r="Z397" s="451"/>
      <c r="AA397" s="451"/>
      <c r="AB397" s="451">
        <f t="shared" si="23"/>
        <v>11</v>
      </c>
      <c r="AC397" s="55">
        <f t="shared" si="24"/>
        <v>10</v>
      </c>
    </row>
    <row r="398" spans="1:29" hidden="1">
      <c r="A398" s="669">
        <v>44621</v>
      </c>
      <c r="B398" s="458">
        <v>44634</v>
      </c>
      <c r="C398" s="482">
        <v>7.91</v>
      </c>
      <c r="D398" s="459">
        <v>8.5</v>
      </c>
      <c r="E398" s="456"/>
      <c r="F398" s="456"/>
      <c r="G398" s="459">
        <v>7.71</v>
      </c>
      <c r="H398" s="483">
        <v>7.79</v>
      </c>
      <c r="I398" s="457">
        <v>4880</v>
      </c>
      <c r="J398" s="456">
        <v>2320</v>
      </c>
      <c r="K398" s="456"/>
      <c r="L398" s="456"/>
      <c r="M398" s="456">
        <v>719</v>
      </c>
      <c r="N398" s="467">
        <v>934</v>
      </c>
      <c r="O398" s="457">
        <v>11</v>
      </c>
      <c r="P398" s="456">
        <v>16</v>
      </c>
      <c r="Q398" s="456"/>
      <c r="R398" s="456"/>
      <c r="S398" s="456">
        <v>14</v>
      </c>
      <c r="T398" s="456">
        <v>14</v>
      </c>
      <c r="U398" s="55" t="s">
        <v>10</v>
      </c>
      <c r="W398" s="55">
        <v>7</v>
      </c>
      <c r="X398" s="451">
        <f t="shared" si="21"/>
        <v>11</v>
      </c>
      <c r="Y398" s="451">
        <f t="shared" si="22"/>
        <v>16</v>
      </c>
      <c r="Z398" s="451"/>
      <c r="AA398" s="451"/>
      <c r="AB398" s="451">
        <f t="shared" si="23"/>
        <v>14</v>
      </c>
      <c r="AC398" s="55">
        <f t="shared" si="24"/>
        <v>14</v>
      </c>
    </row>
    <row r="399" spans="1:29" hidden="1">
      <c r="A399" s="669">
        <v>44652</v>
      </c>
      <c r="B399" s="458">
        <v>44677</v>
      </c>
      <c r="C399" s="482">
        <v>7.98</v>
      </c>
      <c r="D399" s="459">
        <v>8.16</v>
      </c>
      <c r="E399" s="456"/>
      <c r="F399" s="456"/>
      <c r="G399" s="459">
        <v>7.75</v>
      </c>
      <c r="H399" s="483">
        <v>7.79</v>
      </c>
      <c r="I399" s="457">
        <v>5710</v>
      </c>
      <c r="J399" s="456">
        <v>4500</v>
      </c>
      <c r="K399" s="456"/>
      <c r="L399" s="456"/>
      <c r="M399" s="456">
        <v>1130</v>
      </c>
      <c r="N399" s="467">
        <v>1420</v>
      </c>
      <c r="O399" s="457">
        <v>12</v>
      </c>
      <c r="P399" s="456" t="s">
        <v>53</v>
      </c>
      <c r="Q399" s="456"/>
      <c r="R399" s="456"/>
      <c r="S399" s="456">
        <v>6</v>
      </c>
      <c r="T399" s="456">
        <v>5</v>
      </c>
      <c r="U399" s="55" t="s">
        <v>9</v>
      </c>
      <c r="W399" s="55">
        <v>7</v>
      </c>
      <c r="X399" s="451">
        <f t="shared" si="21"/>
        <v>12</v>
      </c>
      <c r="Y399" s="451">
        <f t="shared" si="22"/>
        <v>2.5</v>
      </c>
      <c r="Z399" s="451"/>
      <c r="AA399" s="451"/>
      <c r="AB399" s="451">
        <f t="shared" si="23"/>
        <v>6</v>
      </c>
      <c r="AC399" s="55">
        <f t="shared" si="24"/>
        <v>5</v>
      </c>
    </row>
    <row r="400" spans="1:29" hidden="1">
      <c r="A400" s="669">
        <v>44682</v>
      </c>
      <c r="B400" s="458">
        <v>44697</v>
      </c>
      <c r="C400" s="482">
        <v>8.06</v>
      </c>
      <c r="D400" s="459">
        <v>8.24</v>
      </c>
      <c r="E400" s="456"/>
      <c r="F400" s="456"/>
      <c r="G400" s="459">
        <v>7.83</v>
      </c>
      <c r="H400" s="483">
        <v>7.73</v>
      </c>
      <c r="I400" s="457">
        <v>6540</v>
      </c>
      <c r="J400" s="456">
        <v>4890</v>
      </c>
      <c r="K400" s="456"/>
      <c r="L400" s="456"/>
      <c r="M400" s="456">
        <v>1630</v>
      </c>
      <c r="N400" s="467">
        <v>1250</v>
      </c>
      <c r="O400" s="457">
        <v>21</v>
      </c>
      <c r="P400" s="456">
        <v>18</v>
      </c>
      <c r="Q400" s="456"/>
      <c r="R400" s="456"/>
      <c r="S400" s="456">
        <v>13</v>
      </c>
      <c r="T400" s="456">
        <v>10</v>
      </c>
      <c r="U400" s="55" t="s">
        <v>2</v>
      </c>
      <c r="W400" s="55">
        <v>7</v>
      </c>
      <c r="X400" s="451">
        <f t="shared" si="21"/>
        <v>21</v>
      </c>
      <c r="Y400" s="451">
        <f t="shared" si="22"/>
        <v>18</v>
      </c>
      <c r="Z400" s="451"/>
      <c r="AA400" s="451"/>
      <c r="AB400" s="451">
        <f t="shared" si="23"/>
        <v>13</v>
      </c>
      <c r="AC400" s="55">
        <f t="shared" si="24"/>
        <v>10</v>
      </c>
    </row>
    <row r="401" spans="1:29" hidden="1">
      <c r="A401" s="669">
        <v>44713</v>
      </c>
      <c r="B401" s="458">
        <v>44726</v>
      </c>
      <c r="C401" s="482">
        <v>8.01</v>
      </c>
      <c r="D401" s="459">
        <v>8.15</v>
      </c>
      <c r="E401" s="456"/>
      <c r="F401" s="456"/>
      <c r="G401" s="459">
        <v>7.76</v>
      </c>
      <c r="H401" s="483">
        <v>7.79</v>
      </c>
      <c r="I401" s="457">
        <v>6920</v>
      </c>
      <c r="J401" s="456">
        <v>5050</v>
      </c>
      <c r="K401" s="456"/>
      <c r="L401" s="456"/>
      <c r="M401" s="456">
        <v>1280</v>
      </c>
      <c r="N401" s="467">
        <v>1680</v>
      </c>
      <c r="O401" s="457">
        <v>28</v>
      </c>
      <c r="P401" s="456">
        <v>12</v>
      </c>
      <c r="Q401" s="456"/>
      <c r="R401" s="456"/>
      <c r="S401" s="456">
        <v>8</v>
      </c>
      <c r="T401" s="456">
        <v>6</v>
      </c>
      <c r="U401" s="55" t="s">
        <v>9</v>
      </c>
      <c r="W401" s="55">
        <v>7</v>
      </c>
      <c r="X401" s="451">
        <f t="shared" si="21"/>
        <v>28</v>
      </c>
      <c r="Y401" s="451">
        <f t="shared" si="22"/>
        <v>12</v>
      </c>
      <c r="Z401" s="451"/>
      <c r="AA401" s="451"/>
      <c r="AB401" s="451">
        <f t="shared" si="23"/>
        <v>8</v>
      </c>
      <c r="AC401" s="55">
        <f t="shared" si="24"/>
        <v>6</v>
      </c>
    </row>
    <row r="402" spans="1:29" hidden="1">
      <c r="A402" s="669">
        <v>44743</v>
      </c>
      <c r="B402" s="458">
        <v>44754</v>
      </c>
      <c r="C402" s="482">
        <v>7.83</v>
      </c>
      <c r="D402" s="459">
        <v>7.86</v>
      </c>
      <c r="E402" s="456"/>
      <c r="F402" s="456"/>
      <c r="G402" s="459">
        <v>7.77</v>
      </c>
      <c r="H402" s="483">
        <v>7.77</v>
      </c>
      <c r="I402" s="457">
        <v>4810</v>
      </c>
      <c r="J402" s="456">
        <v>3640</v>
      </c>
      <c r="K402" s="456"/>
      <c r="L402" s="456"/>
      <c r="M402" s="456">
        <v>555</v>
      </c>
      <c r="N402" s="467">
        <v>705</v>
      </c>
      <c r="O402" s="457">
        <v>9</v>
      </c>
      <c r="P402" s="456">
        <v>5</v>
      </c>
      <c r="Q402" s="456"/>
      <c r="R402" s="456"/>
      <c r="S402" s="456">
        <v>9</v>
      </c>
      <c r="T402" s="456">
        <v>9</v>
      </c>
      <c r="U402" s="55" t="s">
        <v>2</v>
      </c>
      <c r="W402" s="55">
        <v>7</v>
      </c>
      <c r="X402" s="451">
        <f t="shared" si="21"/>
        <v>9</v>
      </c>
      <c r="Y402" s="451">
        <f t="shared" si="22"/>
        <v>5</v>
      </c>
      <c r="Z402" s="451"/>
      <c r="AA402" s="451"/>
      <c r="AB402" s="451">
        <f t="shared" si="23"/>
        <v>9</v>
      </c>
      <c r="AC402" s="55">
        <f t="shared" si="24"/>
        <v>9</v>
      </c>
    </row>
    <row r="403" spans="1:29" hidden="1">
      <c r="A403" s="669">
        <v>44774</v>
      </c>
      <c r="B403" s="458">
        <v>44790</v>
      </c>
      <c r="C403" s="482">
        <v>7.68</v>
      </c>
      <c r="D403" s="459">
        <v>8.16</v>
      </c>
      <c r="E403" s="456"/>
      <c r="F403" s="456"/>
      <c r="G403" s="459">
        <v>7.84</v>
      </c>
      <c r="H403" s="483">
        <v>7.9</v>
      </c>
      <c r="I403" s="457">
        <v>5370</v>
      </c>
      <c r="J403" s="456">
        <v>4280</v>
      </c>
      <c r="K403" s="456"/>
      <c r="L403" s="456"/>
      <c r="M403" s="456">
        <v>715</v>
      </c>
      <c r="N403" s="467">
        <v>921</v>
      </c>
      <c r="O403" s="457">
        <v>9</v>
      </c>
      <c r="P403" s="456">
        <v>28</v>
      </c>
      <c r="Q403" s="456"/>
      <c r="R403" s="456"/>
      <c r="S403" s="456">
        <v>8</v>
      </c>
      <c r="T403" s="456">
        <v>6</v>
      </c>
      <c r="U403" s="55" t="s">
        <v>240</v>
      </c>
      <c r="W403" s="55">
        <v>7</v>
      </c>
      <c r="X403" s="451">
        <f t="shared" si="21"/>
        <v>9</v>
      </c>
      <c r="Y403" s="451">
        <f t="shared" si="22"/>
        <v>28</v>
      </c>
      <c r="Z403" s="451"/>
      <c r="AA403" s="451"/>
      <c r="AB403" s="451">
        <f t="shared" si="23"/>
        <v>8</v>
      </c>
      <c r="AC403" s="55">
        <f t="shared" si="24"/>
        <v>6</v>
      </c>
    </row>
    <row r="404" spans="1:29" hidden="1">
      <c r="A404" s="669">
        <v>44805</v>
      </c>
      <c r="B404" s="458">
        <v>44823</v>
      </c>
      <c r="C404" s="482">
        <v>8.06</v>
      </c>
      <c r="D404" s="459">
        <v>8.32</v>
      </c>
      <c r="E404" s="456"/>
      <c r="F404" s="456"/>
      <c r="G404" s="459">
        <v>7.92</v>
      </c>
      <c r="H404" s="459">
        <v>7.96</v>
      </c>
      <c r="I404" s="457">
        <v>5540</v>
      </c>
      <c r="J404" s="456">
        <v>4170</v>
      </c>
      <c r="K404" s="456"/>
      <c r="L404" s="456"/>
      <c r="M404" s="456">
        <v>779</v>
      </c>
      <c r="N404" s="467">
        <v>986</v>
      </c>
      <c r="O404" s="457">
        <v>19</v>
      </c>
      <c r="P404" s="456">
        <v>11</v>
      </c>
      <c r="Q404" s="456"/>
      <c r="R404" s="456"/>
      <c r="S404" s="456">
        <v>8</v>
      </c>
      <c r="T404" s="456">
        <v>11</v>
      </c>
      <c r="U404" s="55" t="s">
        <v>11</v>
      </c>
      <c r="W404" s="55">
        <v>7</v>
      </c>
      <c r="X404" s="451">
        <f t="shared" si="21"/>
        <v>19</v>
      </c>
      <c r="Y404" s="451">
        <f t="shared" si="22"/>
        <v>11</v>
      </c>
      <c r="Z404" s="451"/>
      <c r="AA404" s="451"/>
      <c r="AB404" s="451">
        <f t="shared" si="23"/>
        <v>8</v>
      </c>
      <c r="AC404" s="55">
        <f t="shared" si="24"/>
        <v>11</v>
      </c>
    </row>
    <row r="405" spans="1:29" hidden="1">
      <c r="A405" s="669">
        <v>44835</v>
      </c>
      <c r="B405" s="458">
        <v>44851</v>
      </c>
      <c r="C405" s="482">
        <v>7.92</v>
      </c>
      <c r="D405" s="459">
        <v>8.31</v>
      </c>
      <c r="E405" s="456"/>
      <c r="F405" s="456"/>
      <c r="G405" s="459">
        <v>7.84</v>
      </c>
      <c r="H405" s="483">
        <v>7.95</v>
      </c>
      <c r="I405" s="457">
        <v>4860</v>
      </c>
      <c r="J405" s="456">
        <v>3750</v>
      </c>
      <c r="K405" s="456"/>
      <c r="L405" s="456"/>
      <c r="M405" s="456">
        <v>811</v>
      </c>
      <c r="N405" s="467">
        <v>1070</v>
      </c>
      <c r="O405" s="457">
        <v>26</v>
      </c>
      <c r="P405" s="456">
        <v>13</v>
      </c>
      <c r="Q405" s="456"/>
      <c r="R405" s="456"/>
      <c r="S405" s="456">
        <v>12</v>
      </c>
      <c r="T405" s="456">
        <v>18</v>
      </c>
      <c r="U405" s="55" t="s">
        <v>247</v>
      </c>
      <c r="W405" s="55">
        <v>7</v>
      </c>
      <c r="X405" s="451">
        <f t="shared" ref="X405" si="25">IF(O405="","",IF(LEFT(O405,1)="&lt;",VALUE(RIGHT(O405,1)/2),O405))</f>
        <v>26</v>
      </c>
      <c r="Y405" s="451">
        <f t="shared" ref="Y405" si="26">IF(P405="","",IF(LEFT(P405,1)="&lt;",VALUE(RIGHT(P405,1)/2),P405))</f>
        <v>13</v>
      </c>
      <c r="Z405" s="451"/>
      <c r="AA405" s="451"/>
      <c r="AB405" s="451">
        <f t="shared" ref="AB405" si="27">IF(S405="","",IF(LEFT(S405,1)="&lt;",VALUE(RIGHT(S405,1)/2),S405))</f>
        <v>12</v>
      </c>
      <c r="AC405" s="55">
        <f t="shared" ref="AC405" si="28">IF(T405="","",IF(LEFT(T405,1)="&lt;",VALUE(RIGHT(T405,1)/2),T405))</f>
        <v>18</v>
      </c>
    </row>
    <row r="406" spans="1:29" hidden="1">
      <c r="A406" s="669">
        <v>44866</v>
      </c>
      <c r="B406" s="458">
        <v>44887</v>
      </c>
      <c r="C406" s="482">
        <v>8</v>
      </c>
      <c r="D406" s="459">
        <v>8.2100000000000009</v>
      </c>
      <c r="E406" s="456"/>
      <c r="F406" s="456"/>
      <c r="G406" s="459">
        <v>7.89</v>
      </c>
      <c r="H406" s="483">
        <v>8</v>
      </c>
      <c r="I406" s="457">
        <v>5070</v>
      </c>
      <c r="J406" s="456">
        <v>3390</v>
      </c>
      <c r="K406" s="456"/>
      <c r="L406" s="456"/>
      <c r="M406" s="456">
        <v>1010</v>
      </c>
      <c r="N406" s="467">
        <v>1360</v>
      </c>
      <c r="O406" s="457">
        <v>23</v>
      </c>
      <c r="P406" s="456" t="s">
        <v>53</v>
      </c>
      <c r="Q406" s="456"/>
      <c r="R406" s="456"/>
      <c r="S406" s="456">
        <v>12</v>
      </c>
      <c r="T406" s="456">
        <v>16</v>
      </c>
      <c r="U406" s="55" t="s">
        <v>2</v>
      </c>
      <c r="W406" s="55">
        <v>7</v>
      </c>
      <c r="X406" s="451">
        <f t="shared" ref="X406" si="29">IF(O406="","",IF(LEFT(O406,1)="&lt;",VALUE(RIGHT(O406,1)/2),O406))</f>
        <v>23</v>
      </c>
      <c r="Y406" s="451">
        <f t="shared" ref="Y406" si="30">IF(P406="","",IF(LEFT(P406,1)="&lt;",VALUE(RIGHT(P406,1)/2),P406))</f>
        <v>2.5</v>
      </c>
      <c r="Z406" s="451"/>
      <c r="AA406" s="451"/>
      <c r="AB406" s="451">
        <f t="shared" ref="AB406" si="31">IF(S406="","",IF(LEFT(S406,1)="&lt;",VALUE(RIGHT(S406,1)/2),S406))</f>
        <v>12</v>
      </c>
      <c r="AC406" s="55">
        <f t="shared" ref="AC406" si="32">IF(T406="","",IF(LEFT(T406,1)="&lt;",VALUE(RIGHT(T406,1)/2),T406))</f>
        <v>16</v>
      </c>
    </row>
    <row r="407" spans="1:29" hidden="1">
      <c r="A407" s="669">
        <v>44896</v>
      </c>
      <c r="B407" s="458">
        <v>44915</v>
      </c>
      <c r="C407" s="482">
        <v>8.24</v>
      </c>
      <c r="D407" s="459">
        <v>8.2200000000000006</v>
      </c>
      <c r="E407" s="456"/>
      <c r="F407" s="456"/>
      <c r="G407" s="459">
        <v>7.76</v>
      </c>
      <c r="H407" s="483">
        <v>7.78</v>
      </c>
      <c r="I407" s="457">
        <v>5340</v>
      </c>
      <c r="J407" s="456">
        <v>4850</v>
      </c>
      <c r="K407" s="456"/>
      <c r="L407" s="456"/>
      <c r="M407" s="456">
        <v>1480</v>
      </c>
      <c r="N407" s="467">
        <v>1990</v>
      </c>
      <c r="O407" s="457">
        <v>20</v>
      </c>
      <c r="P407" s="456">
        <v>17</v>
      </c>
      <c r="Q407" s="456"/>
      <c r="R407" s="456"/>
      <c r="S407" s="456">
        <v>11</v>
      </c>
      <c r="T407" s="456">
        <v>19</v>
      </c>
      <c r="U407" s="55" t="s">
        <v>2</v>
      </c>
      <c r="W407" s="55">
        <v>7</v>
      </c>
      <c r="X407" s="451">
        <f t="shared" ref="X407" si="33">IF(O407="","",IF(LEFT(O407,1)="&lt;",VALUE(RIGHT(O407,1)/2),O407))</f>
        <v>20</v>
      </c>
      <c r="Y407" s="451">
        <f t="shared" ref="Y407" si="34">IF(P407="","",IF(LEFT(P407,1)="&lt;",VALUE(RIGHT(P407,1)/2),P407))</f>
        <v>17</v>
      </c>
      <c r="Z407" s="451"/>
      <c r="AA407" s="451"/>
      <c r="AB407" s="451">
        <f t="shared" ref="AB407" si="35">IF(S407="","",IF(LEFT(S407,1)="&lt;",VALUE(RIGHT(S407,1)/2),S407))</f>
        <v>11</v>
      </c>
      <c r="AC407" s="55">
        <f t="shared" ref="AC407" si="36">IF(T407="","",IF(LEFT(T407,1)="&lt;",VALUE(RIGHT(T407,1)/2),T407))</f>
        <v>19</v>
      </c>
    </row>
    <row r="408" spans="1:29">
      <c r="A408" s="669">
        <v>44927</v>
      </c>
      <c r="B408" s="458">
        <v>44949</v>
      </c>
      <c r="C408" s="482">
        <v>8.26</v>
      </c>
      <c r="D408" s="459">
        <v>8.43</v>
      </c>
      <c r="E408" s="456"/>
      <c r="F408" s="456"/>
      <c r="G408" s="459">
        <v>7.68</v>
      </c>
      <c r="H408" s="483">
        <v>7.75</v>
      </c>
      <c r="I408" s="457">
        <v>5600</v>
      </c>
      <c r="J408" s="456">
        <v>6120</v>
      </c>
      <c r="K408" s="456"/>
      <c r="L408" s="456"/>
      <c r="M408" s="456">
        <v>1680</v>
      </c>
      <c r="N408" s="467">
        <v>2260</v>
      </c>
      <c r="O408" s="457">
        <v>51</v>
      </c>
      <c r="P408" s="456">
        <v>11</v>
      </c>
      <c r="Q408" s="456"/>
      <c r="R408" s="456"/>
      <c r="S408" s="456" t="s">
        <v>53</v>
      </c>
      <c r="T408" s="456" t="s">
        <v>53</v>
      </c>
      <c r="U408" s="55" t="s">
        <v>247</v>
      </c>
      <c r="W408" s="55">
        <v>7</v>
      </c>
      <c r="X408" s="451">
        <f t="shared" ref="X408" si="37">IF(O408="","",IF(LEFT(O408,1)="&lt;",VALUE(RIGHT(O408,1)/2),O408))</f>
        <v>51</v>
      </c>
      <c r="Y408" s="451">
        <f t="shared" ref="Y408" si="38">IF(P408="","",IF(LEFT(P408,1)="&lt;",VALUE(RIGHT(P408,1)/2),P408))</f>
        <v>11</v>
      </c>
      <c r="Z408" s="451"/>
      <c r="AA408" s="451"/>
      <c r="AB408" s="451">
        <f t="shared" ref="AB408" si="39">IF(S408="","",IF(LEFT(S408,1)="&lt;",VALUE(RIGHT(S408,1)/2),S408))</f>
        <v>2.5</v>
      </c>
      <c r="AC408" s="55">
        <f t="shared" ref="AC408" si="40">IF(T408="","",IF(LEFT(T408,1)="&lt;",VALUE(RIGHT(T408,1)/2),T408))</f>
        <v>2.5</v>
      </c>
    </row>
    <row r="409" spans="1:29">
      <c r="A409" s="669">
        <v>44958</v>
      </c>
      <c r="B409" s="816">
        <v>44977</v>
      </c>
      <c r="C409" s="482">
        <v>8.3000000000000007</v>
      </c>
      <c r="D409" s="459">
        <v>8.0299999999999994</v>
      </c>
      <c r="E409" s="456">
        <v>7.88</v>
      </c>
      <c r="F409" s="456">
        <v>7.46</v>
      </c>
      <c r="G409" s="1114">
        <v>7.65</v>
      </c>
      <c r="H409" s="1114">
        <v>7.66</v>
      </c>
      <c r="I409" s="457">
        <v>5310</v>
      </c>
      <c r="J409" s="456">
        <v>5290</v>
      </c>
      <c r="K409" s="456">
        <v>5180</v>
      </c>
      <c r="L409" s="456">
        <v>4350</v>
      </c>
      <c r="M409" s="456">
        <v>1850</v>
      </c>
      <c r="N409" s="467">
        <v>2370</v>
      </c>
      <c r="O409" s="457">
        <v>8</v>
      </c>
      <c r="P409" s="456">
        <v>13</v>
      </c>
      <c r="Q409" s="456">
        <v>26</v>
      </c>
      <c r="R409" s="456">
        <v>17</v>
      </c>
      <c r="S409" s="456">
        <v>7</v>
      </c>
      <c r="T409" s="456">
        <v>8</v>
      </c>
      <c r="U409" s="55" t="s">
        <v>2</v>
      </c>
      <c r="W409" s="55">
        <v>7</v>
      </c>
      <c r="X409" s="451">
        <f t="shared" ref="X409" si="41">IF(O409="","",IF(LEFT(O409,1)="&lt;",VALUE(RIGHT(O409,1)/2),O409))</f>
        <v>8</v>
      </c>
      <c r="Y409" s="451">
        <f t="shared" ref="Y409:Z409" si="42">IF(P409="","",IF(LEFT(P409,1)="&lt;",VALUE(RIGHT(P409,1)/2),P409))</f>
        <v>13</v>
      </c>
      <c r="Z409" s="451">
        <f t="shared" si="42"/>
        <v>26</v>
      </c>
      <c r="AA409" s="451">
        <f>IF(R409="","",IF(LEFT(R409,1)="&lt;",VALUE(RIGHT(R409,1)/2),R409))</f>
        <v>17</v>
      </c>
      <c r="AB409" s="451">
        <f t="shared" ref="AB409" si="43">IF(S409="","",IF(LEFT(S409,1)="&lt;",VALUE(RIGHT(S409,1)/2),S409))</f>
        <v>7</v>
      </c>
      <c r="AC409" s="55">
        <f t="shared" ref="AC409" si="44">IF(T409="","",IF(LEFT(T409,1)="&lt;",VALUE(RIGHT(T409,1)/2),T409))</f>
        <v>8</v>
      </c>
    </row>
    <row r="410" spans="1:29">
      <c r="A410" s="669">
        <v>44986</v>
      </c>
      <c r="B410" s="458"/>
      <c r="C410" s="482"/>
      <c r="D410" s="459"/>
      <c r="E410" s="456"/>
      <c r="F410" s="456"/>
      <c r="G410" s="459"/>
      <c r="H410" s="483"/>
      <c r="I410" s="457"/>
      <c r="J410" s="456"/>
      <c r="K410" s="456"/>
      <c r="L410" s="456"/>
      <c r="M410" s="456"/>
      <c r="N410" s="467"/>
      <c r="O410" s="457"/>
      <c r="P410" s="456"/>
      <c r="Q410" s="456"/>
      <c r="R410" s="456"/>
      <c r="S410" s="456"/>
      <c r="T410" s="456"/>
      <c r="U410" s="55"/>
      <c r="W410" s="55">
        <v>7</v>
      </c>
      <c r="X410" s="451"/>
      <c r="Y410" s="451"/>
      <c r="Z410" s="451"/>
      <c r="AA410" s="451"/>
      <c r="AB410" s="451"/>
      <c r="AC410" s="55"/>
    </row>
    <row r="411" spans="1:29">
      <c r="A411" s="669">
        <v>45017</v>
      </c>
      <c r="B411" s="458"/>
      <c r="C411" s="482"/>
      <c r="D411" s="459"/>
      <c r="E411" s="456"/>
      <c r="F411" s="456"/>
      <c r="G411" s="459"/>
      <c r="H411" s="483"/>
      <c r="I411" s="457"/>
      <c r="J411" s="456"/>
      <c r="K411" s="456"/>
      <c r="L411" s="456"/>
      <c r="M411" s="456"/>
      <c r="N411" s="467"/>
      <c r="O411" s="457"/>
      <c r="P411" s="456"/>
      <c r="Q411" s="456"/>
      <c r="R411" s="456"/>
      <c r="S411" s="456"/>
      <c r="T411" s="456"/>
      <c r="U411" s="55"/>
      <c r="W411" s="55">
        <v>7</v>
      </c>
      <c r="X411" s="451"/>
      <c r="Y411" s="451"/>
      <c r="Z411" s="451"/>
      <c r="AA411" s="451"/>
      <c r="AB411" s="451"/>
      <c r="AC411" s="55"/>
    </row>
    <row r="412" spans="1:29">
      <c r="A412" s="669">
        <v>45047</v>
      </c>
      <c r="B412" s="458"/>
      <c r="C412" s="482"/>
      <c r="D412" s="459"/>
      <c r="E412" s="456"/>
      <c r="F412" s="456"/>
      <c r="G412" s="459"/>
      <c r="H412" s="483"/>
      <c r="I412" s="457"/>
      <c r="J412" s="456"/>
      <c r="K412" s="456"/>
      <c r="L412" s="456"/>
      <c r="M412" s="456"/>
      <c r="N412" s="467"/>
      <c r="O412" s="457"/>
      <c r="P412" s="456"/>
      <c r="Q412" s="456"/>
      <c r="R412" s="456"/>
      <c r="S412" s="456"/>
      <c r="T412" s="456"/>
      <c r="U412" s="55"/>
      <c r="W412" s="55">
        <v>7</v>
      </c>
      <c r="X412" s="451"/>
      <c r="Y412" s="451"/>
      <c r="Z412" s="451"/>
      <c r="AA412" s="451"/>
      <c r="AB412" s="451"/>
      <c r="AC412" s="55"/>
    </row>
    <row r="413" spans="1:29">
      <c r="A413" s="669">
        <v>45078</v>
      </c>
      <c r="B413" s="458"/>
      <c r="C413" s="482"/>
      <c r="D413" s="459"/>
      <c r="E413" s="456"/>
      <c r="F413" s="456"/>
      <c r="G413" s="459"/>
      <c r="H413" s="483"/>
      <c r="I413" s="457"/>
      <c r="J413" s="456"/>
      <c r="K413" s="456"/>
      <c r="L413" s="456"/>
      <c r="M413" s="456"/>
      <c r="N413" s="467"/>
      <c r="O413" s="457"/>
      <c r="P413" s="456"/>
      <c r="Q413" s="456"/>
      <c r="R413" s="456"/>
      <c r="S413" s="456"/>
      <c r="T413" s="456"/>
      <c r="U413" s="55"/>
      <c r="W413" s="55">
        <v>7</v>
      </c>
      <c r="X413" s="451"/>
      <c r="Y413" s="451"/>
      <c r="Z413" s="451"/>
      <c r="AA413" s="451"/>
      <c r="AB413" s="451"/>
      <c r="AC413" s="55"/>
    </row>
    <row r="414" spans="1:29">
      <c r="A414" s="669">
        <v>45108</v>
      </c>
      <c r="B414" s="458"/>
      <c r="C414" s="482"/>
      <c r="D414" s="459"/>
      <c r="E414" s="456"/>
      <c r="F414" s="456"/>
      <c r="G414" s="459"/>
      <c r="H414" s="483"/>
      <c r="I414" s="457"/>
      <c r="J414" s="456"/>
      <c r="K414" s="456"/>
      <c r="L414" s="456"/>
      <c r="M414" s="456"/>
      <c r="N414" s="467"/>
      <c r="O414" s="457"/>
      <c r="P414" s="456"/>
      <c r="Q414" s="456"/>
      <c r="R414" s="456"/>
      <c r="S414" s="456"/>
      <c r="T414" s="456"/>
      <c r="U414" s="55"/>
      <c r="W414" s="55">
        <v>7</v>
      </c>
      <c r="X414" s="451"/>
      <c r="Y414" s="451"/>
      <c r="Z414" s="451"/>
      <c r="AA414" s="451"/>
      <c r="AB414" s="451"/>
      <c r="AC414" s="55"/>
    </row>
    <row r="415" spans="1:29">
      <c r="A415" s="669">
        <v>45139</v>
      </c>
      <c r="B415" s="458"/>
      <c r="C415" s="482"/>
      <c r="D415" s="459"/>
      <c r="E415" s="456"/>
      <c r="F415" s="456"/>
      <c r="G415" s="459"/>
      <c r="H415" s="483"/>
      <c r="I415" s="457"/>
      <c r="J415" s="456"/>
      <c r="K415" s="456"/>
      <c r="L415" s="456"/>
      <c r="M415" s="456"/>
      <c r="N415" s="467"/>
      <c r="O415" s="457"/>
      <c r="P415" s="456"/>
      <c r="Q415" s="456"/>
      <c r="R415" s="456"/>
      <c r="S415" s="456"/>
      <c r="T415" s="456"/>
      <c r="U415" s="55"/>
      <c r="W415" s="55">
        <v>7</v>
      </c>
      <c r="X415" s="451"/>
      <c r="Y415" s="451"/>
      <c r="Z415" s="451"/>
      <c r="AA415" s="451"/>
      <c r="AB415" s="451"/>
      <c r="AC415" s="55"/>
    </row>
    <row r="416" spans="1:29">
      <c r="A416" s="669">
        <v>45170</v>
      </c>
      <c r="B416" s="458"/>
      <c r="C416" s="482"/>
      <c r="D416" s="459"/>
      <c r="E416" s="456"/>
      <c r="F416" s="456"/>
      <c r="G416" s="459"/>
      <c r="H416" s="483"/>
      <c r="I416" s="457"/>
      <c r="J416" s="456"/>
      <c r="K416" s="456"/>
      <c r="L416" s="456"/>
      <c r="M416" s="456"/>
      <c r="N416" s="467"/>
      <c r="O416" s="457"/>
      <c r="P416" s="456"/>
      <c r="Q416" s="456"/>
      <c r="R416" s="456"/>
      <c r="S416" s="456"/>
      <c r="T416" s="456"/>
      <c r="U416" s="55"/>
      <c r="W416" s="55">
        <v>7</v>
      </c>
      <c r="X416" s="451"/>
      <c r="Y416" s="451"/>
      <c r="Z416" s="451"/>
      <c r="AA416" s="451"/>
      <c r="AB416" s="451"/>
      <c r="AC416" s="55"/>
    </row>
    <row r="417" spans="1:41">
      <c r="A417" s="669">
        <v>45200</v>
      </c>
      <c r="B417" s="458"/>
      <c r="C417" s="482"/>
      <c r="D417" s="459"/>
      <c r="E417" s="456"/>
      <c r="F417" s="456"/>
      <c r="G417" s="459"/>
      <c r="H417" s="483"/>
      <c r="I417" s="457"/>
      <c r="J417" s="456"/>
      <c r="K417" s="456"/>
      <c r="L417" s="456"/>
      <c r="M417" s="456"/>
      <c r="N417" s="467"/>
      <c r="O417" s="457"/>
      <c r="P417" s="456"/>
      <c r="Q417" s="456"/>
      <c r="R417" s="456"/>
      <c r="S417" s="456"/>
      <c r="T417" s="456"/>
      <c r="U417" s="55"/>
      <c r="W417" s="55">
        <v>7</v>
      </c>
      <c r="X417" s="451"/>
      <c r="Y417" s="451"/>
      <c r="Z417" s="451"/>
      <c r="AA417" s="451"/>
      <c r="AB417" s="451"/>
      <c r="AC417" s="55"/>
    </row>
    <row r="418" spans="1:41">
      <c r="A418" s="669">
        <v>45231</v>
      </c>
      <c r="B418" s="458"/>
      <c r="C418" s="482"/>
      <c r="D418" s="459"/>
      <c r="E418" s="456"/>
      <c r="F418" s="456"/>
      <c r="G418" s="459"/>
      <c r="H418" s="483"/>
      <c r="I418" s="457"/>
      <c r="J418" s="456"/>
      <c r="K418" s="456"/>
      <c r="L418" s="456"/>
      <c r="M418" s="456"/>
      <c r="N418" s="467"/>
      <c r="O418" s="457"/>
      <c r="P418" s="456"/>
      <c r="Q418" s="456"/>
      <c r="R418" s="456"/>
      <c r="S418" s="456"/>
      <c r="T418" s="456"/>
      <c r="U418" s="55"/>
      <c r="W418" s="55">
        <v>7</v>
      </c>
      <c r="X418" s="451"/>
      <c r="Y418" s="451"/>
      <c r="Z418" s="451"/>
      <c r="AA418" s="451"/>
      <c r="AB418" s="451"/>
      <c r="AC418" s="55"/>
    </row>
    <row r="419" spans="1:41">
      <c r="A419" s="669">
        <v>45261</v>
      </c>
      <c r="B419" s="458"/>
      <c r="C419" s="482"/>
      <c r="D419" s="459"/>
      <c r="E419" s="456"/>
      <c r="F419" s="456"/>
      <c r="G419" s="459"/>
      <c r="H419" s="483"/>
      <c r="I419" s="457"/>
      <c r="J419" s="456"/>
      <c r="K419" s="456"/>
      <c r="L419" s="456"/>
      <c r="M419" s="456"/>
      <c r="N419" s="467"/>
      <c r="O419" s="457"/>
      <c r="P419" s="456"/>
      <c r="Q419" s="456"/>
      <c r="R419" s="456"/>
      <c r="S419" s="456"/>
      <c r="T419" s="456"/>
      <c r="U419" s="55"/>
      <c r="W419" s="55">
        <v>7</v>
      </c>
      <c r="X419" s="451"/>
      <c r="Y419" s="451"/>
      <c r="Z419" s="451"/>
      <c r="AA419" s="451"/>
      <c r="AB419" s="451"/>
      <c r="AC419" s="55"/>
    </row>
    <row r="420" spans="1:41">
      <c r="A420" s="669"/>
      <c r="B420" s="458"/>
      <c r="C420" s="482"/>
      <c r="D420" s="459"/>
      <c r="E420" s="459"/>
      <c r="F420" s="459"/>
      <c r="G420" s="459"/>
      <c r="H420" s="483"/>
      <c r="I420" s="457"/>
      <c r="J420" s="456"/>
      <c r="K420" s="456"/>
      <c r="L420" s="456"/>
      <c r="M420" s="456"/>
      <c r="N420" s="467"/>
      <c r="O420" s="457"/>
      <c r="P420" s="456"/>
      <c r="Q420" s="456"/>
      <c r="R420" s="456"/>
      <c r="S420" s="456"/>
      <c r="T420" s="456"/>
      <c r="U420" s="55"/>
      <c r="W420" s="55"/>
      <c r="X420" s="451"/>
      <c r="Y420" s="451"/>
      <c r="Z420" s="451"/>
      <c r="AA420" s="451"/>
      <c r="AB420" s="451"/>
      <c r="AC420" s="55"/>
    </row>
    <row r="421" spans="1:41" s="759" customFormat="1" ht="13.8" thickBot="1">
      <c r="A421" s="751"/>
      <c r="B421" s="752"/>
      <c r="C421" s="753"/>
      <c r="D421" s="754"/>
      <c r="E421" s="754"/>
      <c r="F421" s="754"/>
      <c r="G421" s="754"/>
      <c r="H421" s="755"/>
      <c r="I421" s="756"/>
      <c r="J421" s="757"/>
      <c r="K421" s="757"/>
      <c r="L421" s="754"/>
      <c r="M421" s="757"/>
      <c r="N421" s="758"/>
      <c r="O421" s="756"/>
      <c r="P421" s="757"/>
      <c r="Q421" s="754"/>
      <c r="R421" s="754"/>
      <c r="S421" s="757"/>
      <c r="T421" s="757"/>
      <c r="U421" s="760"/>
      <c r="V421" s="18"/>
      <c r="W421" s="760"/>
      <c r="X421" s="761"/>
      <c r="Y421" s="761"/>
      <c r="Z421" s="761"/>
      <c r="AA421" s="762"/>
      <c r="AB421" s="761"/>
      <c r="AC421" s="760"/>
    </row>
    <row r="422" spans="1:41" ht="42" customHeight="1" thickBot="1">
      <c r="A422" s="838" t="s">
        <v>370</v>
      </c>
      <c r="B422" s="517" t="s">
        <v>60</v>
      </c>
      <c r="C422" s="518">
        <f t="shared" ref="C422:N422" si="45">IF(ISERROR(AVERAGE(C408:C421)),"No Result",AVERAGE(C408:C421))</f>
        <v>8.2800000000000011</v>
      </c>
      <c r="D422" s="518">
        <f t="shared" si="45"/>
        <v>8.23</v>
      </c>
      <c r="E422" s="518">
        <f t="shared" si="45"/>
        <v>7.88</v>
      </c>
      <c r="F422" s="518">
        <f t="shared" si="45"/>
        <v>7.46</v>
      </c>
      <c r="G422" s="518">
        <f t="shared" si="45"/>
        <v>7.665</v>
      </c>
      <c r="H422" s="518">
        <f t="shared" si="45"/>
        <v>7.7050000000000001</v>
      </c>
      <c r="I422" s="519">
        <f t="shared" si="45"/>
        <v>5455</v>
      </c>
      <c r="J422" s="519">
        <f t="shared" si="45"/>
        <v>5705</v>
      </c>
      <c r="K422" s="519">
        <f t="shared" si="45"/>
        <v>5180</v>
      </c>
      <c r="L422" s="519">
        <f t="shared" si="45"/>
        <v>4350</v>
      </c>
      <c r="M422" s="519">
        <f t="shared" si="45"/>
        <v>1765</v>
      </c>
      <c r="N422" s="519">
        <f t="shared" si="45"/>
        <v>2315</v>
      </c>
      <c r="O422" s="453">
        <f t="shared" ref="O422:T422" si="46">IF(ISERROR(AVERAGE(X408:X421)),"No Result",AVERAGE(X408:X421))</f>
        <v>29.5</v>
      </c>
      <c r="P422" s="453">
        <f t="shared" si="46"/>
        <v>12</v>
      </c>
      <c r="Q422" s="453">
        <f t="shared" si="46"/>
        <v>26</v>
      </c>
      <c r="R422" s="453">
        <f t="shared" si="46"/>
        <v>17</v>
      </c>
      <c r="S422" s="453">
        <f t="shared" si="46"/>
        <v>4.75</v>
      </c>
      <c r="T422" s="453">
        <f t="shared" si="46"/>
        <v>5.25</v>
      </c>
      <c r="U422" s="326"/>
      <c r="V422" s="326"/>
      <c r="W422" s="521"/>
      <c r="X422" s="519">
        <f t="shared" ref="X422:AC422" si="47">IF(ISERROR(AVERAGE(X408:X421)),"No Result",AVERAGE(X408:X421))</f>
        <v>29.5</v>
      </c>
      <c r="Y422" s="519">
        <f t="shared" si="47"/>
        <v>12</v>
      </c>
      <c r="Z422" s="519">
        <f t="shared" si="47"/>
        <v>26</v>
      </c>
      <c r="AA422" s="519">
        <f t="shared" si="47"/>
        <v>17</v>
      </c>
      <c r="AB422" s="519">
        <f t="shared" si="47"/>
        <v>4.75</v>
      </c>
      <c r="AC422" s="520">
        <f t="shared" si="47"/>
        <v>5.25</v>
      </c>
      <c r="AD422" s="27"/>
    </row>
    <row r="423" spans="1:41" ht="25.2" customHeight="1">
      <c r="B423" s="30" t="s">
        <v>182</v>
      </c>
      <c r="C423" s="89">
        <f t="shared" ref="C423:N423" si="48">IF(ISERROR(C422-MIN(C408:C421)),"No Result",C422-MIN(C408:C421))</f>
        <v>2.000000000000135E-2</v>
      </c>
      <c r="D423" s="89">
        <f t="shared" si="48"/>
        <v>0.20000000000000107</v>
      </c>
      <c r="E423" s="89">
        <f t="shared" si="48"/>
        <v>0</v>
      </c>
      <c r="F423" s="89">
        <f t="shared" si="48"/>
        <v>0</v>
      </c>
      <c r="G423" s="89">
        <f t="shared" si="48"/>
        <v>1.499999999999968E-2</v>
      </c>
      <c r="H423" s="89">
        <f t="shared" si="48"/>
        <v>4.4999999999999929E-2</v>
      </c>
      <c r="I423" s="90">
        <f t="shared" si="48"/>
        <v>145</v>
      </c>
      <c r="J423" s="90">
        <f t="shared" si="48"/>
        <v>415</v>
      </c>
      <c r="K423" s="90">
        <f t="shared" si="48"/>
        <v>0</v>
      </c>
      <c r="L423" s="90">
        <f t="shared" si="48"/>
        <v>0</v>
      </c>
      <c r="M423" s="90">
        <f t="shared" si="48"/>
        <v>85</v>
      </c>
      <c r="N423" s="90">
        <f t="shared" si="48"/>
        <v>55</v>
      </c>
      <c r="O423" s="31">
        <f t="shared" ref="O423:T423" si="49">IF(ISERROR(O422-MIN(X408:X421)),"No Result",O422-MIN(X408:X421))</f>
        <v>21.5</v>
      </c>
      <c r="P423" s="31">
        <f t="shared" si="49"/>
        <v>1</v>
      </c>
      <c r="Q423" s="31">
        <f t="shared" si="49"/>
        <v>0</v>
      </c>
      <c r="R423" s="31">
        <f t="shared" si="49"/>
        <v>0</v>
      </c>
      <c r="S423" s="31">
        <f t="shared" si="49"/>
        <v>2.25</v>
      </c>
      <c r="T423" s="31">
        <f t="shared" si="49"/>
        <v>2.75</v>
      </c>
      <c r="U423" s="90"/>
      <c r="V423" s="90"/>
      <c r="W423" s="90"/>
      <c r="X423" s="89">
        <f t="shared" ref="X423:AC423" si="50">IF(ISERROR(X422-MIN(X408:X421)),"No Result",X422-MIN(X408:X421))</f>
        <v>21.5</v>
      </c>
      <c r="Y423" s="89">
        <f t="shared" si="50"/>
        <v>1</v>
      </c>
      <c r="Z423" s="89">
        <f t="shared" si="50"/>
        <v>0</v>
      </c>
      <c r="AA423" s="89">
        <f t="shared" si="50"/>
        <v>0</v>
      </c>
      <c r="AB423" s="89">
        <f t="shared" si="50"/>
        <v>2.25</v>
      </c>
      <c r="AC423" s="89">
        <f t="shared" si="50"/>
        <v>2.75</v>
      </c>
      <c r="AD423" s="27"/>
    </row>
    <row r="424" spans="1:41" ht="20.7" customHeight="1">
      <c r="B424" s="30" t="s">
        <v>183</v>
      </c>
      <c r="C424" s="31">
        <f t="shared" ref="C424:N424" si="51">IF(ISERROR(MAX(C408:C421)-C422),"No Result",MAX(C408:C421)-C422)</f>
        <v>1.9999999999999574E-2</v>
      </c>
      <c r="D424" s="31">
        <f t="shared" si="51"/>
        <v>0.19999999999999929</v>
      </c>
      <c r="E424" s="31">
        <f t="shared" si="51"/>
        <v>0</v>
      </c>
      <c r="F424" s="31">
        <f t="shared" si="51"/>
        <v>0</v>
      </c>
      <c r="G424" s="31">
        <f t="shared" si="51"/>
        <v>1.499999999999968E-2</v>
      </c>
      <c r="H424" s="31">
        <f t="shared" si="51"/>
        <v>4.4999999999999929E-2</v>
      </c>
      <c r="I424" s="90">
        <f t="shared" si="51"/>
        <v>145</v>
      </c>
      <c r="J424" s="90">
        <f t="shared" si="51"/>
        <v>415</v>
      </c>
      <c r="K424" s="90">
        <f t="shared" si="51"/>
        <v>0</v>
      </c>
      <c r="L424" s="90">
        <f t="shared" si="51"/>
        <v>0</v>
      </c>
      <c r="M424" s="90">
        <f t="shared" si="51"/>
        <v>85</v>
      </c>
      <c r="N424" s="90">
        <f t="shared" si="51"/>
        <v>55</v>
      </c>
      <c r="O424" s="31">
        <f t="shared" ref="O424:T424" si="52">IF(ISERROR(MAX(X408:X421)-O422),"No Result",MAX(X408:X421)-O422)</f>
        <v>21.5</v>
      </c>
      <c r="P424" s="31">
        <f t="shared" si="52"/>
        <v>1</v>
      </c>
      <c r="Q424" s="31">
        <f t="shared" si="52"/>
        <v>0</v>
      </c>
      <c r="R424" s="31">
        <f t="shared" si="52"/>
        <v>0</v>
      </c>
      <c r="S424" s="31">
        <f t="shared" si="52"/>
        <v>2.25</v>
      </c>
      <c r="T424" s="31">
        <f t="shared" si="52"/>
        <v>2.75</v>
      </c>
      <c r="U424" s="31"/>
      <c r="V424" s="31"/>
      <c r="W424" s="31"/>
      <c r="X424" s="31">
        <f t="shared" ref="X424:AC424" si="53">IF(ISERROR(MAX(X408:X421)-X422),"No Result",MAX(X408:X421)-X422)</f>
        <v>21.5</v>
      </c>
      <c r="Y424" s="31">
        <f t="shared" si="53"/>
        <v>1</v>
      </c>
      <c r="Z424" s="31">
        <f t="shared" si="53"/>
        <v>0</v>
      </c>
      <c r="AA424" s="31">
        <f t="shared" si="53"/>
        <v>0</v>
      </c>
      <c r="AB424" s="31">
        <f t="shared" si="53"/>
        <v>2.25</v>
      </c>
      <c r="AC424" s="31">
        <f t="shared" si="53"/>
        <v>2.75</v>
      </c>
    </row>
    <row r="425" spans="1:41">
      <c r="B425" s="26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spans="1:41" ht="26.7" customHeight="1">
      <c r="B426" s="34" t="s">
        <v>63</v>
      </c>
      <c r="C426" s="35">
        <v>8.5</v>
      </c>
      <c r="D426" s="35">
        <v>8.5</v>
      </c>
      <c r="E426" s="35">
        <v>8.5</v>
      </c>
      <c r="F426" s="35">
        <v>8.5</v>
      </c>
      <c r="G426" s="35">
        <v>8.5</v>
      </c>
      <c r="H426" s="35">
        <v>8.5</v>
      </c>
      <c r="I426" s="36"/>
      <c r="J426" s="36"/>
      <c r="M426" s="37"/>
      <c r="N426" s="37"/>
      <c r="O426" s="37"/>
      <c r="P426" s="37"/>
      <c r="Q426" s="37"/>
      <c r="R426" s="37"/>
      <c r="S426" s="37"/>
      <c r="T426" s="37"/>
      <c r="U426" s="38"/>
      <c r="V426" s="38"/>
      <c r="W426" s="38"/>
      <c r="X426" s="38"/>
      <c r="Y426" s="38"/>
      <c r="Z426" s="38"/>
      <c r="AA426" s="27"/>
      <c r="AB426" s="38"/>
      <c r="AC426" s="38"/>
      <c r="AD426" s="38"/>
      <c r="AE426" s="38"/>
      <c r="AF426" s="38"/>
      <c r="AG426" s="38"/>
    </row>
    <row r="427" spans="1:41" ht="22.2" customHeight="1" thickBot="1">
      <c r="B427" s="34"/>
      <c r="C427" s="35"/>
      <c r="D427" s="35"/>
      <c r="E427" s="35"/>
      <c r="F427" s="35"/>
      <c r="G427" s="35"/>
      <c r="H427" s="35"/>
      <c r="O427" s="37"/>
      <c r="P427" s="37"/>
      <c r="Q427" s="37"/>
      <c r="R427" s="37"/>
      <c r="S427" s="37"/>
      <c r="T427" s="37"/>
      <c r="U427" s="38"/>
      <c r="V427" s="38"/>
      <c r="W427" s="38"/>
      <c r="X427" s="38"/>
      <c r="Y427" s="38"/>
      <c r="Z427" s="38"/>
      <c r="AA427" s="27"/>
      <c r="AB427" s="38"/>
      <c r="AC427" s="38"/>
      <c r="AD427" s="38"/>
      <c r="AE427" s="38"/>
      <c r="AF427" s="38"/>
      <c r="AG427" s="38"/>
    </row>
    <row r="428" spans="1:41" s="39" customFormat="1" ht="21" customHeight="1" thickTop="1" thickBot="1">
      <c r="B428" s="28"/>
      <c r="C428" s="26"/>
      <c r="D428" s="26"/>
      <c r="E428" s="26"/>
      <c r="F428" s="40"/>
      <c r="G428" s="40"/>
      <c r="H428" s="920">
        <v>44977</v>
      </c>
      <c r="I428" s="921" t="s">
        <v>437</v>
      </c>
      <c r="M428" s="1304" t="s">
        <v>359</v>
      </c>
      <c r="N428" s="1304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26"/>
      <c r="AD428" s="41"/>
      <c r="AE428" s="41"/>
      <c r="AF428" s="41"/>
      <c r="AG428" s="27"/>
      <c r="AH428" s="41"/>
      <c r="AI428" s="41"/>
      <c r="AJ428" s="41"/>
      <c r="AK428" s="41"/>
      <c r="AL428" s="41"/>
      <c r="AM428" s="41"/>
      <c r="AN428" s="41"/>
      <c r="AO428" s="41"/>
    </row>
    <row r="429" spans="1:41" ht="14.4" thickTop="1">
      <c r="F429" s="26"/>
      <c r="G429" s="26"/>
      <c r="H429" s="1292" t="s">
        <v>435</v>
      </c>
      <c r="I429" s="1293"/>
      <c r="J429" s="1293"/>
      <c r="K429" s="1293"/>
      <c r="L429" s="1293"/>
      <c r="M429" s="1293"/>
      <c r="N429" s="1294"/>
      <c r="O429" s="26"/>
      <c r="AD429" s="26"/>
      <c r="AH429" s="27"/>
    </row>
    <row r="430" spans="1:41" ht="15.75" customHeight="1">
      <c r="C430" s="1295" t="s">
        <v>436</v>
      </c>
      <c r="D430" s="1296"/>
      <c r="E430" s="1296"/>
      <c r="F430" s="1297"/>
      <c r="H430" s="438" t="s">
        <v>273</v>
      </c>
      <c r="I430" s="438" t="s">
        <v>41</v>
      </c>
      <c r="J430" s="438" t="s">
        <v>68</v>
      </c>
      <c r="K430" s="438" t="s">
        <v>242</v>
      </c>
      <c r="L430" s="438" t="s">
        <v>243</v>
      </c>
      <c r="M430" s="438" t="s">
        <v>244</v>
      </c>
      <c r="N430" s="439" t="s">
        <v>69</v>
      </c>
      <c r="AD430" s="26"/>
      <c r="AH430" s="27"/>
    </row>
    <row r="431" spans="1:41" ht="14.4">
      <c r="C431" s="301" t="s">
        <v>95</v>
      </c>
      <c r="D431" s="1120">
        <f t="shared" ref="D431:F432" si="54">H431</f>
        <v>44977</v>
      </c>
      <c r="E431" s="402">
        <f t="shared" si="54"/>
        <v>8.3000000000000007</v>
      </c>
      <c r="F431" s="403">
        <f t="shared" si="54"/>
        <v>5310</v>
      </c>
      <c r="G431" s="437" t="s">
        <v>2</v>
      </c>
      <c r="H431" s="1119">
        <v>44977</v>
      </c>
      <c r="I431" s="939">
        <f>VLOOKUP($H$428,$B$384:$T$421,2,FALSE)</f>
        <v>8.3000000000000007</v>
      </c>
      <c r="J431" s="940">
        <f>VLOOKUP($H$428,$B$384:$T$421,8,FALSE)</f>
        <v>5310</v>
      </c>
      <c r="K431" s="782" t="s">
        <v>245</v>
      </c>
      <c r="L431" s="782" t="s">
        <v>433</v>
      </c>
      <c r="M431" s="782" t="s">
        <v>246</v>
      </c>
      <c r="N431" s="781">
        <f>VLOOKUP($H$428,$B$384:$T$421,14,FALSE)</f>
        <v>8</v>
      </c>
      <c r="O431" s="842"/>
      <c r="AC431" s="27"/>
      <c r="AD431" s="26"/>
      <c r="AH431" s="27"/>
    </row>
    <row r="432" spans="1:41" ht="14.4">
      <c r="C432" s="301" t="s">
        <v>175</v>
      </c>
      <c r="D432" s="1120">
        <f t="shared" si="54"/>
        <v>44978</v>
      </c>
      <c r="E432" s="402">
        <f t="shared" si="54"/>
        <v>8.0299999999999994</v>
      </c>
      <c r="F432" s="403">
        <f t="shared" si="54"/>
        <v>5290</v>
      </c>
      <c r="G432" s="437" t="s">
        <v>241</v>
      </c>
      <c r="H432" s="1119">
        <v>44978</v>
      </c>
      <c r="I432" s="939">
        <f>VLOOKUP($H$428,$B$384:$T$421,3,FALSE)</f>
        <v>8.0299999999999994</v>
      </c>
      <c r="J432" s="940">
        <f>VLOOKUP($H$428,$B$384:$T$421,9,FALSE)</f>
        <v>5290</v>
      </c>
      <c r="K432" s="782" t="s">
        <v>245</v>
      </c>
      <c r="L432" s="782" t="s">
        <v>433</v>
      </c>
      <c r="M432" s="782" t="s">
        <v>246</v>
      </c>
      <c r="N432" s="781">
        <f>VLOOKUP($H$428,$B$384:$T$421,15,FALSE)</f>
        <v>13</v>
      </c>
      <c r="O432" s="842"/>
      <c r="AC432" s="27"/>
      <c r="AD432" s="26"/>
      <c r="AH432" s="27"/>
    </row>
    <row r="433" spans="1:34" ht="14.4">
      <c r="C433" s="301" t="s">
        <v>84</v>
      </c>
      <c r="D433" s="1120">
        <f t="shared" ref="D433:E434" si="55">H433</f>
        <v>44977</v>
      </c>
      <c r="E433" s="402">
        <f t="shared" si="55"/>
        <v>7.88</v>
      </c>
      <c r="F433" s="403">
        <f t="shared" ref="F433:F434" si="56">J433</f>
        <v>5180</v>
      </c>
      <c r="G433" s="437" t="s">
        <v>238</v>
      </c>
      <c r="H433" s="1119">
        <v>44977</v>
      </c>
      <c r="I433" s="939">
        <f>VLOOKUP($H$428,$B$384:$T$421,4,FALSE)</f>
        <v>7.88</v>
      </c>
      <c r="J433" s="940">
        <f>VLOOKUP($H$428,$B$384:$T$421,10,FALSE)</f>
        <v>5180</v>
      </c>
      <c r="K433" s="782" t="s">
        <v>72</v>
      </c>
      <c r="L433" s="782" t="s">
        <v>433</v>
      </c>
      <c r="M433" s="782" t="s">
        <v>246</v>
      </c>
      <c r="N433" s="516"/>
      <c r="O433" s="849"/>
      <c r="AC433" s="27"/>
      <c r="AD433" s="26"/>
      <c r="AH433" s="27"/>
    </row>
    <row r="434" spans="1:34" ht="14.4">
      <c r="C434" s="301" t="s">
        <v>96</v>
      </c>
      <c r="D434" s="1120">
        <f t="shared" si="55"/>
        <v>44977</v>
      </c>
      <c r="E434" s="402">
        <f t="shared" si="55"/>
        <v>7.46</v>
      </c>
      <c r="F434" s="403">
        <f t="shared" si="56"/>
        <v>4350</v>
      </c>
      <c r="G434" s="437" t="s">
        <v>239</v>
      </c>
      <c r="H434" s="1119">
        <v>44977</v>
      </c>
      <c r="I434" s="939">
        <f>VLOOKUP($H$428,$B$384:$T$421,5,FALSE)</f>
        <v>7.46</v>
      </c>
      <c r="J434" s="940">
        <f>VLOOKUP($H$428,$B$384:$T$421,11,FALSE)</f>
        <v>4350</v>
      </c>
      <c r="K434" s="782" t="s">
        <v>72</v>
      </c>
      <c r="L434" s="782" t="s">
        <v>433</v>
      </c>
      <c r="M434" s="782" t="s">
        <v>246</v>
      </c>
      <c r="N434" s="516"/>
      <c r="O434" s="842"/>
      <c r="AC434" s="27"/>
      <c r="AD434" s="26"/>
      <c r="AH434" s="27"/>
    </row>
    <row r="435" spans="1:34" ht="14.4">
      <c r="C435" s="301" t="s">
        <v>168</v>
      </c>
      <c r="D435" s="1120">
        <f t="shared" ref="D435:F436" si="57">H435</f>
        <v>44978</v>
      </c>
      <c r="E435" s="402">
        <f t="shared" si="57"/>
        <v>7.65</v>
      </c>
      <c r="F435" s="403">
        <f t="shared" si="57"/>
        <v>1850</v>
      </c>
      <c r="G435" s="437" t="s">
        <v>240</v>
      </c>
      <c r="H435" s="1119">
        <v>44978</v>
      </c>
      <c r="I435" s="939">
        <f>VLOOKUP($H$428,$B$384:$T$421,6,FALSE)</f>
        <v>7.65</v>
      </c>
      <c r="J435" s="940">
        <f>VLOOKUP($H$428,$B$384:$T$421,12,FALSE)</f>
        <v>1850</v>
      </c>
      <c r="K435" s="782" t="s">
        <v>245</v>
      </c>
      <c r="L435" s="782" t="s">
        <v>433</v>
      </c>
      <c r="M435" s="782" t="s">
        <v>246</v>
      </c>
      <c r="N435" s="781">
        <f>VLOOKUP($H$428,$B$384:$T$421,18,FALSE)</f>
        <v>7</v>
      </c>
      <c r="O435" s="842"/>
      <c r="AC435" s="27"/>
      <c r="AD435" s="26"/>
      <c r="AH435" s="27"/>
    </row>
    <row r="436" spans="1:34" ht="14.4">
      <c r="C436" s="301" t="s">
        <v>169</v>
      </c>
      <c r="D436" s="1120">
        <f t="shared" si="57"/>
        <v>44978</v>
      </c>
      <c r="E436" s="402">
        <f t="shared" si="57"/>
        <v>7.66</v>
      </c>
      <c r="F436" s="403">
        <f t="shared" si="57"/>
        <v>2370</v>
      </c>
      <c r="G436" s="437" t="s">
        <v>247</v>
      </c>
      <c r="H436" s="1119">
        <v>44978</v>
      </c>
      <c r="I436" s="939">
        <f>VLOOKUP($H$428,$B$384:$T$421,7,FALSE)</f>
        <v>7.66</v>
      </c>
      <c r="J436" s="940">
        <f>VLOOKUP($H$428,$B$384:$T$421,13,FALSE)</f>
        <v>2370</v>
      </c>
      <c r="K436" s="782" t="s">
        <v>245</v>
      </c>
      <c r="L436" s="782" t="s">
        <v>433</v>
      </c>
      <c r="M436" s="782" t="s">
        <v>246</v>
      </c>
      <c r="N436" s="781">
        <f>VLOOKUP($H$428,$B$384:$T$421,19,FALSE)</f>
        <v>8</v>
      </c>
      <c r="O436" s="842"/>
      <c r="AC436" s="27"/>
      <c r="AD436" s="26"/>
      <c r="AH436" s="27"/>
    </row>
    <row r="437" spans="1:34" ht="13.8" thickBot="1">
      <c r="AC437" s="27"/>
      <c r="AD437" s="26"/>
      <c r="AH437" s="27"/>
    </row>
    <row r="438" spans="1:34" ht="18" thickBot="1">
      <c r="A438" s="206" t="s">
        <v>41</v>
      </c>
      <c r="B438" s="205" t="s">
        <v>142</v>
      </c>
      <c r="C438" s="493" t="s">
        <v>64</v>
      </c>
      <c r="D438" s="493" t="s">
        <v>65</v>
      </c>
      <c r="E438" s="493" t="s">
        <v>66</v>
      </c>
      <c r="F438" s="493" t="s">
        <v>67</v>
      </c>
      <c r="G438" s="493" t="s">
        <v>77</v>
      </c>
      <c r="H438" s="493" t="s">
        <v>78</v>
      </c>
      <c r="I438" s="493" t="s">
        <v>139</v>
      </c>
      <c r="J438" s="493" t="s">
        <v>140</v>
      </c>
      <c r="K438" s="493" t="s">
        <v>184</v>
      </c>
      <c r="L438" s="493">
        <v>2015</v>
      </c>
      <c r="M438" s="493">
        <v>2016</v>
      </c>
      <c r="N438" s="493">
        <v>2017</v>
      </c>
      <c r="O438" s="494">
        <v>2018</v>
      </c>
      <c r="P438" s="494">
        <v>2019</v>
      </c>
      <c r="Q438" s="494">
        <v>2020</v>
      </c>
      <c r="R438" s="494">
        <v>2021</v>
      </c>
      <c r="S438" s="494">
        <v>2022</v>
      </c>
      <c r="T438" s="492">
        <v>2023</v>
      </c>
      <c r="AC438" s="27"/>
      <c r="AD438" s="26"/>
      <c r="AH438" s="27"/>
    </row>
    <row r="439" spans="1:34">
      <c r="A439" s="202" t="s">
        <v>160</v>
      </c>
      <c r="B439" s="321" t="s">
        <v>2</v>
      </c>
      <c r="C439" s="495">
        <v>7.1749999999999998</v>
      </c>
      <c r="D439" s="495">
        <v>7.7833333333333323</v>
      </c>
      <c r="E439" s="495">
        <v>7.6000000000000005</v>
      </c>
      <c r="F439" s="495">
        <v>7.8008333333333342</v>
      </c>
      <c r="G439" s="496">
        <v>7.64</v>
      </c>
      <c r="H439" s="496">
        <v>7.64</v>
      </c>
      <c r="I439" s="496">
        <v>7.8258333333333328</v>
      </c>
      <c r="J439" s="496">
        <v>7.7616666666666658</v>
      </c>
      <c r="K439" s="496">
        <v>7.69</v>
      </c>
      <c r="L439" s="496">
        <v>7.6591666666666649</v>
      </c>
      <c r="M439" s="496">
        <v>7.94</v>
      </c>
      <c r="N439" s="496">
        <v>7.955000000000001</v>
      </c>
      <c r="O439" s="497">
        <v>7.9300000000000024</v>
      </c>
      <c r="P439" s="497">
        <v>7.895714285714285</v>
      </c>
      <c r="Q439" s="497">
        <f>AVERAGE($C$372:$C383)</f>
        <v>7.9124999999999988</v>
      </c>
      <c r="R439" s="497">
        <f>AVERAGE($C$384:$C421)</f>
        <v>7.9515384615384619</v>
      </c>
      <c r="S439" s="497">
        <f>AVERAGE($C$396:$C421)</f>
        <v>7.9885714285714275</v>
      </c>
      <c r="T439" s="472">
        <f>AVERAGE($C$408:$C421)</f>
        <v>8.2800000000000011</v>
      </c>
      <c r="AC439" s="27"/>
      <c r="AD439" s="26"/>
    </row>
    <row r="440" spans="1:34" ht="26.4">
      <c r="B440" s="321" t="s">
        <v>3</v>
      </c>
      <c r="C440" s="495">
        <v>7.8500000000000005</v>
      </c>
      <c r="D440" s="495">
        <v>7.9624999999999995</v>
      </c>
      <c r="E440" s="495">
        <v>8.4124999999999996</v>
      </c>
      <c r="F440" s="495">
        <v>8.1508333333333329</v>
      </c>
      <c r="G440" s="495">
        <v>8.1427272727272726</v>
      </c>
      <c r="H440" s="495">
        <v>8.1427272727272726</v>
      </c>
      <c r="I440" s="495">
        <v>8.1100000000000012</v>
      </c>
      <c r="J440" s="495">
        <v>8.2508333333333326</v>
      </c>
      <c r="K440" s="495">
        <v>8.3216666666666672</v>
      </c>
      <c r="L440" s="495">
        <v>8.2675000000000001</v>
      </c>
      <c r="M440" s="495">
        <v>8.3541666666666661</v>
      </c>
      <c r="N440" s="495">
        <v>8.4291666666666654</v>
      </c>
      <c r="O440" s="498">
        <v>8.6724999999999994</v>
      </c>
      <c r="P440" s="498">
        <v>8.543571428571429</v>
      </c>
      <c r="Q440" s="498">
        <f>AVERAGE($D$372:$D383)</f>
        <v>8.5109090909090916</v>
      </c>
      <c r="R440" s="498">
        <f>AVERAGE($D$384:$D421)</f>
        <v>8.2346153846153864</v>
      </c>
      <c r="S440" s="498">
        <f>AVERAGE($D$396:$D421)</f>
        <v>8.264285714285716</v>
      </c>
      <c r="T440" s="314">
        <f>AVERAGE($D$408:$D421)</f>
        <v>8.23</v>
      </c>
      <c r="AC440" s="27"/>
      <c r="AD440" s="26"/>
    </row>
    <row r="441" spans="1:34">
      <c r="B441" s="321" t="s">
        <v>59</v>
      </c>
      <c r="C441" s="495">
        <v>7.3909090909090907</v>
      </c>
      <c r="D441" s="495">
        <v>7.7899999999999991</v>
      </c>
      <c r="E441" s="495">
        <v>7.8899999999999988</v>
      </c>
      <c r="F441" s="495">
        <v>7.79</v>
      </c>
      <c r="G441" s="495">
        <v>7.6163636363636362</v>
      </c>
      <c r="H441" s="495">
        <v>7.6163636363636362</v>
      </c>
      <c r="I441" s="495">
        <v>7.9333333333333336</v>
      </c>
      <c r="J441" s="495">
        <v>8.0399999999999991</v>
      </c>
      <c r="K441" s="495">
        <v>8.1100000000000012</v>
      </c>
      <c r="L441" s="495">
        <v>7.8854545454545466</v>
      </c>
      <c r="M441" s="495">
        <v>8.0308333333333355</v>
      </c>
      <c r="N441" s="495">
        <v>8.0250000000000004</v>
      </c>
      <c r="O441" s="498">
        <v>8.08</v>
      </c>
      <c r="P441" s="498" t="e">
        <v>#N/A</v>
      </c>
      <c r="Q441" s="498">
        <f>IF(ISERROR(AVERAGE($E$372:$E383)),NA(),(AVERAGE($E$372:$E383)))</f>
        <v>7.64</v>
      </c>
      <c r="R441" s="498">
        <f>IF(ISERROR(AVERAGE($E$384:$E421)),NA(),(AVERAGE($E$384:$E421)))</f>
        <v>7.5449999999999999</v>
      </c>
      <c r="S441" s="498">
        <f>IF(ISERROR(AVERAGE($E$396:$E421)),NA(),(AVERAGE($E$396:$E421)))</f>
        <v>7.88</v>
      </c>
      <c r="T441" s="314">
        <f>IF(ISERROR(AVERAGE($E$408:$E421)),NA(),(AVERAGE($E$408:$E421)))</f>
        <v>7.88</v>
      </c>
      <c r="AC441" s="27"/>
      <c r="AD441" s="26"/>
    </row>
    <row r="442" spans="1:34">
      <c r="B442" s="321" t="s">
        <v>84</v>
      </c>
      <c r="C442" s="495"/>
      <c r="D442" s="495"/>
      <c r="E442" s="495"/>
      <c r="F442" s="495"/>
      <c r="G442" s="495">
        <v>7.663333333333334</v>
      </c>
      <c r="H442" s="495">
        <v>7.663333333333334</v>
      </c>
      <c r="I442" s="495">
        <v>7.8110000000000017</v>
      </c>
      <c r="J442" s="495">
        <v>7.7333333333333334</v>
      </c>
      <c r="K442" s="495"/>
      <c r="L442" s="495"/>
      <c r="M442" s="495"/>
      <c r="N442" s="495"/>
      <c r="O442" s="498">
        <v>8.08</v>
      </c>
      <c r="P442" s="498" t="e">
        <v>#N/A</v>
      </c>
      <c r="Q442" s="498" t="e">
        <f>IF(ISERROR(AVERAGE($F$372:$F383)),NA(),(AVERAGE($F$372:$F383)))</f>
        <v>#N/A</v>
      </c>
      <c r="R442" s="498">
        <f>IF(ISERROR(AVERAGE($F$384:$F421)),NA(),(AVERAGE($F$384:$F421)))</f>
        <v>7.46</v>
      </c>
      <c r="S442" s="498">
        <f>IF(ISERROR(AVERAGE($F$396:$F421)),NA(),(AVERAGE($F$396:$F421)))</f>
        <v>7.46</v>
      </c>
      <c r="T442" s="314">
        <f>IF(ISERROR(AVERAGE($F$408:$F421)),NA(),(AVERAGE($F$408:$F421)))</f>
        <v>7.46</v>
      </c>
      <c r="AC442" s="27"/>
      <c r="AD442" s="26"/>
    </row>
    <row r="443" spans="1:34" ht="26.4">
      <c r="B443" s="321" t="s">
        <v>178</v>
      </c>
      <c r="C443" s="495"/>
      <c r="D443" s="495"/>
      <c r="E443" s="495"/>
      <c r="F443" s="495"/>
      <c r="G443" s="495"/>
      <c r="H443" s="495"/>
      <c r="I443" s="495">
        <v>7.8472727272727267</v>
      </c>
      <c r="J443" s="495">
        <v>7.7925000000000004</v>
      </c>
      <c r="K443" s="495">
        <v>7.8366666666666669</v>
      </c>
      <c r="L443" s="495">
        <v>7.8766666666666678</v>
      </c>
      <c r="M443" s="495">
        <v>7.95</v>
      </c>
      <c r="N443" s="495">
        <v>7.9549999999999983</v>
      </c>
      <c r="O443" s="498">
        <v>7.682500000000001</v>
      </c>
      <c r="P443" s="498">
        <v>7.7471428571428556</v>
      </c>
      <c r="Q443" s="498">
        <f>AVERAGE($G$372:$G383)</f>
        <v>7.3408333333333333</v>
      </c>
      <c r="R443" s="498">
        <f>AVERAGE($G$384:$G421)</f>
        <v>7.7303846153846143</v>
      </c>
      <c r="S443" s="498">
        <f>AVERAGE($G$396:$G421)</f>
        <v>7.7842857142857156</v>
      </c>
      <c r="T443" s="314">
        <f>AVERAGE($G$408:$G421)</f>
        <v>7.665</v>
      </c>
      <c r="AC443" s="27"/>
      <c r="AD443" s="26"/>
    </row>
    <row r="444" spans="1:34" ht="39.6">
      <c r="B444" s="321" t="s">
        <v>177</v>
      </c>
      <c r="C444" s="495"/>
      <c r="D444" s="495"/>
      <c r="E444" s="495"/>
      <c r="F444" s="495"/>
      <c r="G444" s="495"/>
      <c r="H444" s="495"/>
      <c r="I444" s="495">
        <v>7.8854545454545448</v>
      </c>
      <c r="J444" s="495">
        <v>7.8133333333333335</v>
      </c>
      <c r="K444" s="495">
        <v>7.9050000000000002</v>
      </c>
      <c r="L444" s="495">
        <v>7.8641666666666685</v>
      </c>
      <c r="M444" s="495">
        <v>7.8808333333333325</v>
      </c>
      <c r="N444" s="495">
        <v>7.9608333333333334</v>
      </c>
      <c r="O444" s="498">
        <v>7.956666666666667</v>
      </c>
      <c r="P444" s="498">
        <v>7.9107142857142856</v>
      </c>
      <c r="Q444" s="498">
        <f>AVERAGE($H$372:$H383)</f>
        <v>7.722500000000001</v>
      </c>
      <c r="R444" s="498">
        <f>AVERAGE($H$384:$H421)</f>
        <v>7.7684615384615388</v>
      </c>
      <c r="S444" s="498">
        <f>AVERAGE($H$396:$H421)</f>
        <v>7.8178571428571431</v>
      </c>
      <c r="T444" s="314">
        <f>AVERAGE($H$408:$H421)</f>
        <v>7.7050000000000001</v>
      </c>
    </row>
    <row r="445" spans="1:34">
      <c r="B445" s="508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26"/>
    </row>
    <row r="446" spans="1:34" ht="13.8" thickBot="1">
      <c r="B446" s="511"/>
      <c r="C446" s="512"/>
      <c r="D446" s="512"/>
      <c r="E446" s="512"/>
      <c r="F446" s="512"/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</row>
    <row r="447" spans="1:34" ht="18" thickBot="1">
      <c r="A447" s="204" t="s">
        <v>68</v>
      </c>
      <c r="B447" s="321" t="s">
        <v>2</v>
      </c>
      <c r="C447" s="499">
        <v>4899.166666666667</v>
      </c>
      <c r="D447" s="499">
        <v>4777.5</v>
      </c>
      <c r="E447" s="499">
        <v>4917.272727272727</v>
      </c>
      <c r="F447" s="499">
        <v>5083.75</v>
      </c>
      <c r="G447" s="500">
        <v>5817.727272727273</v>
      </c>
      <c r="H447" s="501">
        <v>5817.727272727273</v>
      </c>
      <c r="I447" s="501">
        <v>5885.833333333333</v>
      </c>
      <c r="J447" s="501">
        <v>5975</v>
      </c>
      <c r="K447" s="501">
        <v>6133.333333333333</v>
      </c>
      <c r="L447" s="501">
        <v>6336.666666666667</v>
      </c>
      <c r="M447" s="501">
        <v>6510.833333333333</v>
      </c>
      <c r="N447" s="501">
        <v>6756.666666666667</v>
      </c>
      <c r="O447" s="502">
        <v>6537.5</v>
      </c>
      <c r="P447" s="502">
        <v>7442.8571428571431</v>
      </c>
      <c r="Q447" s="502">
        <f>AVERAGE($I$372:$I383)</f>
        <v>6815</v>
      </c>
      <c r="R447" s="502">
        <f>AVERAGE($I$384:$I421)</f>
        <v>5712.3076923076924</v>
      </c>
      <c r="S447" s="502">
        <f>AVERAGE($I$396:$I421)</f>
        <v>5575</v>
      </c>
      <c r="T447" s="473">
        <f>AVERAGE($I$408:$I421)</f>
        <v>5455</v>
      </c>
    </row>
    <row r="448" spans="1:34" ht="26.4">
      <c r="A448" s="202" t="s">
        <v>160</v>
      </c>
      <c r="B448" s="321" t="s">
        <v>3</v>
      </c>
      <c r="C448" s="499">
        <v>6807.5</v>
      </c>
      <c r="D448" s="499">
        <v>5790</v>
      </c>
      <c r="E448" s="499">
        <v>6513.75</v>
      </c>
      <c r="F448" s="499">
        <v>9257.0833333333339</v>
      </c>
      <c r="G448" s="499">
        <v>6759.545454545455</v>
      </c>
      <c r="H448" s="501">
        <v>6759.545454545455</v>
      </c>
      <c r="I448" s="501">
        <v>8835.8333333333339</v>
      </c>
      <c r="J448" s="501">
        <v>8359.1666666666661</v>
      </c>
      <c r="K448" s="501">
        <v>8530</v>
      </c>
      <c r="L448" s="501">
        <v>7522.5</v>
      </c>
      <c r="M448" s="501">
        <v>7514.166666666667</v>
      </c>
      <c r="N448" s="501">
        <v>7536.666666666667</v>
      </c>
      <c r="O448" s="502">
        <v>6820</v>
      </c>
      <c r="P448" s="502">
        <v>6222.8571428571431</v>
      </c>
      <c r="Q448" s="502">
        <f>AVERAGE($J$372:$J383)</f>
        <v>5415.454545454545</v>
      </c>
      <c r="R448" s="502">
        <f>AVERAGE($J$384:$J421)</f>
        <v>4070.3846153846152</v>
      </c>
      <c r="S448" s="502">
        <f>AVERAGE($J$396:$J421)</f>
        <v>4223.5714285714284</v>
      </c>
      <c r="T448" s="473">
        <f>AVERAGE($J$408:$J421)</f>
        <v>5705</v>
      </c>
    </row>
    <row r="449" spans="1:34">
      <c r="B449" s="321" t="s">
        <v>59</v>
      </c>
      <c r="C449" s="499">
        <v>5056.363636363636</v>
      </c>
      <c r="D449" s="499">
        <v>4711</v>
      </c>
      <c r="E449" s="499">
        <v>4805</v>
      </c>
      <c r="F449" s="499">
        <v>5146.666666666667</v>
      </c>
      <c r="G449" s="499">
        <v>5285</v>
      </c>
      <c r="H449" s="501">
        <v>5285</v>
      </c>
      <c r="I449" s="501">
        <v>5941.1111111111113</v>
      </c>
      <c r="J449" s="501">
        <v>6266.666666666667</v>
      </c>
      <c r="K449" s="501">
        <v>6465</v>
      </c>
      <c r="L449" s="501">
        <v>6526.363636363636</v>
      </c>
      <c r="M449" s="501">
        <v>6683.333333333333</v>
      </c>
      <c r="N449" s="501">
        <v>6907.5</v>
      </c>
      <c r="O449" s="502">
        <v>6980</v>
      </c>
      <c r="P449" s="498" t="e">
        <v>#N/A</v>
      </c>
      <c r="Q449" s="498">
        <f>IF(ISERROR(AVERAGE($K$372:$K383)),NA(),(AVERAGE($K$372:$K383)))</f>
        <v>3680</v>
      </c>
      <c r="R449" s="498">
        <f>IF(ISERROR(AVERAGE($K$384:$K421)),NA(),(AVERAGE($K$384:$K421)))</f>
        <v>4615</v>
      </c>
      <c r="S449" s="498">
        <f>IF(ISERROR(AVERAGE($K$396:$K421)),NA(),(AVERAGE($K$396:$K421)))</f>
        <v>5180</v>
      </c>
      <c r="T449" s="314">
        <f>IF(ISERROR(AVERAGE($K$408:$K421)),NA(),(AVERAGE($K$408:$K421)))</f>
        <v>5180</v>
      </c>
    </row>
    <row r="450" spans="1:34">
      <c r="B450" s="321" t="s">
        <v>84</v>
      </c>
      <c r="C450" s="495"/>
      <c r="D450" s="495"/>
      <c r="E450" s="495"/>
      <c r="F450" s="495"/>
      <c r="G450" s="499">
        <v>4365</v>
      </c>
      <c r="H450" s="501">
        <v>4365</v>
      </c>
      <c r="I450" s="501">
        <v>5030</v>
      </c>
      <c r="J450" s="501">
        <v>5533.333333333333</v>
      </c>
      <c r="K450" s="495"/>
      <c r="L450" s="495"/>
      <c r="M450" s="495"/>
      <c r="N450" s="495"/>
      <c r="O450" s="503">
        <v>5520</v>
      </c>
      <c r="P450" s="498" t="e">
        <v>#N/A</v>
      </c>
      <c r="Q450" s="498" t="e">
        <f>IF(ISERROR(AVERAGE($L$372:$L383)),NA(),(AVERAGE($L$372:$L383)))</f>
        <v>#N/A</v>
      </c>
      <c r="R450" s="498">
        <f>IF(ISERROR(AVERAGE($L$384:$L421)),NA(),(AVERAGE($L$384:$L421)))</f>
        <v>4350</v>
      </c>
      <c r="S450" s="498">
        <f>IF(ISERROR(AVERAGE($L$396:$L421)),NA(),(AVERAGE($L$396:$L421)))</f>
        <v>4350</v>
      </c>
      <c r="T450" s="314">
        <f>IF(ISERROR(AVERAGE($L$408:$L421)),NA(),(AVERAGE($L$408:$L421)))</f>
        <v>4350</v>
      </c>
    </row>
    <row r="451" spans="1:34" ht="26.4">
      <c r="B451" s="321" t="s">
        <v>178</v>
      </c>
      <c r="C451" s="495"/>
      <c r="D451" s="495"/>
      <c r="E451" s="495"/>
      <c r="F451" s="495"/>
      <c r="G451" s="495"/>
      <c r="H451" s="495"/>
      <c r="I451" s="501">
        <v>2063.7272727272725</v>
      </c>
      <c r="J451" s="501">
        <v>2842.5</v>
      </c>
      <c r="K451" s="501">
        <v>4780</v>
      </c>
      <c r="L451" s="501">
        <v>2887.25</v>
      </c>
      <c r="M451" s="501">
        <v>2594.25</v>
      </c>
      <c r="N451" s="501">
        <v>4723.333333333333</v>
      </c>
      <c r="O451" s="502">
        <v>12925</v>
      </c>
      <c r="P451" s="502">
        <v>15240.714285714286</v>
      </c>
      <c r="Q451" s="502">
        <f>AVERAGE($M$372:$M383)</f>
        <v>9554.1666666666661</v>
      </c>
      <c r="R451" s="502">
        <f>AVERAGE($M$384:$M421)</f>
        <v>1166.9615384615386</v>
      </c>
      <c r="S451" s="502">
        <f>AVERAGE($M$396:$M421)</f>
        <v>1167.0714285714287</v>
      </c>
      <c r="T451" s="473">
        <f>AVERAGE($M$408:$M421)</f>
        <v>1765</v>
      </c>
    </row>
    <row r="452" spans="1:34" ht="39.6">
      <c r="B452" s="321" t="s">
        <v>177</v>
      </c>
      <c r="C452" s="495"/>
      <c r="D452" s="495"/>
      <c r="E452" s="495"/>
      <c r="F452" s="495"/>
      <c r="G452" s="495"/>
      <c r="H452" s="495"/>
      <c r="I452" s="501">
        <v>2800.4545454545455</v>
      </c>
      <c r="J452" s="501">
        <v>3671.6666666666665</v>
      </c>
      <c r="K452" s="501">
        <v>5206.666666666667</v>
      </c>
      <c r="L452" s="501">
        <v>3185.4166666666665</v>
      </c>
      <c r="M452" s="501">
        <v>3338.3333333333335</v>
      </c>
      <c r="N452" s="501">
        <v>5035.833333333333</v>
      </c>
      <c r="O452" s="502">
        <v>6905.833333333333</v>
      </c>
      <c r="P452" s="502">
        <v>7240</v>
      </c>
      <c r="Q452" s="502">
        <f>AVERAGE($N$372:$N383)</f>
        <v>5501.666666666667</v>
      </c>
      <c r="R452" s="502">
        <f>AVERAGE($N$384:$N421)</f>
        <v>1525.5</v>
      </c>
      <c r="S452" s="502">
        <f>AVERAGE($N$396:$N421)</f>
        <v>1440.4285714285713</v>
      </c>
      <c r="T452" s="473">
        <f>AVERAGE($N$408:$N421)</f>
        <v>2315</v>
      </c>
    </row>
    <row r="453" spans="1:34">
      <c r="B453" s="508"/>
      <c r="C453" s="509"/>
      <c r="D453" s="509"/>
      <c r="E453" s="509"/>
      <c r="F453" s="509"/>
      <c r="G453" s="509"/>
      <c r="H453" s="510"/>
      <c r="I453" s="510"/>
      <c r="J453" s="510"/>
      <c r="K453" s="510"/>
      <c r="L453" s="510"/>
      <c r="M453" s="510"/>
      <c r="N453" s="27"/>
    </row>
    <row r="454" spans="1:34" ht="13.8" thickBot="1">
      <c r="B454" s="511"/>
      <c r="C454" s="512"/>
      <c r="D454" s="512"/>
      <c r="E454" s="512"/>
      <c r="F454" s="512"/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T454" s="18" t="s">
        <v>557</v>
      </c>
    </row>
    <row r="455" spans="1:34" ht="18" thickBot="1">
      <c r="A455" s="203" t="s">
        <v>69</v>
      </c>
      <c r="B455" s="321" t="s">
        <v>2</v>
      </c>
      <c r="C455" s="504">
        <v>9.5</v>
      </c>
      <c r="D455" s="504">
        <v>6.8571428571428568</v>
      </c>
      <c r="E455" s="504">
        <v>40</v>
      </c>
      <c r="F455" s="504">
        <v>12.090909090909092</v>
      </c>
      <c r="G455" s="505">
        <v>16.272727272727273</v>
      </c>
      <c r="H455" s="505">
        <v>16.272727272727273</v>
      </c>
      <c r="I455" s="505">
        <v>12.75</v>
      </c>
      <c r="J455" s="505">
        <v>13.666666666666666</v>
      </c>
      <c r="K455" s="505">
        <v>6.666666666666667</v>
      </c>
      <c r="L455" s="505">
        <v>11.25</v>
      </c>
      <c r="M455" s="505">
        <v>9.1</v>
      </c>
      <c r="N455" s="505">
        <v>13.363636363636363</v>
      </c>
      <c r="O455" s="506">
        <v>7.041666666666667</v>
      </c>
      <c r="P455" s="506">
        <v>18.777777777777779</v>
      </c>
      <c r="Q455" s="506">
        <f>AVERAGE($O$372:$O383)</f>
        <v>8.6363636363636367</v>
      </c>
      <c r="R455" s="506">
        <f>AVERAGE($O$384:$O421)</f>
        <v>15.727272727272727</v>
      </c>
      <c r="S455" s="506">
        <f>AVERAGE($O$396:$O421)</f>
        <v>19.071428571428573</v>
      </c>
      <c r="T455" s="474">
        <f>AVERAGE($O$408:$O421)</f>
        <v>29.5</v>
      </c>
    </row>
    <row r="456" spans="1:34" ht="26.4">
      <c r="A456" s="202" t="s">
        <v>160</v>
      </c>
      <c r="B456" s="321" t="s">
        <v>3</v>
      </c>
      <c r="C456" s="504">
        <v>29.25</v>
      </c>
      <c r="D456" s="504">
        <v>18.75</v>
      </c>
      <c r="E456" s="504">
        <v>7.125</v>
      </c>
      <c r="F456" s="504">
        <v>12.636363636363637</v>
      </c>
      <c r="G456" s="504">
        <v>18.818181818181817</v>
      </c>
      <c r="H456" s="505">
        <v>18.818181818181817</v>
      </c>
      <c r="I456" s="505">
        <v>18</v>
      </c>
      <c r="J456" s="505">
        <v>21.833333333333332</v>
      </c>
      <c r="K456" s="505">
        <v>16.166666666666668</v>
      </c>
      <c r="L456" s="505">
        <v>17.857142857142858</v>
      </c>
      <c r="M456" s="505">
        <v>31.375</v>
      </c>
      <c r="N456" s="505">
        <v>18.90909090909091</v>
      </c>
      <c r="O456" s="506">
        <v>14.541666666666666</v>
      </c>
      <c r="P456" s="506">
        <v>22.5</v>
      </c>
      <c r="Q456" s="506">
        <f>AVERAGE($P$372:$P383)</f>
        <v>13.7</v>
      </c>
      <c r="R456" s="506">
        <f>AVERAGE($P$384:$P421)</f>
        <v>12.090909090909092</v>
      </c>
      <c r="S456" s="506">
        <f>AVERAGE($P$396:$P421)</f>
        <v>13.583333333333334</v>
      </c>
      <c r="T456" s="474">
        <f>AVERAGE($P$408:$P421)</f>
        <v>12</v>
      </c>
    </row>
    <row r="457" spans="1:34">
      <c r="B457" s="321" t="s">
        <v>59</v>
      </c>
      <c r="C457" s="504">
        <v>3.7272727272727271</v>
      </c>
      <c r="D457" s="504">
        <v>3.8571428571428572</v>
      </c>
      <c r="E457" s="504">
        <v>45.444444444444443</v>
      </c>
      <c r="F457" s="504">
        <v>10.181818181818182</v>
      </c>
      <c r="G457" s="504">
        <v>21.454545454545453</v>
      </c>
      <c r="H457" s="505">
        <v>21.454545454545453</v>
      </c>
      <c r="I457" s="505">
        <v>17.555555555555557</v>
      </c>
      <c r="J457" s="505">
        <v>19.875</v>
      </c>
      <c r="K457" s="505">
        <v>12.25</v>
      </c>
      <c r="L457" s="505">
        <v>12.142857142857142</v>
      </c>
      <c r="M457" s="505">
        <v>8.9090909090909083</v>
      </c>
      <c r="N457" s="505">
        <v>12.3</v>
      </c>
      <c r="O457" s="506">
        <v>23.666666666666668</v>
      </c>
      <c r="P457" s="498" t="e">
        <v>#N/A</v>
      </c>
      <c r="Q457" s="498">
        <f>IF(ISERROR(AVERAGE($Q$372:$Q383)),NA(),(AVERAGE($Q$372:$Q383)))</f>
        <v>11</v>
      </c>
      <c r="R457" s="498">
        <f>IF(ISERROR(AVERAGE($Q$384:$Q421)),NA(),(AVERAGE($Q$384:$Q421)))</f>
        <v>20</v>
      </c>
      <c r="S457" s="498">
        <f>IF(ISERROR(AVERAGE($Q$396:$Q421)),NA(),(AVERAGE($Q$396:$Q421)))</f>
        <v>26</v>
      </c>
      <c r="T457" s="314">
        <f>IF(ISERROR(AVERAGE($Q$408:$Q421)),NA(),(AVERAGE($Q$408:$Q421)))</f>
        <v>26</v>
      </c>
      <c r="AD457" s="27"/>
    </row>
    <row r="458" spans="1:34">
      <c r="B458" s="321" t="s">
        <v>84</v>
      </c>
      <c r="C458" s="495"/>
      <c r="D458" s="495"/>
      <c r="E458" s="495"/>
      <c r="F458" s="495"/>
      <c r="G458" s="504">
        <v>85.5</v>
      </c>
      <c r="H458" s="505">
        <v>85.5</v>
      </c>
      <c r="I458" s="505">
        <v>16.399999999999999</v>
      </c>
      <c r="J458" s="505">
        <v>13.333333333333334</v>
      </c>
      <c r="K458" s="495"/>
      <c r="L458" s="495"/>
      <c r="M458" s="495"/>
      <c r="N458" s="495"/>
      <c r="O458" s="507">
        <v>8</v>
      </c>
      <c r="P458" s="498" t="e">
        <v>#N/A</v>
      </c>
      <c r="Q458" s="498" t="e">
        <f>IF(ISERROR(AVERAGE($R$372:$R383)),NA(),(AVERAGE($R$372:$R383)))</f>
        <v>#N/A</v>
      </c>
      <c r="R458" s="498">
        <f>IF(ISERROR(AVERAGE($R$384:$R421)),NA(),(AVERAGE($R$384:$R421)))</f>
        <v>17</v>
      </c>
      <c r="S458" s="498">
        <f>IF(ISERROR(AVERAGE($R$396:$R421)),NA(),(AVERAGE($R$396:$R421)))</f>
        <v>17</v>
      </c>
      <c r="T458" s="314">
        <f>IF(ISERROR(AVERAGE($R$408:$R421)),NA(),(AVERAGE($R$408:$R421)))</f>
        <v>17</v>
      </c>
      <c r="AD458" s="27"/>
    </row>
    <row r="459" spans="1:34" ht="26.4">
      <c r="A459" s="202"/>
      <c r="B459" s="321" t="s">
        <v>178</v>
      </c>
      <c r="C459" s="495"/>
      <c r="D459" s="495"/>
      <c r="E459" s="495"/>
      <c r="F459" s="495"/>
      <c r="G459" s="495"/>
      <c r="H459" s="495"/>
      <c r="I459" s="505">
        <v>13.555555555555555</v>
      </c>
      <c r="J459" s="505">
        <v>15.8</v>
      </c>
      <c r="K459" s="505">
        <v>11</v>
      </c>
      <c r="L459" s="505">
        <v>8.3333333333333339</v>
      </c>
      <c r="M459" s="505">
        <v>7.8</v>
      </c>
      <c r="N459" s="505">
        <v>17.888888888888889</v>
      </c>
      <c r="O459" s="506">
        <v>18.208333333333332</v>
      </c>
      <c r="P459" s="506">
        <v>17.833333333333332</v>
      </c>
      <c r="Q459" s="506">
        <f>AVERAGE($S$372:$S383)</f>
        <v>17</v>
      </c>
      <c r="R459" s="506">
        <f>AVERAGE($S$384:$S421)</f>
        <v>9.7333333333333325</v>
      </c>
      <c r="S459" s="506">
        <f>AVERAGE($S$396:$S421)</f>
        <v>10.076923076923077</v>
      </c>
      <c r="T459" s="474">
        <f>AVERAGE($S$408:$S421)</f>
        <v>7</v>
      </c>
      <c r="AD459" s="27"/>
    </row>
    <row r="460" spans="1:34" ht="39.6">
      <c r="B460" s="321" t="s">
        <v>177</v>
      </c>
      <c r="C460" s="495"/>
      <c r="D460" s="495"/>
      <c r="E460" s="495"/>
      <c r="F460" s="495"/>
      <c r="G460" s="495"/>
      <c r="H460" s="495"/>
      <c r="I460" s="505">
        <v>12.444444444444445</v>
      </c>
      <c r="J460" s="505">
        <v>13.444444444444445</v>
      </c>
      <c r="K460" s="505">
        <v>10</v>
      </c>
      <c r="L460" s="505">
        <v>7.8</v>
      </c>
      <c r="M460" s="505">
        <v>7.166666666666667</v>
      </c>
      <c r="N460" s="505">
        <v>9.1428571428571423</v>
      </c>
      <c r="O460" s="506">
        <v>8.4166666666666661</v>
      </c>
      <c r="P460" s="506">
        <v>12.222222222222221</v>
      </c>
      <c r="Q460" s="506">
        <f>AVERAGE($T$372:$T383)</f>
        <v>9.9090909090909083</v>
      </c>
      <c r="R460" s="506">
        <f>AVERAGE($T$384:$T421)</f>
        <v>10.058823529411764</v>
      </c>
      <c r="S460" s="506">
        <f>AVERAGE($T$396:$T421)</f>
        <v>11.153846153846153</v>
      </c>
      <c r="T460" s="474">
        <f>AVERAGE($T$408:$T421)</f>
        <v>8</v>
      </c>
      <c r="AD460" s="27"/>
    </row>
    <row r="461" spans="1:34">
      <c r="AD461" s="27"/>
    </row>
    <row r="462" spans="1:34">
      <c r="M462" s="27"/>
      <c r="N462" s="27"/>
      <c r="AD462" s="27"/>
    </row>
    <row r="463" spans="1:34">
      <c r="M463" s="27"/>
      <c r="N463" s="27"/>
      <c r="AD463" s="27"/>
      <c r="AH463" s="27"/>
    </row>
    <row r="464" spans="1:34">
      <c r="M464" s="27"/>
      <c r="N464" s="27"/>
      <c r="AD464" s="27"/>
      <c r="AH464" s="27"/>
    </row>
    <row r="465" spans="30:34">
      <c r="AD465" s="27"/>
      <c r="AH465" s="27"/>
    </row>
    <row r="466" spans="30:34">
      <c r="AH466" s="27"/>
    </row>
    <row r="467" spans="30:34">
      <c r="AH467" s="27"/>
    </row>
    <row r="468" spans="30:34">
      <c r="AH468" s="27"/>
    </row>
    <row r="469" spans="30:34">
      <c r="AH469" s="27"/>
    </row>
    <row r="470" spans="30:34">
      <c r="AH470" s="27"/>
    </row>
    <row r="471" spans="30:34">
      <c r="AH471" s="27"/>
    </row>
    <row r="472" spans="30:34">
      <c r="AH472" s="27"/>
    </row>
  </sheetData>
  <mergeCells count="8">
    <mergeCell ref="X3:AC3"/>
    <mergeCell ref="X4:AC4"/>
    <mergeCell ref="H429:N429"/>
    <mergeCell ref="C430:F430"/>
    <mergeCell ref="O4:T4"/>
    <mergeCell ref="I4:N4"/>
    <mergeCell ref="C4:H4"/>
    <mergeCell ref="M428:N428"/>
  </mergeCells>
  <phoneticPr fontId="111" type="noConversion"/>
  <conditionalFormatting sqref="G350:G408">
    <cfRule type="cellIs" dxfId="37" priority="23" operator="lessThan">
      <formula>7.7</formula>
    </cfRule>
    <cfRule type="cellIs" dxfId="36" priority="24" operator="greaterThan">
      <formula>8</formula>
    </cfRule>
  </conditionalFormatting>
  <conditionalFormatting sqref="G410:G421">
    <cfRule type="cellIs" dxfId="35" priority="66" operator="greaterThan">
      <formula>8</formula>
    </cfRule>
  </conditionalFormatting>
  <conditionalFormatting sqref="G410:H421">
    <cfRule type="cellIs" dxfId="34" priority="64" operator="lessThan">
      <formula>7.7</formula>
    </cfRule>
  </conditionalFormatting>
  <conditionalFormatting sqref="H350:H371">
    <cfRule type="cellIs" dxfId="33" priority="22" operator="lessThan">
      <formula>7.8</formula>
    </cfRule>
  </conditionalFormatting>
  <conditionalFormatting sqref="H350:H396">
    <cfRule type="cellIs" dxfId="32" priority="21" operator="greaterThan">
      <formula>8</formula>
    </cfRule>
  </conditionalFormatting>
  <conditionalFormatting sqref="H372:H408">
    <cfRule type="cellIs" dxfId="31" priority="9" operator="lessThan">
      <formula>7.7</formula>
    </cfRule>
  </conditionalFormatting>
  <conditionalFormatting sqref="H397">
    <cfRule type="cellIs" dxfId="30" priority="12" operator="greaterThan">
      <formula>8</formula>
    </cfRule>
  </conditionalFormatting>
  <conditionalFormatting sqref="H398:H403 H405:H408 H410:H421">
    <cfRule type="cellIs" dxfId="29" priority="63" operator="greaterThan">
      <formula>8</formula>
    </cfRule>
  </conditionalFormatting>
  <conditionalFormatting sqref="H404">
    <cfRule type="cellIs" dxfId="28" priority="10" operator="greaterThan">
      <formula>8</formula>
    </cfRule>
  </conditionalFormatting>
  <conditionalFormatting sqref="M350:M421">
    <cfRule type="cellIs" dxfId="27" priority="36" operator="greaterThan">
      <formula>4048</formula>
    </cfRule>
  </conditionalFormatting>
  <conditionalFormatting sqref="N350:N421">
    <cfRule type="cellIs" dxfId="26" priority="35" operator="greaterThan">
      <formula>5136</formula>
    </cfRule>
  </conditionalFormatting>
  <conditionalFormatting sqref="S350:S421">
    <cfRule type="cellIs" dxfId="25" priority="34" operator="greaterThan">
      <formula>13</formula>
    </cfRule>
  </conditionalFormatting>
  <conditionalFormatting sqref="S350:T421">
    <cfRule type="containsText" dxfId="24" priority="19" operator="containsText" text="&lt;5">
      <formula>NOT(ISERROR(SEARCH("&lt;5",S350)))</formula>
    </cfRule>
  </conditionalFormatting>
  <conditionalFormatting sqref="T350:T364 T366:T421">
    <cfRule type="cellIs" dxfId="23" priority="26" operator="greaterThan">
      <formula>10</formula>
    </cfRule>
  </conditionalFormatting>
  <conditionalFormatting sqref="T365">
    <cfRule type="cellIs" dxfId="22" priority="20" operator="greaterThan">
      <formula>13</formula>
    </cfRule>
  </conditionalFormatting>
  <pageMargins left="0.75" right="0.75" top="1" bottom="1" header="0.5" footer="0.5"/>
  <pageSetup orientation="portrait" r:id="rId1"/>
  <headerFooter alignWithMargins="0"/>
  <ignoredErrors>
    <ignoredError sqref="P445:P446 P453:P454 Q443:Q460 U422:W422 U424:W424 U423:W423" formulaRange="1"/>
  </ignoredError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00000"/>
  </sheetPr>
  <dimension ref="A1:E88"/>
  <sheetViews>
    <sheetView topLeftCell="A19" workbookViewId="0">
      <selection activeCell="D32" sqref="D32"/>
    </sheetView>
  </sheetViews>
  <sheetFormatPr defaultRowHeight="14.4"/>
  <cols>
    <col min="1" max="1" width="11.6640625" customWidth="1"/>
    <col min="2" max="2" width="48.33203125" customWidth="1"/>
    <col min="3" max="3" width="19.44140625" customWidth="1"/>
    <col min="4" max="4" width="8.6640625" customWidth="1"/>
    <col min="5" max="257" width="8.6640625"/>
    <col min="258" max="258" width="48.33203125" customWidth="1"/>
    <col min="259" max="259" width="19.44140625" customWidth="1"/>
    <col min="260" max="260" width="8.6640625" customWidth="1"/>
    <col min="261" max="513" width="8.6640625"/>
    <col min="514" max="514" width="48.33203125" customWidth="1"/>
    <col min="515" max="515" width="19.44140625" customWidth="1"/>
    <col min="516" max="516" width="8.6640625" customWidth="1"/>
    <col min="517" max="769" width="8.6640625"/>
    <col min="770" max="770" width="48.33203125" customWidth="1"/>
    <col min="771" max="771" width="19.44140625" customWidth="1"/>
    <col min="772" max="772" width="8.6640625" customWidth="1"/>
    <col min="773" max="1025" width="8.6640625"/>
    <col min="1026" max="1026" width="48.33203125" customWidth="1"/>
    <col min="1027" max="1027" width="19.44140625" customWidth="1"/>
    <col min="1028" max="1028" width="8.6640625" customWidth="1"/>
    <col min="1029" max="1281" width="8.6640625"/>
    <col min="1282" max="1282" width="48.33203125" customWidth="1"/>
    <col min="1283" max="1283" width="19.44140625" customWidth="1"/>
    <col min="1284" max="1284" width="8.6640625" customWidth="1"/>
    <col min="1285" max="1537" width="8.6640625"/>
    <col min="1538" max="1538" width="48.33203125" customWidth="1"/>
    <col min="1539" max="1539" width="19.44140625" customWidth="1"/>
    <col min="1540" max="1540" width="8.6640625" customWidth="1"/>
    <col min="1541" max="1793" width="8.6640625"/>
    <col min="1794" max="1794" width="48.33203125" customWidth="1"/>
    <col min="1795" max="1795" width="19.44140625" customWidth="1"/>
    <col min="1796" max="1796" width="8.6640625" customWidth="1"/>
    <col min="1797" max="2049" width="8.6640625"/>
    <col min="2050" max="2050" width="48.33203125" customWidth="1"/>
    <col min="2051" max="2051" width="19.44140625" customWidth="1"/>
    <col min="2052" max="2052" width="8.6640625" customWidth="1"/>
    <col min="2053" max="2305" width="8.6640625"/>
    <col min="2306" max="2306" width="48.33203125" customWidth="1"/>
    <col min="2307" max="2307" width="19.44140625" customWidth="1"/>
    <col min="2308" max="2308" width="8.6640625" customWidth="1"/>
    <col min="2309" max="2561" width="8.6640625"/>
    <col min="2562" max="2562" width="48.33203125" customWidth="1"/>
    <col min="2563" max="2563" width="19.44140625" customWidth="1"/>
    <col min="2564" max="2564" width="8.6640625" customWidth="1"/>
    <col min="2565" max="2817" width="8.6640625"/>
    <col min="2818" max="2818" width="48.33203125" customWidth="1"/>
    <col min="2819" max="2819" width="19.44140625" customWidth="1"/>
    <col min="2820" max="2820" width="8.6640625" customWidth="1"/>
    <col min="2821" max="3073" width="8.6640625"/>
    <col min="3074" max="3074" width="48.33203125" customWidth="1"/>
    <col min="3075" max="3075" width="19.44140625" customWidth="1"/>
    <col min="3076" max="3076" width="8.6640625" customWidth="1"/>
    <col min="3077" max="3329" width="8.6640625"/>
    <col min="3330" max="3330" width="48.33203125" customWidth="1"/>
    <col min="3331" max="3331" width="19.44140625" customWidth="1"/>
    <col min="3332" max="3332" width="8.6640625" customWidth="1"/>
    <col min="3333" max="3585" width="8.6640625"/>
    <col min="3586" max="3586" width="48.33203125" customWidth="1"/>
    <col min="3587" max="3587" width="19.44140625" customWidth="1"/>
    <col min="3588" max="3588" width="8.6640625" customWidth="1"/>
    <col min="3589" max="3841" width="8.6640625"/>
    <col min="3842" max="3842" width="48.33203125" customWidth="1"/>
    <col min="3843" max="3843" width="19.44140625" customWidth="1"/>
    <col min="3844" max="3844" width="8.6640625" customWidth="1"/>
    <col min="3845" max="4097" width="8.6640625"/>
    <col min="4098" max="4098" width="48.33203125" customWidth="1"/>
    <col min="4099" max="4099" width="19.44140625" customWidth="1"/>
    <col min="4100" max="4100" width="8.6640625" customWidth="1"/>
    <col min="4101" max="4353" width="8.6640625"/>
    <col min="4354" max="4354" width="48.33203125" customWidth="1"/>
    <col min="4355" max="4355" width="19.44140625" customWidth="1"/>
    <col min="4356" max="4356" width="8.6640625" customWidth="1"/>
    <col min="4357" max="4609" width="8.6640625"/>
    <col min="4610" max="4610" width="48.33203125" customWidth="1"/>
    <col min="4611" max="4611" width="19.44140625" customWidth="1"/>
    <col min="4612" max="4612" width="8.6640625" customWidth="1"/>
    <col min="4613" max="4865" width="8.6640625"/>
    <col min="4866" max="4866" width="48.33203125" customWidth="1"/>
    <col min="4867" max="4867" width="19.44140625" customWidth="1"/>
    <col min="4868" max="4868" width="8.6640625" customWidth="1"/>
    <col min="4869" max="5121" width="8.6640625"/>
    <col min="5122" max="5122" width="48.33203125" customWidth="1"/>
    <col min="5123" max="5123" width="19.44140625" customWidth="1"/>
    <col min="5124" max="5124" width="8.6640625" customWidth="1"/>
    <col min="5125" max="5377" width="8.6640625"/>
    <col min="5378" max="5378" width="48.33203125" customWidth="1"/>
    <col min="5379" max="5379" width="19.44140625" customWidth="1"/>
    <col min="5380" max="5380" width="8.6640625" customWidth="1"/>
    <col min="5381" max="5633" width="8.6640625"/>
    <col min="5634" max="5634" width="48.33203125" customWidth="1"/>
    <col min="5635" max="5635" width="19.44140625" customWidth="1"/>
    <col min="5636" max="5636" width="8.6640625" customWidth="1"/>
    <col min="5637" max="5889" width="8.6640625"/>
    <col min="5890" max="5890" width="48.33203125" customWidth="1"/>
    <col min="5891" max="5891" width="19.44140625" customWidth="1"/>
    <col min="5892" max="5892" width="8.6640625" customWidth="1"/>
    <col min="5893" max="6145" width="8.6640625"/>
    <col min="6146" max="6146" width="48.33203125" customWidth="1"/>
    <col min="6147" max="6147" width="19.44140625" customWidth="1"/>
    <col min="6148" max="6148" width="8.6640625" customWidth="1"/>
    <col min="6149" max="6401" width="8.6640625"/>
    <col min="6402" max="6402" width="48.33203125" customWidth="1"/>
    <col min="6403" max="6403" width="19.44140625" customWidth="1"/>
    <col min="6404" max="6404" width="8.6640625" customWidth="1"/>
    <col min="6405" max="6657" width="8.6640625"/>
    <col min="6658" max="6658" width="48.33203125" customWidth="1"/>
    <col min="6659" max="6659" width="19.44140625" customWidth="1"/>
    <col min="6660" max="6660" width="8.6640625" customWidth="1"/>
    <col min="6661" max="6913" width="8.6640625"/>
    <col min="6914" max="6914" width="48.33203125" customWidth="1"/>
    <col min="6915" max="6915" width="19.44140625" customWidth="1"/>
    <col min="6916" max="6916" width="8.6640625" customWidth="1"/>
    <col min="6917" max="7169" width="8.6640625"/>
    <col min="7170" max="7170" width="48.33203125" customWidth="1"/>
    <col min="7171" max="7171" width="19.44140625" customWidth="1"/>
    <col min="7172" max="7172" width="8.6640625" customWidth="1"/>
    <col min="7173" max="7425" width="8.6640625"/>
    <col min="7426" max="7426" width="48.33203125" customWidth="1"/>
    <col min="7427" max="7427" width="19.44140625" customWidth="1"/>
    <col min="7428" max="7428" width="8.6640625" customWidth="1"/>
    <col min="7429" max="7681" width="8.6640625"/>
    <col min="7682" max="7682" width="48.33203125" customWidth="1"/>
    <col min="7683" max="7683" width="19.44140625" customWidth="1"/>
    <col min="7684" max="7684" width="8.6640625" customWidth="1"/>
    <col min="7685" max="7937" width="8.6640625"/>
    <col min="7938" max="7938" width="48.33203125" customWidth="1"/>
    <col min="7939" max="7939" width="19.44140625" customWidth="1"/>
    <col min="7940" max="7940" width="8.6640625" customWidth="1"/>
    <col min="7941" max="8193" width="8.6640625"/>
    <col min="8194" max="8194" width="48.33203125" customWidth="1"/>
    <col min="8195" max="8195" width="19.44140625" customWidth="1"/>
    <col min="8196" max="8196" width="8.6640625" customWidth="1"/>
    <col min="8197" max="8449" width="8.6640625"/>
    <col min="8450" max="8450" width="48.33203125" customWidth="1"/>
    <col min="8451" max="8451" width="19.44140625" customWidth="1"/>
    <col min="8452" max="8452" width="8.6640625" customWidth="1"/>
    <col min="8453" max="8705" width="8.6640625"/>
    <col min="8706" max="8706" width="48.33203125" customWidth="1"/>
    <col min="8707" max="8707" width="19.44140625" customWidth="1"/>
    <col min="8708" max="8708" width="8.6640625" customWidth="1"/>
    <col min="8709" max="8961" width="8.6640625"/>
    <col min="8962" max="8962" width="48.33203125" customWidth="1"/>
    <col min="8963" max="8963" width="19.44140625" customWidth="1"/>
    <col min="8964" max="8964" width="8.6640625" customWidth="1"/>
    <col min="8965" max="9217" width="8.6640625"/>
    <col min="9218" max="9218" width="48.33203125" customWidth="1"/>
    <col min="9219" max="9219" width="19.44140625" customWidth="1"/>
    <col min="9220" max="9220" width="8.6640625" customWidth="1"/>
    <col min="9221" max="9473" width="8.6640625"/>
    <col min="9474" max="9474" width="48.33203125" customWidth="1"/>
    <col min="9475" max="9475" width="19.44140625" customWidth="1"/>
    <col min="9476" max="9476" width="8.6640625" customWidth="1"/>
    <col min="9477" max="9729" width="8.6640625"/>
    <col min="9730" max="9730" width="48.33203125" customWidth="1"/>
    <col min="9731" max="9731" width="19.44140625" customWidth="1"/>
    <col min="9732" max="9732" width="8.6640625" customWidth="1"/>
    <col min="9733" max="9985" width="8.6640625"/>
    <col min="9986" max="9986" width="48.33203125" customWidth="1"/>
    <col min="9987" max="9987" width="19.44140625" customWidth="1"/>
    <col min="9988" max="9988" width="8.6640625" customWidth="1"/>
    <col min="9989" max="10241" width="8.6640625"/>
    <col min="10242" max="10242" width="48.33203125" customWidth="1"/>
    <col min="10243" max="10243" width="19.44140625" customWidth="1"/>
    <col min="10244" max="10244" width="8.6640625" customWidth="1"/>
    <col min="10245" max="10497" width="8.6640625"/>
    <col min="10498" max="10498" width="48.33203125" customWidth="1"/>
    <col min="10499" max="10499" width="19.44140625" customWidth="1"/>
    <col min="10500" max="10500" width="8.6640625" customWidth="1"/>
    <col min="10501" max="10753" width="8.6640625"/>
    <col min="10754" max="10754" width="48.33203125" customWidth="1"/>
    <col min="10755" max="10755" width="19.44140625" customWidth="1"/>
    <col min="10756" max="10756" width="8.6640625" customWidth="1"/>
    <col min="10757" max="11009" width="8.6640625"/>
    <col min="11010" max="11010" width="48.33203125" customWidth="1"/>
    <col min="11011" max="11011" width="19.44140625" customWidth="1"/>
    <col min="11012" max="11012" width="8.6640625" customWidth="1"/>
    <col min="11013" max="11265" width="8.6640625"/>
    <col min="11266" max="11266" width="48.33203125" customWidth="1"/>
    <col min="11267" max="11267" width="19.44140625" customWidth="1"/>
    <col min="11268" max="11268" width="8.6640625" customWidth="1"/>
    <col min="11269" max="11521" width="8.6640625"/>
    <col min="11522" max="11522" width="48.33203125" customWidth="1"/>
    <col min="11523" max="11523" width="19.44140625" customWidth="1"/>
    <col min="11524" max="11524" width="8.6640625" customWidth="1"/>
    <col min="11525" max="11777" width="8.6640625"/>
    <col min="11778" max="11778" width="48.33203125" customWidth="1"/>
    <col min="11779" max="11779" width="19.44140625" customWidth="1"/>
    <col min="11780" max="11780" width="8.6640625" customWidth="1"/>
    <col min="11781" max="12033" width="8.6640625"/>
    <col min="12034" max="12034" width="48.33203125" customWidth="1"/>
    <col min="12035" max="12035" width="19.44140625" customWidth="1"/>
    <col min="12036" max="12036" width="8.6640625" customWidth="1"/>
    <col min="12037" max="12289" width="8.6640625"/>
    <col min="12290" max="12290" width="48.33203125" customWidth="1"/>
    <col min="12291" max="12291" width="19.44140625" customWidth="1"/>
    <col min="12292" max="12292" width="8.6640625" customWidth="1"/>
    <col min="12293" max="12545" width="8.6640625"/>
    <col min="12546" max="12546" width="48.33203125" customWidth="1"/>
    <col min="12547" max="12547" width="19.44140625" customWidth="1"/>
    <col min="12548" max="12548" width="8.6640625" customWidth="1"/>
    <col min="12549" max="12801" width="8.6640625"/>
    <col min="12802" max="12802" width="48.33203125" customWidth="1"/>
    <col min="12803" max="12803" width="19.44140625" customWidth="1"/>
    <col min="12804" max="12804" width="8.6640625" customWidth="1"/>
    <col min="12805" max="13057" width="8.6640625"/>
    <col min="13058" max="13058" width="48.33203125" customWidth="1"/>
    <col min="13059" max="13059" width="19.44140625" customWidth="1"/>
    <col min="13060" max="13060" width="8.6640625" customWidth="1"/>
    <col min="13061" max="13313" width="8.6640625"/>
    <col min="13314" max="13314" width="48.33203125" customWidth="1"/>
    <col min="13315" max="13315" width="19.44140625" customWidth="1"/>
    <col min="13316" max="13316" width="8.6640625" customWidth="1"/>
    <col min="13317" max="13569" width="8.6640625"/>
    <col min="13570" max="13570" width="48.33203125" customWidth="1"/>
    <col min="13571" max="13571" width="19.44140625" customWidth="1"/>
    <col min="13572" max="13572" width="8.6640625" customWidth="1"/>
    <col min="13573" max="13825" width="8.6640625"/>
    <col min="13826" max="13826" width="48.33203125" customWidth="1"/>
    <col min="13827" max="13827" width="19.44140625" customWidth="1"/>
    <col min="13828" max="13828" width="8.6640625" customWidth="1"/>
    <col min="13829" max="14081" width="8.6640625"/>
    <col min="14082" max="14082" width="48.33203125" customWidth="1"/>
    <col min="14083" max="14083" width="19.44140625" customWidth="1"/>
    <col min="14084" max="14084" width="8.6640625" customWidth="1"/>
    <col min="14085" max="14337" width="8.6640625"/>
    <col min="14338" max="14338" width="48.33203125" customWidth="1"/>
    <col min="14339" max="14339" width="19.44140625" customWidth="1"/>
    <col min="14340" max="14340" width="8.6640625" customWidth="1"/>
    <col min="14341" max="14593" width="8.6640625"/>
    <col min="14594" max="14594" width="48.33203125" customWidth="1"/>
    <col min="14595" max="14595" width="19.44140625" customWidth="1"/>
    <col min="14596" max="14596" width="8.6640625" customWidth="1"/>
    <col min="14597" max="14849" width="8.6640625"/>
    <col min="14850" max="14850" width="48.33203125" customWidth="1"/>
    <col min="14851" max="14851" width="19.44140625" customWidth="1"/>
    <col min="14852" max="14852" width="8.6640625" customWidth="1"/>
    <col min="14853" max="15105" width="8.6640625"/>
    <col min="15106" max="15106" width="48.33203125" customWidth="1"/>
    <col min="15107" max="15107" width="19.44140625" customWidth="1"/>
    <col min="15108" max="15108" width="8.6640625" customWidth="1"/>
    <col min="15109" max="15361" width="8.6640625"/>
    <col min="15362" max="15362" width="48.33203125" customWidth="1"/>
    <col min="15363" max="15363" width="19.44140625" customWidth="1"/>
    <col min="15364" max="15364" width="8.6640625" customWidth="1"/>
    <col min="15365" max="15617" width="8.6640625"/>
    <col min="15618" max="15618" width="48.33203125" customWidth="1"/>
    <col min="15619" max="15619" width="19.44140625" customWidth="1"/>
    <col min="15620" max="15620" width="8.6640625" customWidth="1"/>
    <col min="15621" max="15873" width="8.6640625"/>
    <col min="15874" max="15874" width="48.33203125" customWidth="1"/>
    <col min="15875" max="15875" width="19.44140625" customWidth="1"/>
    <col min="15876" max="15876" width="8.6640625" customWidth="1"/>
    <col min="15877" max="16129" width="8.6640625"/>
    <col min="16130" max="16130" width="48.33203125" customWidth="1"/>
    <col min="16131" max="16131" width="19.44140625" customWidth="1"/>
    <col min="16132" max="16132" width="8.6640625" customWidth="1"/>
    <col min="16133" max="16384" width="8.6640625"/>
  </cols>
  <sheetData>
    <row r="1" spans="1:5" ht="48.6" customHeight="1">
      <c r="A1" s="1413" t="s">
        <v>167</v>
      </c>
      <c r="B1" s="1413"/>
      <c r="C1" s="1413"/>
    </row>
    <row r="2" spans="1:5" ht="25.95" customHeight="1">
      <c r="A2" s="1414" t="s">
        <v>446</v>
      </c>
      <c r="B2" s="1414"/>
      <c r="C2" s="1414"/>
    </row>
    <row r="3" spans="1:5" ht="15.6">
      <c r="B3" s="224" t="s">
        <v>145</v>
      </c>
      <c r="C3" s="225" t="s">
        <v>105</v>
      </c>
      <c r="E3" s="285"/>
    </row>
    <row r="4" spans="1:5">
      <c r="B4" s="858" t="s">
        <v>41</v>
      </c>
      <c r="C4" s="227">
        <v>6.95</v>
      </c>
    </row>
    <row r="5" spans="1:5">
      <c r="B5" s="858" t="s">
        <v>26</v>
      </c>
      <c r="C5" s="227">
        <v>6600</v>
      </c>
    </row>
    <row r="6" spans="1:5">
      <c r="B6" s="858" t="s">
        <v>48</v>
      </c>
      <c r="C6" s="227" t="s">
        <v>53</v>
      </c>
    </row>
    <row r="7" spans="1:5" ht="15.6">
      <c r="B7" s="477" t="s">
        <v>284</v>
      </c>
      <c r="C7" s="392" t="s">
        <v>51</v>
      </c>
    </row>
    <row r="8" spans="1:5" ht="15.6">
      <c r="B8" s="858" t="s">
        <v>14</v>
      </c>
      <c r="C8" s="227" t="s">
        <v>51</v>
      </c>
    </row>
    <row r="9" spans="1:5" ht="15.6">
      <c r="B9" s="858" t="s">
        <v>13</v>
      </c>
      <c r="C9" s="227">
        <v>390</v>
      </c>
    </row>
    <row r="10" spans="1:5" ht="15.6">
      <c r="B10" s="477" t="s">
        <v>285</v>
      </c>
      <c r="C10" s="392">
        <v>390</v>
      </c>
    </row>
    <row r="11" spans="1:5" ht="15.6">
      <c r="B11" s="477" t="s">
        <v>384</v>
      </c>
      <c r="C11" s="392">
        <v>40</v>
      </c>
    </row>
    <row r="12" spans="1:5">
      <c r="B12" s="858" t="s">
        <v>45</v>
      </c>
      <c r="C12" s="392">
        <v>3220</v>
      </c>
    </row>
    <row r="13" spans="1:5">
      <c r="B13" s="858" t="s">
        <v>23</v>
      </c>
      <c r="C13" s="392">
        <v>529</v>
      </c>
    </row>
    <row r="14" spans="1:5">
      <c r="B14" s="859" t="s">
        <v>259</v>
      </c>
      <c r="C14" s="392">
        <v>572</v>
      </c>
    </row>
    <row r="15" spans="1:5">
      <c r="B15" s="859" t="s">
        <v>254</v>
      </c>
      <c r="C15" s="392">
        <v>459</v>
      </c>
    </row>
    <row r="16" spans="1:5">
      <c r="B16" s="859" t="s">
        <v>261</v>
      </c>
      <c r="C16" s="392">
        <v>583</v>
      </c>
    </row>
    <row r="17" spans="2:3">
      <c r="B17" s="859" t="s">
        <v>262</v>
      </c>
      <c r="C17" s="392">
        <v>40</v>
      </c>
    </row>
    <row r="18" spans="2:3">
      <c r="B18" s="858" t="s">
        <v>28</v>
      </c>
      <c r="C18" s="392">
        <v>3320</v>
      </c>
    </row>
    <row r="19" spans="2:3">
      <c r="B19" s="859" t="s">
        <v>386</v>
      </c>
      <c r="C19" s="392">
        <v>0.39</v>
      </c>
    </row>
    <row r="20" spans="2:3">
      <c r="B20" s="477" t="s">
        <v>375</v>
      </c>
      <c r="C20" s="227">
        <v>0.02</v>
      </c>
    </row>
    <row r="21" spans="2:3">
      <c r="B21" s="477" t="s">
        <v>376</v>
      </c>
      <c r="C21" s="227" t="s">
        <v>17</v>
      </c>
    </row>
    <row r="22" spans="2:3">
      <c r="B22" s="858" t="s">
        <v>16</v>
      </c>
      <c r="C22" s="227" t="s">
        <v>17</v>
      </c>
    </row>
    <row r="23" spans="2:3">
      <c r="B23" s="858" t="s">
        <v>18</v>
      </c>
      <c r="C23" s="227">
        <v>2.5999999999999999E-2</v>
      </c>
    </row>
    <row r="24" spans="2:3">
      <c r="B24" s="858" t="s">
        <v>20</v>
      </c>
      <c r="C24" s="227" t="s">
        <v>37</v>
      </c>
    </row>
    <row r="25" spans="2:3">
      <c r="B25" s="858" t="s">
        <v>24</v>
      </c>
      <c r="C25" s="227" t="s">
        <v>17</v>
      </c>
    </row>
    <row r="26" spans="2:3">
      <c r="B26" s="477" t="s">
        <v>377</v>
      </c>
      <c r="C26" s="227">
        <v>1E-3</v>
      </c>
    </row>
    <row r="27" spans="2:3">
      <c r="B27" s="858" t="s">
        <v>25</v>
      </c>
      <c r="C27" s="227" t="s">
        <v>17</v>
      </c>
    </row>
    <row r="28" spans="2:3" ht="17.7" customHeight="1">
      <c r="B28" s="858" t="s">
        <v>32</v>
      </c>
      <c r="C28" s="227" t="s">
        <v>17</v>
      </c>
    </row>
    <row r="29" spans="2:3">
      <c r="B29" s="859" t="s">
        <v>258</v>
      </c>
      <c r="C29" s="227">
        <v>1.23</v>
      </c>
    </row>
    <row r="30" spans="2:3">
      <c r="B30" s="477" t="s">
        <v>378</v>
      </c>
      <c r="C30" s="227">
        <v>1E-3</v>
      </c>
    </row>
    <row r="31" spans="2:3">
      <c r="B31" s="858" t="s">
        <v>38</v>
      </c>
      <c r="C31" s="227">
        <v>1.9E-2</v>
      </c>
    </row>
    <row r="32" spans="2:3">
      <c r="B32" s="858" t="s">
        <v>43</v>
      </c>
      <c r="C32" s="227" t="s">
        <v>30</v>
      </c>
    </row>
    <row r="33" spans="1:3">
      <c r="B33" s="858" t="s">
        <v>49</v>
      </c>
      <c r="C33" s="227">
        <v>0.30399999999999999</v>
      </c>
    </row>
    <row r="34" spans="1:3">
      <c r="B34" s="858" t="s">
        <v>19</v>
      </c>
      <c r="C34" s="227">
        <v>0.56000000000000005</v>
      </c>
    </row>
    <row r="35" spans="1:3">
      <c r="B35" s="858" t="s">
        <v>31</v>
      </c>
      <c r="C35" s="227">
        <v>0.24</v>
      </c>
    </row>
    <row r="36" spans="1:3">
      <c r="B36" s="858" t="s">
        <v>36</v>
      </c>
      <c r="C36" s="227" t="s">
        <v>37</v>
      </c>
    </row>
    <row r="37" spans="1:3">
      <c r="B37" s="859" t="s">
        <v>263</v>
      </c>
      <c r="C37" s="392">
        <v>0.7</v>
      </c>
    </row>
    <row r="38" spans="1:3">
      <c r="B38" s="859" t="s">
        <v>382</v>
      </c>
      <c r="C38" s="227">
        <v>0.01</v>
      </c>
    </row>
    <row r="39" spans="1:3">
      <c r="B39" s="477" t="s">
        <v>286</v>
      </c>
      <c r="C39" s="227">
        <v>0.13</v>
      </c>
    </row>
    <row r="40" spans="1:3">
      <c r="B40" s="859" t="s">
        <v>387</v>
      </c>
      <c r="C40" s="227">
        <v>2.97</v>
      </c>
    </row>
    <row r="41" spans="1:3">
      <c r="B41" s="477" t="s">
        <v>287</v>
      </c>
      <c r="C41" s="227">
        <v>3.1</v>
      </c>
    </row>
    <row r="42" spans="1:3">
      <c r="B42" s="477" t="s">
        <v>288</v>
      </c>
      <c r="C42" s="392">
        <v>89.8</v>
      </c>
    </row>
    <row r="43" spans="1:3">
      <c r="B43" s="477" t="s">
        <v>289</v>
      </c>
      <c r="C43" s="227">
        <v>92.7</v>
      </c>
    </row>
    <row r="44" spans="1:3">
      <c r="B44" s="477" t="s">
        <v>290</v>
      </c>
      <c r="C44" s="392">
        <v>1.61</v>
      </c>
    </row>
    <row r="45" spans="1:3">
      <c r="B45" s="858" t="s">
        <v>39</v>
      </c>
      <c r="C45" s="227" t="s">
        <v>53</v>
      </c>
    </row>
    <row r="46" spans="1:3" ht="15" thickBot="1">
      <c r="B46" s="858"/>
      <c r="C46" s="227"/>
    </row>
    <row r="47" spans="1:3" ht="15" customHeight="1" thickTop="1">
      <c r="A47" s="1339" t="s">
        <v>309</v>
      </c>
      <c r="B47" s="530" t="s">
        <v>291</v>
      </c>
      <c r="C47" s="227" t="s">
        <v>85</v>
      </c>
    </row>
    <row r="48" spans="1:3">
      <c r="A48" s="1340"/>
      <c r="B48" s="531" t="s">
        <v>292</v>
      </c>
      <c r="C48" s="227" t="s">
        <v>85</v>
      </c>
    </row>
    <row r="49" spans="1:3">
      <c r="A49" s="1340"/>
      <c r="B49" s="531" t="s">
        <v>293</v>
      </c>
      <c r="C49" s="227" t="s">
        <v>85</v>
      </c>
    </row>
    <row r="50" spans="1:3">
      <c r="A50" s="1340"/>
      <c r="B50" s="531" t="s">
        <v>294</v>
      </c>
      <c r="C50" s="227" t="s">
        <v>85</v>
      </c>
    </row>
    <row r="51" spans="1:3">
      <c r="A51" s="1340"/>
      <c r="B51" s="531" t="s">
        <v>295</v>
      </c>
      <c r="C51" s="227" t="s">
        <v>85</v>
      </c>
    </row>
    <row r="52" spans="1:3">
      <c r="A52" s="1340"/>
      <c r="B52" s="531" t="s">
        <v>296</v>
      </c>
      <c r="C52" s="227" t="s">
        <v>85</v>
      </c>
    </row>
    <row r="53" spans="1:3">
      <c r="A53" s="1340"/>
      <c r="B53" s="531" t="s">
        <v>297</v>
      </c>
      <c r="C53" s="227" t="s">
        <v>85</v>
      </c>
    </row>
    <row r="54" spans="1:3">
      <c r="A54" s="1340"/>
      <c r="B54" s="531" t="s">
        <v>298</v>
      </c>
      <c r="C54" s="227" t="s">
        <v>85</v>
      </c>
    </row>
    <row r="55" spans="1:3">
      <c r="A55" s="1340"/>
      <c r="B55" s="531" t="s">
        <v>299</v>
      </c>
      <c r="C55" s="227" t="s">
        <v>85</v>
      </c>
    </row>
    <row r="56" spans="1:3">
      <c r="A56" s="1340"/>
      <c r="B56" s="531" t="s">
        <v>300</v>
      </c>
      <c r="C56" s="227" t="s">
        <v>85</v>
      </c>
    </row>
    <row r="57" spans="1:3">
      <c r="A57" s="1340"/>
      <c r="B57" s="531" t="s">
        <v>301</v>
      </c>
      <c r="C57" s="227" t="s">
        <v>85</v>
      </c>
    </row>
    <row r="58" spans="1:3">
      <c r="A58" s="1340"/>
      <c r="B58" s="531" t="s">
        <v>302</v>
      </c>
      <c r="C58" s="227" t="s">
        <v>85</v>
      </c>
    </row>
    <row r="59" spans="1:3">
      <c r="A59" s="1340"/>
      <c r="B59" s="531" t="s">
        <v>303</v>
      </c>
      <c r="C59" s="227" t="s">
        <v>102</v>
      </c>
    </row>
    <row r="60" spans="1:3">
      <c r="A60" s="1340"/>
      <c r="B60" s="531" t="s">
        <v>304</v>
      </c>
      <c r="C60" s="227" t="s">
        <v>85</v>
      </c>
    </row>
    <row r="61" spans="1:3">
      <c r="A61" s="1340"/>
      <c r="B61" s="531" t="s">
        <v>305</v>
      </c>
      <c r="C61" s="227" t="s">
        <v>85</v>
      </c>
    </row>
    <row r="62" spans="1:3">
      <c r="A62" s="1340"/>
      <c r="B62" s="531" t="s">
        <v>306</v>
      </c>
      <c r="C62" s="227" t="s">
        <v>85</v>
      </c>
    </row>
    <row r="63" spans="1:3">
      <c r="A63" s="1340"/>
      <c r="B63" s="531" t="s">
        <v>307</v>
      </c>
      <c r="C63" s="227" t="s">
        <v>102</v>
      </c>
    </row>
    <row r="64" spans="1:3" ht="15" thickBot="1">
      <c r="A64" s="1341"/>
      <c r="B64" s="532" t="s">
        <v>308</v>
      </c>
      <c r="C64" s="227" t="s">
        <v>102</v>
      </c>
    </row>
    <row r="65" spans="1:3" ht="15.6" thickTop="1" thickBot="1">
      <c r="B65" s="533"/>
      <c r="C65" s="227"/>
    </row>
    <row r="66" spans="1:3" ht="15" customHeight="1" thickTop="1">
      <c r="A66" s="1407" t="s">
        <v>315</v>
      </c>
      <c r="B66" s="545" t="s">
        <v>310</v>
      </c>
      <c r="C66" s="227">
        <v>450</v>
      </c>
    </row>
    <row r="67" spans="1:3">
      <c r="A67" s="1408"/>
      <c r="B67" s="544" t="s">
        <v>311</v>
      </c>
      <c r="C67" s="227" t="s">
        <v>0</v>
      </c>
    </row>
    <row r="68" spans="1:3">
      <c r="A68" s="1408"/>
      <c r="B68" s="544" t="s">
        <v>312</v>
      </c>
      <c r="C68" s="227" t="s">
        <v>333</v>
      </c>
    </row>
    <row r="69" spans="1:3">
      <c r="A69" s="1408"/>
      <c r="B69" s="544" t="s">
        <v>313</v>
      </c>
      <c r="C69" s="227" t="s">
        <v>0</v>
      </c>
    </row>
    <row r="70" spans="1:3" ht="15" thickBot="1">
      <c r="A70" s="1409"/>
      <c r="B70" s="543" t="s">
        <v>314</v>
      </c>
      <c r="C70" s="227" t="s">
        <v>0</v>
      </c>
    </row>
    <row r="71" spans="1:3" ht="15.6" thickTop="1" thickBot="1">
      <c r="B71" s="309"/>
      <c r="C71" s="227"/>
    </row>
    <row r="72" spans="1:3" ht="15" thickTop="1">
      <c r="A72" s="1410" t="s">
        <v>316</v>
      </c>
      <c r="B72" s="542" t="s">
        <v>317</v>
      </c>
      <c r="C72" s="227">
        <v>470</v>
      </c>
    </row>
    <row r="73" spans="1:3">
      <c r="A73" s="1411"/>
      <c r="B73" s="547" t="s">
        <v>318</v>
      </c>
      <c r="C73" s="227">
        <v>300</v>
      </c>
    </row>
    <row r="74" spans="1:3">
      <c r="A74" s="1411"/>
      <c r="B74" s="547" t="s">
        <v>319</v>
      </c>
      <c r="C74" s="227" t="s">
        <v>333</v>
      </c>
    </row>
    <row r="75" spans="1:3">
      <c r="A75" s="1411"/>
      <c r="B75" s="547" t="s">
        <v>320</v>
      </c>
      <c r="C75" s="227" t="s">
        <v>333</v>
      </c>
    </row>
    <row r="76" spans="1:3">
      <c r="A76" s="1411"/>
      <c r="B76" s="547" t="s">
        <v>321</v>
      </c>
      <c r="C76" s="227" t="s">
        <v>333</v>
      </c>
    </row>
    <row r="77" spans="1:3">
      <c r="A77" s="1411"/>
      <c r="B77" s="547" t="s">
        <v>322</v>
      </c>
      <c r="C77" s="227" t="s">
        <v>333</v>
      </c>
    </row>
    <row r="78" spans="1:3" ht="15" thickBot="1">
      <c r="A78" s="1412"/>
      <c r="B78" s="546" t="s">
        <v>323</v>
      </c>
      <c r="C78" s="227" t="s">
        <v>333</v>
      </c>
    </row>
    <row r="79" spans="1:3" ht="15.6" thickTop="1" thickBot="1">
      <c r="B79" s="861"/>
      <c r="C79" s="227"/>
    </row>
    <row r="80" spans="1:3" ht="15" thickTop="1">
      <c r="A80" s="1333" t="s">
        <v>380</v>
      </c>
      <c r="B80" s="862" t="s">
        <v>325</v>
      </c>
      <c r="C80" s="860">
        <v>11</v>
      </c>
    </row>
    <row r="81" spans="1:3">
      <c r="A81" s="1334"/>
      <c r="B81" s="863" t="s">
        <v>326</v>
      </c>
      <c r="C81" s="860">
        <v>85</v>
      </c>
    </row>
    <row r="82" spans="1:3">
      <c r="A82" s="1334"/>
      <c r="B82" s="863" t="s">
        <v>327</v>
      </c>
      <c r="C82" s="860">
        <v>10</v>
      </c>
    </row>
    <row r="83" spans="1:3">
      <c r="A83" s="1334"/>
      <c r="B83" s="863" t="s">
        <v>324</v>
      </c>
      <c r="C83" s="860">
        <v>37</v>
      </c>
    </row>
    <row r="84" spans="1:3">
      <c r="A84" s="1334"/>
      <c r="B84" s="863" t="s">
        <v>328</v>
      </c>
      <c r="C84" s="860">
        <v>24</v>
      </c>
    </row>
    <row r="85" spans="1:3">
      <c r="A85" s="1334"/>
      <c r="B85" s="863" t="s">
        <v>329</v>
      </c>
      <c r="C85" s="860">
        <v>61</v>
      </c>
    </row>
    <row r="86" spans="1:3">
      <c r="A86" s="1334"/>
      <c r="B86" s="863" t="s">
        <v>330</v>
      </c>
      <c r="C86" s="860">
        <v>167</v>
      </c>
    </row>
    <row r="87" spans="1:3" ht="15" thickBot="1">
      <c r="A87" s="1335"/>
      <c r="B87" s="864" t="s">
        <v>331</v>
      </c>
      <c r="C87" s="860">
        <v>69</v>
      </c>
    </row>
    <row r="88" spans="1:3" ht="15" thickTop="1"/>
  </sheetData>
  <mergeCells count="6">
    <mergeCell ref="A80:A87"/>
    <mergeCell ref="A47:A64"/>
    <mergeCell ref="A66:A70"/>
    <mergeCell ref="A72:A78"/>
    <mergeCell ref="A1:C1"/>
    <mergeCell ref="A2:C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AS214"/>
  <sheetViews>
    <sheetView zoomScaleNormal="100" workbookViewId="0">
      <pane xSplit="2" ySplit="2" topLeftCell="E155" activePane="bottomRight" state="frozen"/>
      <selection activeCell="D32" sqref="D32"/>
      <selection pane="topRight" activeCell="D32" sqref="D32"/>
      <selection pane="bottomLeft" activeCell="D32" sqref="D32"/>
      <selection pane="bottomRight" activeCell="D32" sqref="D32"/>
    </sheetView>
  </sheetViews>
  <sheetFormatPr defaultColWidth="9.33203125" defaultRowHeight="14.4"/>
  <cols>
    <col min="1" max="1" width="9.33203125" style="8"/>
    <col min="2" max="2" width="12.44140625" style="386" bestFit="1" customWidth="1"/>
    <col min="3" max="3" width="8.6640625" style="8" customWidth="1"/>
    <col min="4" max="4" width="10.6640625" style="198" customWidth="1"/>
    <col min="5" max="5" width="10.44140625" style="369" customWidth="1"/>
    <col min="6" max="6" width="10.33203125" style="368" customWidth="1"/>
    <col min="7" max="7" width="10.6640625" style="198" customWidth="1"/>
    <col min="8" max="8" width="10.44140625" style="369" customWidth="1"/>
    <col min="9" max="9" width="8.6640625" style="368" customWidth="1"/>
    <col min="10" max="10" width="10.6640625" style="198" customWidth="1"/>
    <col min="11" max="12" width="10.44140625" style="369" customWidth="1"/>
    <col min="13" max="13" width="12.33203125" style="368" customWidth="1"/>
    <col min="14" max="14" width="13" style="198" customWidth="1"/>
    <col min="15" max="15" width="10.44140625" style="369" customWidth="1"/>
    <col min="16" max="16" width="10" style="368" customWidth="1"/>
    <col min="17" max="17" width="8.6640625" style="198" customWidth="1"/>
    <col min="18" max="19" width="8.6640625" style="369" customWidth="1"/>
    <col min="20" max="20" width="10.6640625" style="368" bestFit="1" customWidth="1"/>
    <col min="21" max="21" width="9.33203125" style="198"/>
    <col min="22" max="22" width="10.5546875" style="369" customWidth="1"/>
    <col min="23" max="23" width="9.33203125" style="369"/>
    <col min="24" max="24" width="9.33203125" style="368"/>
    <col min="25" max="25" width="10.6640625" style="198" customWidth="1"/>
    <col min="26" max="26" width="11.33203125" style="369" customWidth="1"/>
    <col min="27" max="27" width="9.33203125" style="368"/>
    <col min="28" max="28" width="9.33203125" style="198"/>
    <col min="29" max="29" width="9.33203125" style="369"/>
    <col min="30" max="30" width="11.33203125" style="368" customWidth="1"/>
    <col min="31" max="31" width="9.33203125" style="198"/>
    <col min="32" max="32" width="9.33203125" style="369"/>
    <col min="33" max="33" width="9.33203125" style="368"/>
    <col min="34" max="34" width="9.33203125" style="198"/>
    <col min="35" max="35" width="9.33203125" style="369"/>
    <col min="36" max="36" width="9.33203125" style="368"/>
    <col min="37" max="37" width="9.33203125" style="198"/>
    <col min="38" max="39" width="9.33203125" style="369"/>
    <col min="40" max="40" width="9.33203125" style="368"/>
    <col min="41" max="41" width="9.33203125" style="198"/>
    <col min="42" max="42" width="9.33203125" style="369"/>
    <col min="43" max="43" width="9.33203125" style="368"/>
    <col min="44" max="44" width="9.33203125" style="198"/>
    <col min="45" max="45" width="10.6640625" style="369" bestFit="1" customWidth="1"/>
    <col min="46" max="16384" width="9.33203125" style="8"/>
  </cols>
  <sheetData>
    <row r="1" spans="2:45" ht="15" thickBot="1">
      <c r="B1" s="327" t="s">
        <v>190</v>
      </c>
      <c r="C1" s="1423" t="s">
        <v>191</v>
      </c>
      <c r="D1" s="1424"/>
      <c r="E1" s="1424"/>
      <c r="F1" s="1424"/>
      <c r="G1" s="1424"/>
      <c r="H1" s="1424" t="s">
        <v>192</v>
      </c>
      <c r="I1" s="1424"/>
      <c r="J1" s="1424"/>
      <c r="K1" s="1424"/>
      <c r="L1" s="1424"/>
      <c r="M1" s="1424" t="s">
        <v>193</v>
      </c>
      <c r="N1" s="1424"/>
      <c r="O1" s="1424"/>
      <c r="P1" s="1424"/>
      <c r="Q1" s="1424"/>
      <c r="R1" s="1425" t="s">
        <v>194</v>
      </c>
      <c r="S1" s="1425"/>
      <c r="T1" s="1425"/>
      <c r="U1" s="1425"/>
      <c r="V1" s="1420" t="s">
        <v>195</v>
      </c>
      <c r="W1" s="1421"/>
      <c r="X1" s="1421"/>
      <c r="Y1" s="1422"/>
      <c r="Z1" s="1418" t="s">
        <v>353</v>
      </c>
      <c r="AA1" s="1419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</row>
    <row r="2" spans="2:45" ht="27" thickBot="1">
      <c r="B2" s="484" t="s">
        <v>196</v>
      </c>
      <c r="C2" s="485" t="s">
        <v>275</v>
      </c>
      <c r="D2" s="485" t="s">
        <v>274</v>
      </c>
      <c r="E2" s="486" t="s">
        <v>281</v>
      </c>
      <c r="F2" s="487" t="s">
        <v>282</v>
      </c>
      <c r="G2" s="488" t="s">
        <v>112</v>
      </c>
      <c r="H2" s="485" t="s">
        <v>275</v>
      </c>
      <c r="I2" s="485" t="s">
        <v>274</v>
      </c>
      <c r="J2" s="486" t="s">
        <v>281</v>
      </c>
      <c r="K2" s="488" t="s">
        <v>197</v>
      </c>
      <c r="L2" s="488" t="s">
        <v>112</v>
      </c>
      <c r="M2" s="485" t="s">
        <v>275</v>
      </c>
      <c r="N2" s="485" t="s">
        <v>274</v>
      </c>
      <c r="O2" s="486" t="s">
        <v>281</v>
      </c>
      <c r="P2" s="488" t="s">
        <v>197</v>
      </c>
      <c r="Q2" s="488" t="s">
        <v>112</v>
      </c>
      <c r="R2" s="485" t="s">
        <v>275</v>
      </c>
      <c r="S2" s="485" t="s">
        <v>274</v>
      </c>
      <c r="T2" s="489" t="s">
        <v>41</v>
      </c>
      <c r="U2" s="488" t="s">
        <v>197</v>
      </c>
      <c r="V2" s="485" t="s">
        <v>275</v>
      </c>
      <c r="W2" s="485" t="s">
        <v>274</v>
      </c>
      <c r="X2" s="489" t="s">
        <v>41</v>
      </c>
      <c r="Y2" s="488" t="s">
        <v>197</v>
      </c>
      <c r="Z2" s="485" t="s">
        <v>354</v>
      </c>
      <c r="AA2" s="485" t="s">
        <v>274</v>
      </c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</row>
    <row r="3" spans="2:45">
      <c r="B3" s="328">
        <v>38065</v>
      </c>
      <c r="C3" s="329">
        <v>4.9800000000000004</v>
      </c>
      <c r="D3" s="332"/>
      <c r="E3" s="333">
        <v>7</v>
      </c>
      <c r="F3" s="334">
        <v>1900</v>
      </c>
      <c r="G3" s="331"/>
      <c r="H3" s="329">
        <v>8.74</v>
      </c>
      <c r="I3" s="332"/>
      <c r="J3" s="330">
        <v>6.7</v>
      </c>
      <c r="K3" s="334">
        <v>5670</v>
      </c>
      <c r="L3" s="331"/>
      <c r="M3" s="332"/>
      <c r="N3" s="332"/>
      <c r="O3" s="333"/>
      <c r="P3" s="334"/>
      <c r="Q3" s="334"/>
      <c r="R3" s="329">
        <v>16.7</v>
      </c>
      <c r="S3" s="332"/>
      <c r="T3" s="333">
        <v>5.3</v>
      </c>
      <c r="U3" s="331">
        <v>9890</v>
      </c>
      <c r="V3" s="329">
        <v>17.739999999999998</v>
      </c>
      <c r="W3" s="332"/>
      <c r="X3" s="333">
        <v>6.5</v>
      </c>
      <c r="Y3" s="331">
        <v>11690</v>
      </c>
      <c r="Z3" s="744"/>
      <c r="AA3" s="745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</row>
    <row r="4" spans="2:45">
      <c r="B4" s="335">
        <v>38181</v>
      </c>
      <c r="C4" s="336">
        <v>6.11</v>
      </c>
      <c r="D4" s="338"/>
      <c r="E4" s="339">
        <v>7</v>
      </c>
      <c r="F4" s="340">
        <v>2140</v>
      </c>
      <c r="G4" s="337"/>
      <c r="H4" s="336">
        <v>9.93</v>
      </c>
      <c r="I4" s="338"/>
      <c r="J4" s="198">
        <v>6.5</v>
      </c>
      <c r="K4" s="340">
        <v>5670</v>
      </c>
      <c r="L4" s="337"/>
      <c r="M4" s="338">
        <v>8.2799999999999994</v>
      </c>
      <c r="N4" s="338"/>
      <c r="O4" s="339">
        <v>7.2</v>
      </c>
      <c r="P4" s="340">
        <v>1220</v>
      </c>
      <c r="Q4" s="340"/>
      <c r="R4" s="336">
        <v>16.93</v>
      </c>
      <c r="S4" s="338"/>
      <c r="T4" s="339">
        <v>6.3</v>
      </c>
      <c r="U4" s="337">
        <v>6450</v>
      </c>
      <c r="V4" s="336"/>
      <c r="W4" s="338"/>
      <c r="X4" s="339"/>
      <c r="Y4" s="337"/>
      <c r="Z4" s="744"/>
      <c r="AA4" s="745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</row>
    <row r="5" spans="2:45">
      <c r="B5" s="335">
        <v>38253</v>
      </c>
      <c r="C5" s="336"/>
      <c r="D5" s="338"/>
      <c r="E5" s="339"/>
      <c r="F5" s="340"/>
      <c r="G5" s="337"/>
      <c r="H5" s="336">
        <v>8.84</v>
      </c>
      <c r="I5" s="338"/>
      <c r="J5" s="198">
        <v>6.9</v>
      </c>
      <c r="K5" s="340">
        <v>5720</v>
      </c>
      <c r="L5" s="337"/>
      <c r="M5" s="338">
        <v>8.68</v>
      </c>
      <c r="N5" s="338"/>
      <c r="O5" s="339">
        <v>7.4</v>
      </c>
      <c r="P5" s="340">
        <v>1300</v>
      </c>
      <c r="Q5" s="340"/>
      <c r="R5" s="336">
        <v>17</v>
      </c>
      <c r="S5" s="338"/>
      <c r="T5" s="339">
        <v>6.1</v>
      </c>
      <c r="U5" s="337">
        <v>6840</v>
      </c>
      <c r="V5" s="336">
        <v>17.899999999999999</v>
      </c>
      <c r="W5" s="338"/>
      <c r="X5" s="339">
        <v>6.7</v>
      </c>
      <c r="Y5" s="337">
        <v>11500</v>
      </c>
      <c r="Z5" s="744"/>
      <c r="AA5" s="745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</row>
    <row r="6" spans="2:45">
      <c r="B6" s="335">
        <v>38337</v>
      </c>
      <c r="C6" s="336">
        <v>7.05</v>
      </c>
      <c r="D6" s="338"/>
      <c r="E6" s="339">
        <v>7</v>
      </c>
      <c r="F6" s="340">
        <v>1820</v>
      </c>
      <c r="G6" s="337"/>
      <c r="H6" s="336">
        <v>8.9600000000000009</v>
      </c>
      <c r="I6" s="338"/>
      <c r="J6" s="198">
        <v>6.7</v>
      </c>
      <c r="K6" s="340">
        <v>5530</v>
      </c>
      <c r="L6" s="337"/>
      <c r="M6" s="338">
        <v>8.9700000000000006</v>
      </c>
      <c r="N6" s="338"/>
      <c r="O6" s="339">
        <v>6.9</v>
      </c>
      <c r="P6" s="340">
        <v>1210</v>
      </c>
      <c r="Q6" s="340"/>
      <c r="R6" s="336">
        <v>17</v>
      </c>
      <c r="S6" s="338"/>
      <c r="T6" s="339">
        <v>6.3</v>
      </c>
      <c r="U6" s="337">
        <v>6690</v>
      </c>
      <c r="V6" s="336">
        <v>18.010000000000002</v>
      </c>
      <c r="W6" s="338"/>
      <c r="X6" s="339">
        <v>6.6</v>
      </c>
      <c r="Y6" s="337">
        <v>11680</v>
      </c>
      <c r="Z6" s="744"/>
      <c r="AA6" s="745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</row>
    <row r="7" spans="2:45">
      <c r="B7" s="335">
        <v>38469</v>
      </c>
      <c r="C7" s="336">
        <v>6.6</v>
      </c>
      <c r="D7" s="338"/>
      <c r="E7" s="339">
        <v>7.1</v>
      </c>
      <c r="F7" s="340">
        <v>1880</v>
      </c>
      <c r="G7" s="337"/>
      <c r="H7" s="336">
        <v>9.14</v>
      </c>
      <c r="I7" s="338"/>
      <c r="J7" s="198">
        <v>6.5</v>
      </c>
      <c r="K7" s="340">
        <v>6150</v>
      </c>
      <c r="L7" s="337"/>
      <c r="M7" s="338">
        <v>9.0500000000000007</v>
      </c>
      <c r="N7" s="338"/>
      <c r="O7" s="339">
        <v>6.8</v>
      </c>
      <c r="P7" s="340">
        <v>1270</v>
      </c>
      <c r="Q7" s="340"/>
      <c r="R7" s="336">
        <v>17.2</v>
      </c>
      <c r="S7" s="338"/>
      <c r="T7" s="339">
        <v>5.8</v>
      </c>
      <c r="U7" s="337">
        <v>6650</v>
      </c>
      <c r="V7" s="336">
        <v>14.84</v>
      </c>
      <c r="W7" s="338"/>
      <c r="X7" s="339">
        <v>6.5</v>
      </c>
      <c r="Y7" s="337">
        <v>11840</v>
      </c>
      <c r="Z7" s="744"/>
      <c r="AA7" s="745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</row>
    <row r="8" spans="2:45">
      <c r="B8" s="335">
        <v>38523</v>
      </c>
      <c r="C8" s="336">
        <v>6.65</v>
      </c>
      <c r="D8" s="338"/>
      <c r="E8" s="339">
        <v>6.8</v>
      </c>
      <c r="F8" s="340">
        <v>1840</v>
      </c>
      <c r="G8" s="337"/>
      <c r="H8" s="336">
        <v>10.57</v>
      </c>
      <c r="I8" s="338"/>
      <c r="J8" s="198">
        <v>6.6</v>
      </c>
      <c r="K8" s="340">
        <v>5620</v>
      </c>
      <c r="L8" s="337"/>
      <c r="M8" s="338">
        <v>9.02</v>
      </c>
      <c r="N8" s="338"/>
      <c r="O8" s="339">
        <v>6.7</v>
      </c>
      <c r="P8" s="340">
        <v>1270</v>
      </c>
      <c r="Q8" s="340"/>
      <c r="R8" s="336">
        <v>17.18</v>
      </c>
      <c r="S8" s="338"/>
      <c r="T8" s="339">
        <v>5.7</v>
      </c>
      <c r="U8" s="337">
        <v>6300</v>
      </c>
      <c r="V8" s="336">
        <v>18.02</v>
      </c>
      <c r="W8" s="338"/>
      <c r="X8" s="339">
        <v>6.4</v>
      </c>
      <c r="Y8" s="337">
        <v>11480</v>
      </c>
      <c r="Z8" s="744"/>
      <c r="AA8" s="745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</row>
    <row r="9" spans="2:45">
      <c r="B9" s="341">
        <v>38623</v>
      </c>
      <c r="C9" s="342">
        <v>7.19</v>
      </c>
      <c r="D9" s="344"/>
      <c r="E9" s="270">
        <v>7.1</v>
      </c>
      <c r="F9" s="345">
        <v>1880</v>
      </c>
      <c r="G9" s="343"/>
      <c r="H9" s="342">
        <v>10.91</v>
      </c>
      <c r="I9" s="344"/>
      <c r="J9" s="198">
        <v>6.7</v>
      </c>
      <c r="K9" s="345">
        <v>5830</v>
      </c>
      <c r="L9" s="343"/>
      <c r="M9" s="344">
        <v>9.1199999999999992</v>
      </c>
      <c r="N9" s="344"/>
      <c r="O9" s="270">
        <v>7.1</v>
      </c>
      <c r="P9" s="345">
        <v>1370</v>
      </c>
      <c r="Q9" s="345"/>
      <c r="R9" s="342">
        <v>17.27</v>
      </c>
      <c r="S9" s="344"/>
      <c r="T9" s="270">
        <v>6.1</v>
      </c>
      <c r="U9" s="343">
        <v>5940</v>
      </c>
      <c r="V9" s="342">
        <v>18.170000000000002</v>
      </c>
      <c r="W9" s="344"/>
      <c r="X9" s="270">
        <v>6.5</v>
      </c>
      <c r="Y9" s="343">
        <v>11040</v>
      </c>
      <c r="Z9" s="744"/>
      <c r="AA9" s="745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</row>
    <row r="10" spans="2:45">
      <c r="B10" s="335">
        <v>38706</v>
      </c>
      <c r="C10" s="342"/>
      <c r="D10" s="344"/>
      <c r="E10" s="270"/>
      <c r="F10" s="345"/>
      <c r="G10" s="343"/>
      <c r="H10" s="342"/>
      <c r="I10" s="344"/>
      <c r="K10" s="345"/>
      <c r="L10" s="343"/>
      <c r="M10" s="344"/>
      <c r="N10" s="344"/>
      <c r="O10" s="270"/>
      <c r="P10" s="345"/>
      <c r="Q10" s="345"/>
      <c r="R10" s="336">
        <v>17.09</v>
      </c>
      <c r="S10" s="338"/>
      <c r="T10" s="339">
        <v>6.5</v>
      </c>
      <c r="U10" s="337">
        <v>5360</v>
      </c>
      <c r="V10" s="336">
        <v>18.09</v>
      </c>
      <c r="W10" s="338"/>
      <c r="X10" s="339">
        <v>6.5</v>
      </c>
      <c r="Y10" s="337">
        <v>10690</v>
      </c>
      <c r="Z10" s="744"/>
      <c r="AA10" s="745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</row>
    <row r="11" spans="2:45">
      <c r="B11" s="335">
        <v>38789</v>
      </c>
      <c r="C11" s="336">
        <v>7.52</v>
      </c>
      <c r="D11" s="338"/>
      <c r="E11" s="339">
        <v>6.9</v>
      </c>
      <c r="F11" s="340">
        <v>1850</v>
      </c>
      <c r="G11" s="337"/>
      <c r="H11" s="336">
        <v>9.1999999999999993</v>
      </c>
      <c r="I11" s="338"/>
      <c r="J11" s="198">
        <v>7.4</v>
      </c>
      <c r="K11" s="340">
        <v>6550</v>
      </c>
      <c r="L11" s="337"/>
      <c r="M11" s="338">
        <v>9.36</v>
      </c>
      <c r="N11" s="338"/>
      <c r="O11" s="339">
        <v>7</v>
      </c>
      <c r="P11" s="340">
        <v>1330</v>
      </c>
      <c r="Q11" s="340"/>
      <c r="R11" s="336">
        <v>17.440000000000001</v>
      </c>
      <c r="S11" s="338"/>
      <c r="T11" s="339">
        <v>6.3</v>
      </c>
      <c r="U11" s="337">
        <v>6420</v>
      </c>
      <c r="V11" s="336">
        <v>18.420000000000002</v>
      </c>
      <c r="W11" s="338"/>
      <c r="X11" s="339">
        <v>6.9</v>
      </c>
      <c r="Y11" s="337">
        <v>11200</v>
      </c>
      <c r="Z11" s="744"/>
      <c r="AA11" s="745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</row>
    <row r="12" spans="2:45">
      <c r="B12" s="335">
        <v>38890</v>
      </c>
      <c r="C12" s="336">
        <v>7.9</v>
      </c>
      <c r="D12" s="338"/>
      <c r="E12" s="339">
        <v>7</v>
      </c>
      <c r="F12" s="340">
        <v>1970</v>
      </c>
      <c r="G12" s="337"/>
      <c r="H12" s="336">
        <v>9.15</v>
      </c>
      <c r="I12" s="338"/>
      <c r="J12" s="198">
        <v>7</v>
      </c>
      <c r="K12" s="340">
        <v>6330</v>
      </c>
      <c r="L12" s="337"/>
      <c r="M12" s="338">
        <v>9.44</v>
      </c>
      <c r="N12" s="338"/>
      <c r="O12" s="339"/>
      <c r="P12" s="340"/>
      <c r="Q12" s="340"/>
      <c r="R12" s="336">
        <v>17.559999999999999</v>
      </c>
      <c r="S12" s="338"/>
      <c r="T12" s="339">
        <v>6.2</v>
      </c>
      <c r="U12" s="337">
        <v>9920</v>
      </c>
      <c r="V12" s="336">
        <v>18.54</v>
      </c>
      <c r="W12" s="338"/>
      <c r="X12" s="339">
        <v>6.6</v>
      </c>
      <c r="Y12" s="337">
        <v>10960</v>
      </c>
      <c r="Z12" s="744"/>
      <c r="AA12" s="745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</row>
    <row r="13" spans="2:45">
      <c r="B13" s="335">
        <v>38986</v>
      </c>
      <c r="C13" s="336">
        <v>7.69</v>
      </c>
      <c r="D13" s="338"/>
      <c r="E13" s="339">
        <v>6.9</v>
      </c>
      <c r="F13" s="340">
        <v>1880</v>
      </c>
      <c r="G13" s="337"/>
      <c r="H13" s="336">
        <v>9.0500000000000007</v>
      </c>
      <c r="I13" s="338"/>
      <c r="J13" s="198">
        <v>6.8</v>
      </c>
      <c r="K13" s="340">
        <v>6040</v>
      </c>
      <c r="L13" s="337"/>
      <c r="M13" s="338">
        <v>9.66</v>
      </c>
      <c r="N13" s="338"/>
      <c r="O13" s="339">
        <v>7.4</v>
      </c>
      <c r="P13" s="340">
        <v>1340</v>
      </c>
      <c r="Q13" s="340"/>
      <c r="R13" s="336">
        <v>17.600000000000001</v>
      </c>
      <c r="S13" s="338"/>
      <c r="T13" s="339">
        <v>6.3</v>
      </c>
      <c r="U13" s="337">
        <v>6260</v>
      </c>
      <c r="V13" s="336">
        <v>18.579999999999998</v>
      </c>
      <c r="W13" s="338"/>
      <c r="X13" s="339">
        <v>6.7</v>
      </c>
      <c r="Y13" s="337">
        <v>11660</v>
      </c>
      <c r="Z13" s="744"/>
      <c r="AA13" s="745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</row>
    <row r="14" spans="2:45">
      <c r="B14" s="335">
        <v>39058</v>
      </c>
      <c r="C14" s="346">
        <v>7.82</v>
      </c>
      <c r="D14" s="347"/>
      <c r="E14" s="339">
        <v>6.9</v>
      </c>
      <c r="F14" s="347">
        <v>1940</v>
      </c>
      <c r="G14" s="348"/>
      <c r="H14" s="346">
        <v>9.24</v>
      </c>
      <c r="I14" s="347"/>
      <c r="J14" s="198">
        <v>6.8</v>
      </c>
      <c r="K14" s="347">
        <v>6360</v>
      </c>
      <c r="L14" s="348"/>
      <c r="M14" s="347">
        <v>9.59</v>
      </c>
      <c r="N14" s="347"/>
      <c r="O14" s="339"/>
      <c r="P14" s="340"/>
      <c r="Q14" s="340"/>
      <c r="R14" s="346">
        <v>17.649999999999999</v>
      </c>
      <c r="S14" s="347"/>
      <c r="T14" s="347">
        <v>6.2</v>
      </c>
      <c r="U14" s="348">
        <v>6120</v>
      </c>
      <c r="V14" s="346">
        <v>18.649999999999999</v>
      </c>
      <c r="W14" s="347"/>
      <c r="X14" s="347">
        <v>6.8</v>
      </c>
      <c r="Y14" s="348">
        <v>11440</v>
      </c>
      <c r="Z14" s="744"/>
      <c r="AA14" s="745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</row>
    <row r="15" spans="2:45">
      <c r="B15" s="335">
        <v>39168</v>
      </c>
      <c r="C15" s="346">
        <v>7.94</v>
      </c>
      <c r="D15" s="347"/>
      <c r="E15" s="339">
        <v>7.4</v>
      </c>
      <c r="F15" s="347">
        <v>1970</v>
      </c>
      <c r="G15" s="348"/>
      <c r="H15" s="346">
        <v>9.4700000000000006</v>
      </c>
      <c r="I15" s="347"/>
      <c r="J15" s="198">
        <v>6.4</v>
      </c>
      <c r="K15" s="347">
        <v>6370</v>
      </c>
      <c r="L15" s="348"/>
      <c r="M15" s="347">
        <v>9.6</v>
      </c>
      <c r="N15" s="347"/>
      <c r="O15" s="339"/>
      <c r="P15" s="340"/>
      <c r="Q15" s="340"/>
      <c r="R15" s="336"/>
      <c r="S15" s="338"/>
      <c r="T15" s="339"/>
      <c r="U15" s="337"/>
      <c r="V15" s="346">
        <v>18.75</v>
      </c>
      <c r="W15" s="347"/>
      <c r="X15" s="347">
        <v>6.7</v>
      </c>
      <c r="Y15" s="348">
        <v>11230</v>
      </c>
      <c r="Z15" s="744"/>
      <c r="AA15" s="745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</row>
    <row r="16" spans="2:45">
      <c r="B16" s="335">
        <v>39274</v>
      </c>
      <c r="C16" s="346">
        <v>2.87</v>
      </c>
      <c r="D16" s="347"/>
      <c r="E16" s="339">
        <v>7.5</v>
      </c>
      <c r="F16" s="347">
        <v>1030</v>
      </c>
      <c r="G16" s="348"/>
      <c r="H16" s="346">
        <v>8.15</v>
      </c>
      <c r="I16" s="347"/>
      <c r="J16" s="198">
        <v>6.9</v>
      </c>
      <c r="K16" s="347">
        <v>6380</v>
      </c>
      <c r="L16" s="348"/>
      <c r="M16" s="347">
        <v>6.9</v>
      </c>
      <c r="N16" s="347"/>
      <c r="O16" s="339">
        <v>7.3</v>
      </c>
      <c r="P16" s="347">
        <v>1150</v>
      </c>
      <c r="Q16" s="347"/>
      <c r="R16" s="346">
        <v>17.61</v>
      </c>
      <c r="S16" s="347"/>
      <c r="T16" s="347">
        <v>6.7</v>
      </c>
      <c r="U16" s="348">
        <v>12560</v>
      </c>
      <c r="V16" s="346">
        <v>18.68</v>
      </c>
      <c r="W16" s="347"/>
      <c r="X16" s="347">
        <v>7.1</v>
      </c>
      <c r="Y16" s="348">
        <v>10280</v>
      </c>
      <c r="Z16" s="744"/>
      <c r="AA16" s="745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</row>
    <row r="17" spans="2:45">
      <c r="B17" s="335">
        <v>39344</v>
      </c>
      <c r="C17" s="336">
        <v>2.88</v>
      </c>
      <c r="D17" s="338"/>
      <c r="E17" s="339">
        <v>7.3</v>
      </c>
      <c r="F17" s="340">
        <v>1450</v>
      </c>
      <c r="G17" s="337"/>
      <c r="H17" s="336">
        <v>7.94</v>
      </c>
      <c r="I17" s="338"/>
      <c r="J17" s="198">
        <v>6.8</v>
      </c>
      <c r="K17" s="340">
        <v>5870</v>
      </c>
      <c r="L17" s="337"/>
      <c r="M17" s="338">
        <v>5.53</v>
      </c>
      <c r="N17" s="338"/>
      <c r="O17" s="339">
        <v>7.2</v>
      </c>
      <c r="P17" s="340">
        <v>1030</v>
      </c>
      <c r="Q17" s="340"/>
      <c r="R17" s="336">
        <v>17.350000000000001</v>
      </c>
      <c r="S17" s="338"/>
      <c r="T17" s="339">
        <v>6.8</v>
      </c>
      <c r="U17" s="337">
        <v>16210</v>
      </c>
      <c r="V17" s="336">
        <v>18.62</v>
      </c>
      <c r="W17" s="338"/>
      <c r="X17" s="339">
        <v>6.6</v>
      </c>
      <c r="Y17" s="337">
        <v>10920</v>
      </c>
      <c r="Z17" s="744"/>
      <c r="AA17" s="745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</row>
    <row r="18" spans="2:45">
      <c r="B18" s="335">
        <v>39421</v>
      </c>
      <c r="C18" s="336">
        <v>2.72</v>
      </c>
      <c r="D18" s="338"/>
      <c r="E18" s="339">
        <v>7.3</v>
      </c>
      <c r="F18" s="340">
        <v>1610</v>
      </c>
      <c r="G18" s="337"/>
      <c r="H18" s="336">
        <v>7.81</v>
      </c>
      <c r="I18" s="338"/>
      <c r="J18" s="198">
        <v>6.9</v>
      </c>
      <c r="K18" s="340">
        <v>5940</v>
      </c>
      <c r="L18" s="337"/>
      <c r="M18" s="338">
        <v>5.43</v>
      </c>
      <c r="N18" s="338"/>
      <c r="O18" s="339">
        <v>7.3</v>
      </c>
      <c r="P18" s="340">
        <v>1100</v>
      </c>
      <c r="Q18" s="340"/>
      <c r="R18" s="336">
        <v>17.3</v>
      </c>
      <c r="S18" s="338"/>
      <c r="T18" s="339">
        <v>6.9</v>
      </c>
      <c r="U18" s="337">
        <v>16180</v>
      </c>
      <c r="V18" s="336">
        <v>18.5</v>
      </c>
      <c r="W18" s="338"/>
      <c r="X18" s="339">
        <v>6.7</v>
      </c>
      <c r="Y18" s="337">
        <v>10980</v>
      </c>
      <c r="Z18" s="744"/>
      <c r="AA18" s="745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2:45">
      <c r="B19" s="335">
        <v>39512</v>
      </c>
      <c r="C19" s="336">
        <v>2.76</v>
      </c>
      <c r="D19" s="338"/>
      <c r="E19" s="339">
        <v>7.3</v>
      </c>
      <c r="F19" s="340">
        <v>1670</v>
      </c>
      <c r="G19" s="337"/>
      <c r="H19" s="336">
        <v>7.83</v>
      </c>
      <c r="I19" s="338"/>
      <c r="J19" s="198">
        <v>6.9</v>
      </c>
      <c r="K19" s="340">
        <v>5960</v>
      </c>
      <c r="L19" s="337"/>
      <c r="M19" s="338">
        <v>5.51</v>
      </c>
      <c r="N19" s="338"/>
      <c r="O19" s="339">
        <v>7.3</v>
      </c>
      <c r="P19" s="340">
        <v>1190</v>
      </c>
      <c r="Q19" s="340"/>
      <c r="R19" s="336">
        <v>17.38</v>
      </c>
      <c r="S19" s="338"/>
      <c r="T19" s="339">
        <v>6.9</v>
      </c>
      <c r="U19" s="337">
        <v>16170</v>
      </c>
      <c r="V19" s="336">
        <v>18.68</v>
      </c>
      <c r="W19" s="338"/>
      <c r="X19" s="339">
        <v>6.8</v>
      </c>
      <c r="Y19" s="337">
        <v>11010</v>
      </c>
      <c r="Z19" s="744"/>
      <c r="AA19" s="745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2:45">
      <c r="B20" s="335">
        <v>39611</v>
      </c>
      <c r="C20" s="336">
        <v>2.91</v>
      </c>
      <c r="D20" s="338"/>
      <c r="E20" s="339">
        <v>7.5</v>
      </c>
      <c r="F20" s="340">
        <v>1530</v>
      </c>
      <c r="G20" s="337"/>
      <c r="H20" s="336">
        <v>7.79</v>
      </c>
      <c r="I20" s="338"/>
      <c r="J20" s="198">
        <v>7</v>
      </c>
      <c r="K20" s="340">
        <v>5980</v>
      </c>
      <c r="L20" s="337"/>
      <c r="M20" s="338">
        <v>5.32</v>
      </c>
      <c r="N20" s="338"/>
      <c r="O20" s="339">
        <v>7.5</v>
      </c>
      <c r="P20" s="340">
        <v>1240</v>
      </c>
      <c r="Q20" s="340"/>
      <c r="R20" s="336">
        <v>17.23</v>
      </c>
      <c r="S20" s="338"/>
      <c r="T20" s="339">
        <v>7</v>
      </c>
      <c r="U20" s="337">
        <v>16290</v>
      </c>
      <c r="V20" s="336">
        <v>18.54</v>
      </c>
      <c r="W20" s="338"/>
      <c r="X20" s="339">
        <v>6.8</v>
      </c>
      <c r="Y20" s="337">
        <v>11220</v>
      </c>
      <c r="Z20" s="744"/>
      <c r="AA20" s="745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2:45">
      <c r="B21" s="335">
        <v>39692</v>
      </c>
      <c r="C21" s="336">
        <v>2.86</v>
      </c>
      <c r="D21" s="338"/>
      <c r="E21" s="339">
        <v>7.5</v>
      </c>
      <c r="F21" s="340">
        <v>1590</v>
      </c>
      <c r="G21" s="337"/>
      <c r="H21" s="336">
        <v>7.47</v>
      </c>
      <c r="I21" s="338"/>
      <c r="J21" s="198">
        <v>7</v>
      </c>
      <c r="K21" s="340">
        <v>5930</v>
      </c>
      <c r="L21" s="337"/>
      <c r="M21" s="338">
        <v>5.23</v>
      </c>
      <c r="N21" s="338"/>
      <c r="O21" s="339">
        <v>7.6</v>
      </c>
      <c r="P21" s="340">
        <v>1310</v>
      </c>
      <c r="Q21" s="340"/>
      <c r="R21" s="336">
        <v>17.18</v>
      </c>
      <c r="S21" s="338"/>
      <c r="T21" s="339">
        <v>7</v>
      </c>
      <c r="U21" s="337">
        <v>16340</v>
      </c>
      <c r="V21" s="336">
        <v>18.32</v>
      </c>
      <c r="W21" s="338"/>
      <c r="X21" s="339">
        <v>7</v>
      </c>
      <c r="Y21" s="337">
        <v>11410</v>
      </c>
      <c r="Z21" s="744"/>
      <c r="AA21" s="745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2:45">
      <c r="B22" s="335">
        <v>39798</v>
      </c>
      <c r="C22" s="336">
        <v>2.89</v>
      </c>
      <c r="D22" s="338"/>
      <c r="E22" s="339">
        <v>7.1</v>
      </c>
      <c r="F22" s="340">
        <v>1680</v>
      </c>
      <c r="G22" s="337"/>
      <c r="H22" s="336"/>
      <c r="I22" s="338"/>
      <c r="K22" s="340"/>
      <c r="L22" s="337"/>
      <c r="M22" s="338"/>
      <c r="N22" s="338"/>
      <c r="O22" s="339"/>
      <c r="P22" s="340"/>
      <c r="Q22" s="340"/>
      <c r="R22" s="336"/>
      <c r="S22" s="338"/>
      <c r="T22" s="339"/>
      <c r="U22" s="337"/>
      <c r="V22" s="336"/>
      <c r="W22" s="338"/>
      <c r="X22" s="339"/>
      <c r="Y22" s="337"/>
      <c r="Z22" s="744"/>
      <c r="AA22" s="745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2:45">
      <c r="B23" s="335">
        <v>39890</v>
      </c>
      <c r="C23" s="342">
        <v>3.26</v>
      </c>
      <c r="D23" s="344"/>
      <c r="E23" s="270">
        <v>7.2</v>
      </c>
      <c r="F23" s="345">
        <v>1620</v>
      </c>
      <c r="G23" s="343"/>
      <c r="H23" s="342">
        <v>7</v>
      </c>
      <c r="I23" s="344"/>
      <c r="J23" s="198">
        <v>7.2</v>
      </c>
      <c r="K23" s="345">
        <v>1780</v>
      </c>
      <c r="L23" s="343"/>
      <c r="M23" s="344">
        <v>4.97</v>
      </c>
      <c r="N23" s="344"/>
      <c r="O23" s="270">
        <v>7.3</v>
      </c>
      <c r="P23" s="345">
        <v>960</v>
      </c>
      <c r="Q23" s="345"/>
      <c r="R23" s="342">
        <v>17.260000000000002</v>
      </c>
      <c r="S23" s="344"/>
      <c r="T23" s="270">
        <v>7.7</v>
      </c>
      <c r="U23" s="343">
        <v>14000</v>
      </c>
      <c r="V23" s="342">
        <v>18.05</v>
      </c>
      <c r="W23" s="344"/>
      <c r="X23" s="270">
        <v>6.6</v>
      </c>
      <c r="Y23" s="343">
        <v>10740</v>
      </c>
      <c r="Z23" s="744"/>
      <c r="AA23" s="745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2:45">
      <c r="B24" s="335">
        <v>39975</v>
      </c>
      <c r="C24" s="342">
        <v>3.88</v>
      </c>
      <c r="D24" s="344"/>
      <c r="E24" s="270">
        <v>7</v>
      </c>
      <c r="F24" s="345">
        <v>1410</v>
      </c>
      <c r="G24" s="343"/>
      <c r="H24" s="342">
        <v>7.98</v>
      </c>
      <c r="I24" s="344"/>
      <c r="J24" s="198">
        <v>7</v>
      </c>
      <c r="K24" s="345">
        <v>1880</v>
      </c>
      <c r="L24" s="343"/>
      <c r="M24" s="344">
        <v>5.05</v>
      </c>
      <c r="N24" s="344"/>
      <c r="O24" s="270">
        <v>7.1</v>
      </c>
      <c r="P24" s="345">
        <v>910</v>
      </c>
      <c r="Q24" s="345"/>
      <c r="R24" s="342">
        <v>17.07</v>
      </c>
      <c r="S24" s="344"/>
      <c r="T24" s="270">
        <v>8.3000000000000007</v>
      </c>
      <c r="U24" s="343">
        <v>13150</v>
      </c>
      <c r="V24" s="342">
        <v>18.02</v>
      </c>
      <c r="W24" s="344"/>
      <c r="X24" s="270">
        <v>6.8</v>
      </c>
      <c r="Y24" s="343">
        <v>10810</v>
      </c>
      <c r="Z24" s="744"/>
      <c r="AA24" s="745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2:45">
      <c r="B25" s="335">
        <v>40071</v>
      </c>
      <c r="C25" s="336">
        <v>3.9</v>
      </c>
      <c r="D25" s="338"/>
      <c r="E25" s="270"/>
      <c r="F25" s="345">
        <v>1400</v>
      </c>
      <c r="G25" s="343"/>
      <c r="H25" s="336">
        <v>8</v>
      </c>
      <c r="I25" s="338"/>
      <c r="K25" s="345">
        <v>1870</v>
      </c>
      <c r="L25" s="343"/>
      <c r="M25" s="338">
        <v>5.0599999999999996</v>
      </c>
      <c r="N25" s="338"/>
      <c r="O25" s="270"/>
      <c r="P25" s="345">
        <v>900</v>
      </c>
      <c r="Q25" s="345"/>
      <c r="R25" s="336">
        <v>16.98</v>
      </c>
      <c r="S25" s="338"/>
      <c r="T25" s="270"/>
      <c r="U25" s="343">
        <v>13130</v>
      </c>
      <c r="V25" s="336">
        <v>17.989999999999998</v>
      </c>
      <c r="W25" s="338"/>
      <c r="X25" s="270"/>
      <c r="Y25" s="343">
        <v>10800</v>
      </c>
      <c r="Z25" s="744"/>
      <c r="AA25" s="745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2:45">
      <c r="B26" s="335">
        <v>40196</v>
      </c>
      <c r="C26" s="342">
        <v>3.63</v>
      </c>
      <c r="D26" s="344"/>
      <c r="E26" s="270">
        <v>7.1</v>
      </c>
      <c r="F26" s="345">
        <v>1410</v>
      </c>
      <c r="G26" s="343"/>
      <c r="H26" s="342">
        <v>7.73</v>
      </c>
      <c r="I26" s="344"/>
      <c r="J26" s="198">
        <v>7</v>
      </c>
      <c r="K26" s="345">
        <v>1870</v>
      </c>
      <c r="L26" s="343"/>
      <c r="M26" s="344">
        <v>4.87</v>
      </c>
      <c r="N26" s="344"/>
      <c r="O26" s="270">
        <v>7.1</v>
      </c>
      <c r="P26" s="345">
        <v>900</v>
      </c>
      <c r="Q26" s="345"/>
      <c r="R26" s="342">
        <v>16.23</v>
      </c>
      <c r="S26" s="344"/>
      <c r="T26" s="270">
        <v>8.3000000000000007</v>
      </c>
      <c r="U26" s="343">
        <v>13190</v>
      </c>
      <c r="V26" s="342">
        <v>17.190000000000001</v>
      </c>
      <c r="W26" s="344"/>
      <c r="X26" s="270">
        <v>6.7</v>
      </c>
      <c r="Y26" s="343">
        <v>10760</v>
      </c>
      <c r="Z26" s="744"/>
      <c r="AA26" s="745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2:45">
      <c r="B27" s="335">
        <v>40266</v>
      </c>
      <c r="C27" s="342">
        <v>3.87</v>
      </c>
      <c r="D27" s="344"/>
      <c r="E27" s="270">
        <v>7</v>
      </c>
      <c r="F27" s="345">
        <v>1410</v>
      </c>
      <c r="G27" s="343"/>
      <c r="H27" s="342">
        <v>7.96</v>
      </c>
      <c r="I27" s="344"/>
      <c r="J27" s="198">
        <v>7</v>
      </c>
      <c r="K27" s="345">
        <v>1870</v>
      </c>
      <c r="L27" s="343"/>
      <c r="M27" s="344">
        <v>5.09</v>
      </c>
      <c r="N27" s="344"/>
      <c r="O27" s="270">
        <v>7</v>
      </c>
      <c r="P27" s="345">
        <v>900</v>
      </c>
      <c r="Q27" s="345"/>
      <c r="R27" s="342">
        <v>16.61</v>
      </c>
      <c r="S27" s="344"/>
      <c r="T27" s="270">
        <v>8.3000000000000007</v>
      </c>
      <c r="U27" s="343">
        <v>13170</v>
      </c>
      <c r="V27" s="342">
        <v>17.32</v>
      </c>
      <c r="W27" s="344"/>
      <c r="X27" s="270">
        <v>6.7</v>
      </c>
      <c r="Y27" s="343">
        <v>10710</v>
      </c>
      <c r="Z27" s="744"/>
      <c r="AA27" s="745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  <row r="28" spans="2:45" ht="15" thickBot="1">
      <c r="B28" s="349">
        <v>40351</v>
      </c>
      <c r="C28" s="350">
        <v>4.18</v>
      </c>
      <c r="D28" s="353"/>
      <c r="E28" s="351">
        <v>7.2</v>
      </c>
      <c r="F28" s="354">
        <v>1387</v>
      </c>
      <c r="G28" s="352"/>
      <c r="H28" s="355">
        <v>7.83</v>
      </c>
      <c r="I28" s="460"/>
      <c r="J28" s="351">
        <v>6.4</v>
      </c>
      <c r="K28" s="354">
        <v>3180</v>
      </c>
      <c r="L28" s="352"/>
      <c r="M28" s="353">
        <v>7.38</v>
      </c>
      <c r="N28" s="353"/>
      <c r="O28" s="351"/>
      <c r="P28" s="354"/>
      <c r="Q28" s="354"/>
      <c r="R28" s="350">
        <v>17.5</v>
      </c>
      <c r="S28" s="353"/>
      <c r="T28" s="356"/>
      <c r="U28" s="357"/>
      <c r="V28" s="358">
        <v>17.95</v>
      </c>
      <c r="W28" s="462"/>
      <c r="X28" s="356"/>
      <c r="Y28" s="357"/>
      <c r="Z28" s="744"/>
      <c r="AA28" s="745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</row>
    <row r="29" spans="2:45">
      <c r="B29" s="359">
        <v>40449</v>
      </c>
      <c r="C29" s="363">
        <v>2.88</v>
      </c>
      <c r="D29" s="361"/>
      <c r="E29" s="330">
        <v>8.2899999999999991</v>
      </c>
      <c r="F29" s="362">
        <v>1447</v>
      </c>
      <c r="G29" s="360"/>
      <c r="H29" s="363">
        <v>7.46</v>
      </c>
      <c r="I29" s="361"/>
      <c r="J29" s="330">
        <v>7.76</v>
      </c>
      <c r="K29" s="362">
        <v>3030</v>
      </c>
      <c r="L29" s="360"/>
      <c r="M29" s="361">
        <v>5.8</v>
      </c>
      <c r="N29" s="361"/>
      <c r="O29" s="330">
        <v>7.55</v>
      </c>
      <c r="P29" s="362">
        <v>1258</v>
      </c>
      <c r="Q29" s="362"/>
      <c r="R29" s="363">
        <v>17.079999999999998</v>
      </c>
      <c r="S29" s="361"/>
      <c r="T29" s="364"/>
      <c r="U29" s="365"/>
      <c r="V29" s="361">
        <v>17.670000000000002</v>
      </c>
      <c r="W29" s="361"/>
      <c r="X29" s="364"/>
      <c r="Y29" s="365"/>
      <c r="Z29" s="744"/>
      <c r="AA29" s="745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</row>
    <row r="30" spans="2:45">
      <c r="B30" s="366">
        <v>40532</v>
      </c>
      <c r="C30" s="370">
        <v>2.68</v>
      </c>
      <c r="D30" s="368"/>
      <c r="E30" s="198">
        <v>7.1</v>
      </c>
      <c r="F30" s="369">
        <v>1468</v>
      </c>
      <c r="G30" s="367"/>
      <c r="H30" s="370">
        <v>6.99</v>
      </c>
      <c r="J30" s="198">
        <v>7</v>
      </c>
      <c r="K30" s="369">
        <v>2240</v>
      </c>
      <c r="L30" s="367"/>
      <c r="M30" s="368">
        <v>4.68</v>
      </c>
      <c r="N30" s="368"/>
      <c r="O30" s="198">
        <v>7.1</v>
      </c>
      <c r="P30" s="369">
        <v>1006</v>
      </c>
      <c r="Q30" s="369"/>
      <c r="R30" s="370">
        <v>17.190000000000001</v>
      </c>
      <c r="S30" s="368"/>
      <c r="T30" s="371"/>
      <c r="U30" s="372"/>
      <c r="V30" s="368">
        <v>17.52</v>
      </c>
      <c r="W30" s="368"/>
      <c r="X30" s="371"/>
      <c r="Y30" s="372"/>
      <c r="Z30" s="744"/>
      <c r="AA30" s="745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</row>
    <row r="31" spans="2:45">
      <c r="B31" s="366">
        <v>40623</v>
      </c>
      <c r="C31" s="370">
        <v>5.1100000000000003</v>
      </c>
      <c r="D31" s="368"/>
      <c r="E31" s="198">
        <v>7.1</v>
      </c>
      <c r="F31" s="369">
        <v>1629</v>
      </c>
      <c r="G31" s="367"/>
      <c r="H31" s="370"/>
      <c r="L31" s="367"/>
      <c r="M31" s="368">
        <v>6.15</v>
      </c>
      <c r="N31" s="368"/>
      <c r="O31" s="198">
        <v>7.2</v>
      </c>
      <c r="P31" s="369">
        <v>1040</v>
      </c>
      <c r="Q31" s="369"/>
      <c r="R31" s="370">
        <v>17.47</v>
      </c>
      <c r="S31" s="368"/>
      <c r="T31" s="371"/>
      <c r="U31" s="372"/>
      <c r="V31" s="368">
        <v>17.48</v>
      </c>
      <c r="W31" s="368"/>
      <c r="X31" s="371"/>
      <c r="Y31" s="372"/>
      <c r="Z31" s="744"/>
      <c r="AA31" s="745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</row>
    <row r="32" spans="2:45" ht="15" thickBot="1">
      <c r="B32" s="373">
        <v>40715</v>
      </c>
      <c r="C32" s="350">
        <v>2.2799999999999998</v>
      </c>
      <c r="D32" s="353"/>
      <c r="E32" s="351">
        <v>7.2</v>
      </c>
      <c r="F32" s="354">
        <v>1190</v>
      </c>
      <c r="G32" s="352"/>
      <c r="H32" s="350"/>
      <c r="I32" s="353"/>
      <c r="J32" s="351"/>
      <c r="K32" s="354"/>
      <c r="L32" s="352"/>
      <c r="M32" s="353">
        <v>5.95</v>
      </c>
      <c r="N32" s="353"/>
      <c r="O32" s="351">
        <v>7.5</v>
      </c>
      <c r="P32" s="354">
        <v>1075</v>
      </c>
      <c r="Q32" s="354"/>
      <c r="R32" s="350">
        <v>17.489999999999998</v>
      </c>
      <c r="S32" s="353"/>
      <c r="T32" s="374"/>
      <c r="U32" s="357"/>
      <c r="V32" s="353">
        <v>17.28</v>
      </c>
      <c r="W32" s="353"/>
      <c r="X32" s="374"/>
      <c r="Y32" s="357"/>
      <c r="Z32" s="744"/>
      <c r="AA32" s="745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</row>
    <row r="33" spans="2:45">
      <c r="B33" s="359">
        <v>40750</v>
      </c>
      <c r="C33" s="363">
        <v>2.36</v>
      </c>
      <c r="D33" s="361"/>
      <c r="E33" s="330">
        <v>7.1</v>
      </c>
      <c r="F33" s="362">
        <v>1412</v>
      </c>
      <c r="G33" s="360">
        <v>2</v>
      </c>
      <c r="H33" s="363"/>
      <c r="I33" s="361"/>
      <c r="J33" s="330"/>
      <c r="K33" s="362"/>
      <c r="L33" s="360"/>
      <c r="M33" s="361">
        <v>4.8499999999999996</v>
      </c>
      <c r="N33" s="361"/>
      <c r="O33" s="330">
        <v>7.2</v>
      </c>
      <c r="P33" s="362">
        <v>1065</v>
      </c>
      <c r="Q33" s="362">
        <v>3</v>
      </c>
      <c r="R33" s="363">
        <v>17.23</v>
      </c>
      <c r="S33" s="361"/>
      <c r="T33" s="364"/>
      <c r="U33" s="365"/>
      <c r="V33" s="361">
        <v>17.41</v>
      </c>
      <c r="W33" s="361"/>
      <c r="X33" s="364"/>
      <c r="Y33" s="365"/>
      <c r="Z33" s="744"/>
      <c r="AA33" s="745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</row>
    <row r="34" spans="2:45">
      <c r="B34" s="366">
        <v>40778</v>
      </c>
      <c r="C34" s="370">
        <v>2.0299999999999998</v>
      </c>
      <c r="D34" s="368"/>
      <c r="E34" s="198">
        <v>7.2</v>
      </c>
      <c r="F34" s="369">
        <v>1381</v>
      </c>
      <c r="G34" s="367"/>
      <c r="H34" s="370"/>
      <c r="L34" s="367"/>
      <c r="M34" s="368">
        <v>4.5599999999999996</v>
      </c>
      <c r="N34" s="368"/>
      <c r="O34" s="198">
        <v>7.3</v>
      </c>
      <c r="P34" s="369">
        <v>998</v>
      </c>
      <c r="Q34" s="369"/>
      <c r="R34" s="370">
        <v>17.260000000000002</v>
      </c>
      <c r="S34" s="368"/>
      <c r="T34" s="371"/>
      <c r="U34" s="372"/>
      <c r="V34" s="368">
        <v>17.489999999999998</v>
      </c>
      <c r="W34" s="368"/>
      <c r="X34" s="371"/>
      <c r="Y34" s="372"/>
      <c r="Z34" s="744"/>
      <c r="AA34" s="745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</row>
    <row r="35" spans="2:45">
      <c r="B35" s="366">
        <v>40812</v>
      </c>
      <c r="C35" s="370">
        <v>2.42</v>
      </c>
      <c r="D35" s="368"/>
      <c r="E35" s="198">
        <v>7.52</v>
      </c>
      <c r="F35" s="369">
        <v>1450</v>
      </c>
      <c r="G35" s="367" t="s">
        <v>53</v>
      </c>
      <c r="H35" s="370"/>
      <c r="L35" s="367"/>
      <c r="M35" s="368">
        <v>4.3499999999999996</v>
      </c>
      <c r="N35" s="368"/>
      <c r="O35" s="198">
        <v>7.61</v>
      </c>
      <c r="P35" s="369">
        <v>842</v>
      </c>
      <c r="Q35" s="369" t="s">
        <v>53</v>
      </c>
      <c r="R35" s="370">
        <v>17.32</v>
      </c>
      <c r="S35" s="368"/>
      <c r="T35" s="371"/>
      <c r="U35" s="372"/>
      <c r="V35" s="368">
        <v>17.260000000000002</v>
      </c>
      <c r="W35" s="368"/>
      <c r="X35" s="371"/>
      <c r="Y35" s="372"/>
      <c r="Z35" s="744"/>
      <c r="AA35" s="745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</row>
    <row r="36" spans="2:45">
      <c r="B36" s="366">
        <v>40841</v>
      </c>
      <c r="C36" s="370">
        <v>2.89</v>
      </c>
      <c r="D36" s="368"/>
      <c r="E36" s="198">
        <v>8.1999999999999993</v>
      </c>
      <c r="F36" s="369">
        <v>1349</v>
      </c>
      <c r="G36" s="367" t="s">
        <v>51</v>
      </c>
      <c r="H36" s="370"/>
      <c r="L36" s="367"/>
      <c r="M36" s="368">
        <v>4.2</v>
      </c>
      <c r="N36" s="368"/>
      <c r="O36" s="198">
        <v>7.4</v>
      </c>
      <c r="P36" s="369">
        <v>919</v>
      </c>
      <c r="Q36" s="369">
        <v>57</v>
      </c>
      <c r="R36" s="370">
        <v>16.96</v>
      </c>
      <c r="S36" s="368"/>
      <c r="T36" s="371"/>
      <c r="U36" s="372"/>
      <c r="V36" s="368">
        <v>17.18</v>
      </c>
      <c r="W36" s="368"/>
      <c r="X36" s="371"/>
      <c r="Y36" s="372"/>
      <c r="Z36" s="744"/>
      <c r="AA36" s="745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</row>
    <row r="37" spans="2:45">
      <c r="B37" s="366">
        <v>40862</v>
      </c>
      <c r="C37" s="370">
        <v>2.4700000000000002</v>
      </c>
      <c r="D37" s="368"/>
      <c r="E37" s="198">
        <v>7.1</v>
      </c>
      <c r="F37" s="369">
        <v>1416</v>
      </c>
      <c r="G37" s="367"/>
      <c r="H37" s="370"/>
      <c r="L37" s="367"/>
      <c r="M37" s="368">
        <v>4.2699999999999996</v>
      </c>
      <c r="N37" s="368"/>
      <c r="O37" s="198">
        <v>7.2</v>
      </c>
      <c r="P37" s="369">
        <v>914</v>
      </c>
      <c r="Q37" s="369"/>
      <c r="R37" s="370">
        <v>16.940000000000001</v>
      </c>
      <c r="S37" s="368"/>
      <c r="T37" s="371"/>
      <c r="U37" s="372"/>
      <c r="V37" s="368">
        <v>17.190000000000001</v>
      </c>
      <c r="W37" s="368"/>
      <c r="X37" s="371"/>
      <c r="Y37" s="372"/>
      <c r="Z37" s="744"/>
      <c r="AA37" s="745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</row>
    <row r="38" spans="2:45">
      <c r="B38" s="366">
        <v>40896</v>
      </c>
      <c r="C38" s="370">
        <v>2.35</v>
      </c>
      <c r="D38" s="368"/>
      <c r="E38" s="198">
        <v>7.1</v>
      </c>
      <c r="F38" s="369">
        <v>1471</v>
      </c>
      <c r="G38" s="367"/>
      <c r="H38" s="370"/>
      <c r="L38" s="367"/>
      <c r="M38" s="368">
        <v>4.05</v>
      </c>
      <c r="N38" s="368"/>
      <c r="O38" s="198">
        <v>7.2</v>
      </c>
      <c r="P38" s="369">
        <v>928</v>
      </c>
      <c r="Q38" s="369"/>
      <c r="R38" s="370">
        <v>16.87</v>
      </c>
      <c r="S38" s="368"/>
      <c r="T38" s="371"/>
      <c r="U38" s="372"/>
      <c r="V38" s="368">
        <v>17</v>
      </c>
      <c r="W38" s="368"/>
      <c r="X38" s="371"/>
      <c r="Y38" s="372"/>
      <c r="Z38" s="744"/>
      <c r="AA38" s="745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</row>
    <row r="39" spans="2:45">
      <c r="B39" s="366">
        <v>40909</v>
      </c>
      <c r="C39" s="378"/>
      <c r="D39" s="375"/>
      <c r="E39" s="376"/>
      <c r="F39" s="377"/>
      <c r="G39" s="379"/>
      <c r="H39" s="165"/>
      <c r="I39" s="461"/>
      <c r="J39" s="376"/>
      <c r="K39" s="377"/>
      <c r="L39" s="379"/>
      <c r="M39" s="375"/>
      <c r="N39" s="375"/>
      <c r="O39" s="376"/>
      <c r="P39" s="377"/>
      <c r="Q39" s="377"/>
      <c r="R39" s="378"/>
      <c r="S39" s="375"/>
      <c r="T39" s="371"/>
      <c r="U39" s="372"/>
      <c r="V39" s="378"/>
      <c r="W39" s="375"/>
      <c r="X39" s="371"/>
      <c r="Y39" s="372"/>
      <c r="Z39" s="744"/>
      <c r="AA39" s="745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</row>
    <row r="40" spans="2:45">
      <c r="B40" s="366">
        <v>40960</v>
      </c>
      <c r="C40" s="370">
        <v>2.4900000000000002</v>
      </c>
      <c r="D40" s="368"/>
      <c r="E40" s="198">
        <v>7.1</v>
      </c>
      <c r="F40" s="369">
        <v>1415</v>
      </c>
      <c r="G40" s="367" t="s">
        <v>51</v>
      </c>
      <c r="H40" s="380"/>
      <c r="I40" s="8"/>
      <c r="L40" s="367"/>
      <c r="M40" s="368">
        <v>4.26</v>
      </c>
      <c r="N40" s="368"/>
      <c r="O40" s="198">
        <v>7.4</v>
      </c>
      <c r="P40" s="369">
        <v>844</v>
      </c>
      <c r="Q40" s="369">
        <v>4</v>
      </c>
      <c r="R40" s="370">
        <v>16.28</v>
      </c>
      <c r="S40" s="368"/>
      <c r="T40" s="371"/>
      <c r="U40" s="372"/>
      <c r="V40" s="370">
        <v>16.89</v>
      </c>
      <c r="W40" s="368"/>
      <c r="X40" s="371"/>
      <c r="Y40" s="372"/>
      <c r="Z40" s="744"/>
      <c r="AA40" s="745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</row>
    <row r="41" spans="2:45">
      <c r="B41" s="366">
        <v>40989</v>
      </c>
      <c r="C41" s="370">
        <v>2.44</v>
      </c>
      <c r="D41" s="368"/>
      <c r="E41" s="198">
        <v>7.2</v>
      </c>
      <c r="F41" s="369">
        <v>1404</v>
      </c>
      <c r="G41" s="367"/>
      <c r="H41" s="370"/>
      <c r="L41" s="367"/>
      <c r="M41" s="368">
        <v>4.01</v>
      </c>
      <c r="N41" s="368"/>
      <c r="O41" s="198">
        <v>7.4</v>
      </c>
      <c r="P41" s="369">
        <v>850</v>
      </c>
      <c r="Q41" s="369"/>
      <c r="R41" s="370">
        <v>17</v>
      </c>
      <c r="S41" s="368"/>
      <c r="T41" s="371"/>
      <c r="U41" s="372"/>
      <c r="V41" s="370">
        <v>16.71</v>
      </c>
      <c r="W41" s="368"/>
      <c r="X41" s="371"/>
      <c r="Y41" s="372"/>
      <c r="Z41" s="744"/>
      <c r="AA41" s="745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</row>
    <row r="42" spans="2:45">
      <c r="B42" s="366">
        <v>41023</v>
      </c>
      <c r="C42" s="370">
        <v>2.91</v>
      </c>
      <c r="D42" s="368"/>
      <c r="E42" s="198">
        <v>7.1</v>
      </c>
      <c r="F42" s="369">
        <v>1448</v>
      </c>
      <c r="G42" s="367"/>
      <c r="H42" s="370"/>
      <c r="L42" s="367"/>
      <c r="M42" s="368">
        <v>4.51</v>
      </c>
      <c r="N42" s="368"/>
      <c r="O42" s="198">
        <v>7.2</v>
      </c>
      <c r="P42" s="369">
        <v>941</v>
      </c>
      <c r="Q42" s="369"/>
      <c r="R42" s="370">
        <v>17.18</v>
      </c>
      <c r="S42" s="368"/>
      <c r="T42" s="371"/>
      <c r="U42" s="372"/>
      <c r="V42" s="368">
        <v>16.670000000000002</v>
      </c>
      <c r="W42" s="368"/>
      <c r="X42" s="371"/>
      <c r="Y42" s="372"/>
      <c r="Z42" s="744"/>
      <c r="AA42" s="745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</row>
    <row r="43" spans="2:45">
      <c r="B43" s="366">
        <v>41052</v>
      </c>
      <c r="C43" s="370">
        <v>3.15</v>
      </c>
      <c r="D43" s="368"/>
      <c r="E43" s="198">
        <v>7.2</v>
      </c>
      <c r="F43" s="369">
        <v>1415</v>
      </c>
      <c r="G43" s="367">
        <v>1</v>
      </c>
      <c r="H43" s="370"/>
      <c r="L43" s="367"/>
      <c r="M43" s="368">
        <v>4.8</v>
      </c>
      <c r="N43" s="368"/>
      <c r="O43" s="198">
        <v>7.4</v>
      </c>
      <c r="P43" s="369">
        <v>965</v>
      </c>
      <c r="Q43" s="369">
        <v>7</v>
      </c>
      <c r="R43" s="370">
        <v>17.07</v>
      </c>
      <c r="S43" s="368"/>
      <c r="T43" s="371"/>
      <c r="U43" s="372"/>
      <c r="V43" s="368">
        <v>16.739999999999998</v>
      </c>
      <c r="W43" s="368"/>
      <c r="X43" s="371"/>
      <c r="Y43" s="372"/>
      <c r="Z43" s="744"/>
      <c r="AA43" s="745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</row>
    <row r="44" spans="2:45" ht="15" thickBot="1">
      <c r="B44" s="373">
        <v>41081</v>
      </c>
      <c r="C44" s="350">
        <v>2.44</v>
      </c>
      <c r="D44" s="353"/>
      <c r="E44" s="351">
        <v>7.2</v>
      </c>
      <c r="F44" s="354">
        <v>1353</v>
      </c>
      <c r="G44" s="352"/>
      <c r="H44" s="350">
        <v>6.7</v>
      </c>
      <c r="I44" s="353"/>
      <c r="J44" s="351">
        <v>7.4</v>
      </c>
      <c r="K44" s="354">
        <v>1579</v>
      </c>
      <c r="L44" s="352"/>
      <c r="M44" s="353">
        <v>4.6900000000000004</v>
      </c>
      <c r="N44" s="353"/>
      <c r="O44" s="351">
        <v>7.3</v>
      </c>
      <c r="P44" s="354">
        <v>1001</v>
      </c>
      <c r="Q44" s="354"/>
      <c r="R44" s="350">
        <v>17.100000000000001</v>
      </c>
      <c r="S44" s="353"/>
      <c r="T44" s="374"/>
      <c r="U44" s="357"/>
      <c r="V44" s="350">
        <v>16.68</v>
      </c>
      <c r="W44" s="353"/>
      <c r="X44" s="374"/>
      <c r="Y44" s="357"/>
      <c r="Z44" s="744"/>
      <c r="AA44" s="745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</row>
    <row r="45" spans="2:45">
      <c r="B45" s="359">
        <v>41113</v>
      </c>
      <c r="C45" s="363">
        <v>2.41</v>
      </c>
      <c r="D45" s="361"/>
      <c r="E45" s="330">
        <v>7.1</v>
      </c>
      <c r="F45" s="362">
        <v>1360</v>
      </c>
      <c r="G45" s="360">
        <v>1</v>
      </c>
      <c r="H45" s="363"/>
      <c r="I45" s="361"/>
      <c r="J45" s="330"/>
      <c r="K45" s="362"/>
      <c r="L45" s="360"/>
      <c r="M45" s="361">
        <v>4.37</v>
      </c>
      <c r="N45" s="361"/>
      <c r="O45" s="330">
        <v>7.1</v>
      </c>
      <c r="P45" s="362">
        <v>1050</v>
      </c>
      <c r="Q45" s="362">
        <v>63</v>
      </c>
      <c r="R45" s="363">
        <v>17.059999999999999</v>
      </c>
      <c r="S45" s="361"/>
      <c r="T45" s="364"/>
      <c r="U45" s="365"/>
      <c r="V45" s="361">
        <v>16.68</v>
      </c>
      <c r="W45" s="361"/>
      <c r="X45" s="364"/>
      <c r="Y45" s="365"/>
      <c r="Z45" s="744"/>
      <c r="AA45" s="745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</row>
    <row r="46" spans="2:45">
      <c r="B46" s="366">
        <v>41143</v>
      </c>
      <c r="C46" s="370">
        <v>2.62</v>
      </c>
      <c r="D46" s="368"/>
      <c r="E46" s="198">
        <v>7.1</v>
      </c>
      <c r="F46" s="369">
        <v>1317</v>
      </c>
      <c r="G46" s="367"/>
      <c r="H46" s="370">
        <v>6.7</v>
      </c>
      <c r="J46" s="198">
        <v>7.1</v>
      </c>
      <c r="K46" s="369">
        <v>1738</v>
      </c>
      <c r="L46" s="367"/>
      <c r="M46" s="368">
        <v>4.34</v>
      </c>
      <c r="N46" s="368"/>
      <c r="O46" s="198">
        <v>7.1</v>
      </c>
      <c r="P46" s="369">
        <v>1075</v>
      </c>
      <c r="Q46" s="369"/>
      <c r="R46" s="370">
        <v>16.98</v>
      </c>
      <c r="S46" s="368"/>
      <c r="T46" s="371"/>
      <c r="U46" s="372"/>
      <c r="V46" s="368">
        <v>16.579999999999998</v>
      </c>
      <c r="W46" s="368"/>
      <c r="X46" s="371"/>
      <c r="Y46" s="372"/>
      <c r="Z46" s="744"/>
      <c r="AA46" s="745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</row>
    <row r="47" spans="2:45">
      <c r="B47" s="381">
        <v>41178</v>
      </c>
      <c r="C47" s="370">
        <v>3.3</v>
      </c>
      <c r="D47" s="368"/>
      <c r="E47" s="198">
        <v>7.57</v>
      </c>
      <c r="F47" s="369">
        <v>1360</v>
      </c>
      <c r="G47" s="367" t="s">
        <v>53</v>
      </c>
      <c r="H47" s="370">
        <v>6.96</v>
      </c>
      <c r="J47" s="198">
        <v>7.56</v>
      </c>
      <c r="K47" s="369">
        <v>1840</v>
      </c>
      <c r="L47" s="367"/>
      <c r="M47" s="368">
        <v>4.8600000000000003</v>
      </c>
      <c r="N47" s="368"/>
      <c r="O47" s="198">
        <v>7.62</v>
      </c>
      <c r="P47" s="369">
        <v>1140</v>
      </c>
      <c r="Q47" s="369">
        <v>11</v>
      </c>
      <c r="R47" s="370">
        <v>17.32</v>
      </c>
      <c r="S47" s="368"/>
      <c r="T47" s="371"/>
      <c r="U47" s="372"/>
      <c r="V47" s="370">
        <v>16.559999999999999</v>
      </c>
      <c r="W47" s="368"/>
      <c r="X47" s="371"/>
      <c r="Y47" s="372"/>
      <c r="Z47" s="744"/>
      <c r="AA47" s="745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</row>
    <row r="48" spans="2:45">
      <c r="B48" s="366">
        <v>41207</v>
      </c>
      <c r="C48" s="370">
        <v>4.0999999999999996</v>
      </c>
      <c r="D48" s="368"/>
      <c r="E48" s="198">
        <v>7.4</v>
      </c>
      <c r="F48" s="369">
        <v>1300</v>
      </c>
      <c r="G48" s="367"/>
      <c r="H48" s="370">
        <v>7.17</v>
      </c>
      <c r="J48" s="198">
        <v>7.2</v>
      </c>
      <c r="K48" s="369">
        <v>1701</v>
      </c>
      <c r="L48" s="367"/>
      <c r="M48" s="368">
        <v>5.27</v>
      </c>
      <c r="N48" s="368"/>
      <c r="O48" s="198">
        <v>7.2</v>
      </c>
      <c r="P48" s="369">
        <v>1084</v>
      </c>
      <c r="Q48" s="369"/>
      <c r="R48" s="370">
        <v>16.96</v>
      </c>
      <c r="S48" s="368"/>
      <c r="T48" s="371"/>
      <c r="U48" s="372"/>
      <c r="V48" s="368">
        <v>16.54</v>
      </c>
      <c r="W48" s="368"/>
      <c r="X48" s="371"/>
      <c r="Y48" s="372"/>
      <c r="Z48" s="744"/>
      <c r="AA48" s="745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</row>
    <row r="49" spans="2:45">
      <c r="B49" s="381">
        <v>41241</v>
      </c>
      <c r="C49" s="370">
        <v>4.42</v>
      </c>
      <c r="D49" s="368"/>
      <c r="E49" s="198">
        <v>7.1</v>
      </c>
      <c r="F49" s="369">
        <v>1412</v>
      </c>
      <c r="G49" s="367"/>
      <c r="H49" s="370">
        <v>7.44</v>
      </c>
      <c r="J49" s="198">
        <v>7</v>
      </c>
      <c r="K49" s="369">
        <v>1800</v>
      </c>
      <c r="L49" s="367"/>
      <c r="M49" s="368">
        <v>5.88</v>
      </c>
      <c r="N49" s="368"/>
      <c r="O49" s="198">
        <v>7</v>
      </c>
      <c r="P49" s="369">
        <v>1125</v>
      </c>
      <c r="Q49" s="369"/>
      <c r="R49" s="370">
        <v>16.97</v>
      </c>
      <c r="S49" s="368"/>
      <c r="T49" s="371"/>
      <c r="U49" s="372"/>
      <c r="V49" s="368">
        <v>16.579999999999998</v>
      </c>
      <c r="W49" s="368"/>
      <c r="X49" s="371"/>
      <c r="Y49" s="372"/>
      <c r="Z49" s="744"/>
      <c r="AA49" s="745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</row>
    <row r="50" spans="2:45">
      <c r="B50" s="366">
        <v>41257</v>
      </c>
      <c r="C50" s="370">
        <v>4.74</v>
      </c>
      <c r="D50" s="368"/>
      <c r="E50" s="198">
        <v>7.1</v>
      </c>
      <c r="F50" s="369">
        <v>1443</v>
      </c>
      <c r="G50" s="367"/>
      <c r="H50" s="370">
        <v>7.49</v>
      </c>
      <c r="J50" s="198">
        <v>7.1</v>
      </c>
      <c r="K50" s="369">
        <v>1776</v>
      </c>
      <c r="L50" s="367"/>
      <c r="M50" s="368">
        <v>6.19</v>
      </c>
      <c r="N50" s="368"/>
      <c r="O50" s="198">
        <v>7.1</v>
      </c>
      <c r="P50" s="369">
        <v>1106</v>
      </c>
      <c r="Q50" s="369"/>
      <c r="R50" s="370"/>
      <c r="S50" s="368"/>
      <c r="T50" s="371"/>
      <c r="U50" s="372"/>
      <c r="V50" s="370">
        <v>16.579999999999998</v>
      </c>
      <c r="W50" s="368"/>
      <c r="X50" s="371"/>
      <c r="Y50" s="372"/>
      <c r="Z50" s="744"/>
      <c r="AA50" s="745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</row>
    <row r="51" spans="2:45">
      <c r="B51" s="381">
        <v>41304</v>
      </c>
      <c r="C51" s="370">
        <v>5.47</v>
      </c>
      <c r="D51" s="368"/>
      <c r="E51" s="198">
        <v>7.2</v>
      </c>
      <c r="F51" s="369">
        <v>1579</v>
      </c>
      <c r="G51" s="367"/>
      <c r="H51" s="370">
        <v>7.77</v>
      </c>
      <c r="J51" s="198">
        <v>6.9</v>
      </c>
      <c r="K51" s="369">
        <v>1856</v>
      </c>
      <c r="L51" s="367"/>
      <c r="M51" s="368">
        <v>7.13</v>
      </c>
      <c r="N51" s="368"/>
      <c r="O51" s="198">
        <v>7</v>
      </c>
      <c r="P51" s="369">
        <v>1081</v>
      </c>
      <c r="Q51" s="369"/>
      <c r="R51" s="370"/>
      <c r="S51" s="368"/>
      <c r="T51" s="371"/>
      <c r="U51" s="372"/>
      <c r="V51" s="368">
        <v>16.649999999999999</v>
      </c>
      <c r="W51" s="368"/>
      <c r="X51" s="371"/>
      <c r="Y51" s="372"/>
      <c r="Z51" s="744"/>
      <c r="AA51" s="745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</row>
    <row r="52" spans="2:45">
      <c r="B52" s="366">
        <v>41332</v>
      </c>
      <c r="C52" s="370">
        <v>4.5999999999999996</v>
      </c>
      <c r="D52" s="368"/>
      <c r="E52" s="198">
        <v>7.2</v>
      </c>
      <c r="F52" s="369">
        <v>1260</v>
      </c>
      <c r="G52" s="367"/>
      <c r="H52" s="370"/>
      <c r="L52" s="367"/>
      <c r="M52" s="368">
        <v>7.25</v>
      </c>
      <c r="N52" s="368"/>
      <c r="O52" s="198">
        <v>7</v>
      </c>
      <c r="P52" s="369">
        <v>1115</v>
      </c>
      <c r="Q52" s="369"/>
      <c r="R52" s="370">
        <v>16.989999999999998</v>
      </c>
      <c r="S52" s="368"/>
      <c r="T52" s="371"/>
      <c r="U52" s="372"/>
      <c r="V52" s="368">
        <v>16.690000000000001</v>
      </c>
      <c r="W52" s="368"/>
      <c r="X52" s="371"/>
      <c r="Y52" s="372"/>
      <c r="Z52" s="744"/>
      <c r="AA52" s="745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</row>
    <row r="53" spans="2:45">
      <c r="B53" s="381">
        <v>41354</v>
      </c>
      <c r="C53" s="370">
        <v>2.5499999999999998</v>
      </c>
      <c r="D53" s="368"/>
      <c r="E53" s="198">
        <v>7.2</v>
      </c>
      <c r="F53" s="369">
        <v>1169</v>
      </c>
      <c r="G53" s="367"/>
      <c r="H53" s="370"/>
      <c r="L53" s="367"/>
      <c r="M53" s="368">
        <v>5.18</v>
      </c>
      <c r="N53" s="368"/>
      <c r="O53" s="198">
        <v>7.1</v>
      </c>
      <c r="P53" s="369">
        <v>1125</v>
      </c>
      <c r="Q53" s="369"/>
      <c r="R53" s="370">
        <v>16.760000000000002</v>
      </c>
      <c r="S53" s="368"/>
      <c r="T53" s="371"/>
      <c r="U53" s="372"/>
      <c r="V53" s="370">
        <v>16.68</v>
      </c>
      <c r="W53" s="368"/>
      <c r="X53" s="371"/>
      <c r="Y53" s="372"/>
      <c r="Z53" s="744"/>
      <c r="AA53" s="745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</row>
    <row r="54" spans="2:45">
      <c r="B54" s="366">
        <v>41380</v>
      </c>
      <c r="C54" s="370">
        <v>3.42</v>
      </c>
      <c r="D54" s="368"/>
      <c r="E54" s="198">
        <v>7</v>
      </c>
      <c r="F54" s="369">
        <v>1366</v>
      </c>
      <c r="G54" s="367"/>
      <c r="H54" s="370">
        <v>7.07</v>
      </c>
      <c r="J54" s="198">
        <v>6.9</v>
      </c>
      <c r="K54" s="369">
        <v>2400</v>
      </c>
      <c r="L54" s="367"/>
      <c r="M54" s="368">
        <v>5.46</v>
      </c>
      <c r="N54" s="368"/>
      <c r="O54" s="198">
        <v>7</v>
      </c>
      <c r="P54" s="369">
        <v>1098</v>
      </c>
      <c r="Q54" s="369"/>
      <c r="R54" s="370">
        <v>16.809999999999999</v>
      </c>
      <c r="S54" s="368"/>
      <c r="T54" s="371"/>
      <c r="U54" s="372"/>
      <c r="V54" s="368">
        <v>16.59</v>
      </c>
      <c r="W54" s="368"/>
      <c r="X54" s="371"/>
      <c r="Y54" s="372"/>
      <c r="Z54" s="744"/>
      <c r="AA54" s="745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</row>
    <row r="55" spans="2:45">
      <c r="B55" s="381">
        <v>41423</v>
      </c>
      <c r="C55" s="370">
        <v>4.09</v>
      </c>
      <c r="D55" s="368"/>
      <c r="E55" s="198">
        <v>7</v>
      </c>
      <c r="F55" s="369">
        <v>1344</v>
      </c>
      <c r="G55" s="367"/>
      <c r="H55" s="370">
        <v>7.37</v>
      </c>
      <c r="J55" s="198">
        <v>7</v>
      </c>
      <c r="K55" s="369">
        <v>2200</v>
      </c>
      <c r="L55" s="367"/>
      <c r="M55" s="368">
        <v>5.95</v>
      </c>
      <c r="N55" s="368"/>
      <c r="O55" s="198">
        <v>7</v>
      </c>
      <c r="P55" s="369">
        <v>1030</v>
      </c>
      <c r="Q55" s="369"/>
      <c r="R55" s="370"/>
      <c r="S55" s="368"/>
      <c r="T55" s="371"/>
      <c r="U55" s="372"/>
      <c r="V55" s="368">
        <v>16.670000000000002</v>
      </c>
      <c r="W55" s="368"/>
      <c r="X55" s="371"/>
      <c r="Y55" s="372"/>
      <c r="Z55" s="744"/>
      <c r="AA55" s="745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</row>
    <row r="56" spans="2:45" ht="15" thickBot="1">
      <c r="B56" s="373">
        <v>41451</v>
      </c>
      <c r="C56" s="350">
        <v>4.46</v>
      </c>
      <c r="D56" s="353"/>
      <c r="E56" s="351">
        <v>7.2</v>
      </c>
      <c r="F56" s="354">
        <v>1392</v>
      </c>
      <c r="G56" s="352"/>
      <c r="H56" s="350">
        <v>7.48</v>
      </c>
      <c r="I56" s="353"/>
      <c r="J56" s="351">
        <v>7.1</v>
      </c>
      <c r="K56" s="354">
        <v>2215</v>
      </c>
      <c r="L56" s="352"/>
      <c r="M56" s="353">
        <v>6.31</v>
      </c>
      <c r="N56" s="353"/>
      <c r="O56" s="351">
        <v>7.2</v>
      </c>
      <c r="P56" s="354">
        <v>1018</v>
      </c>
      <c r="Q56" s="354"/>
      <c r="R56" s="350">
        <v>16.97</v>
      </c>
      <c r="S56" s="353"/>
      <c r="T56" s="374"/>
      <c r="U56" s="357"/>
      <c r="V56" s="350">
        <v>16.55</v>
      </c>
      <c r="W56" s="353"/>
      <c r="X56" s="374"/>
      <c r="Y56" s="357"/>
      <c r="Z56" s="744"/>
      <c r="AA56" s="745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</row>
    <row r="57" spans="2:45">
      <c r="B57" s="382">
        <v>41486</v>
      </c>
      <c r="C57" s="363">
        <v>3.33</v>
      </c>
      <c r="D57" s="361"/>
      <c r="E57" s="330">
        <v>7.2</v>
      </c>
      <c r="F57" s="362">
        <v>1364</v>
      </c>
      <c r="G57" s="360"/>
      <c r="H57" s="363">
        <v>7.53</v>
      </c>
      <c r="I57" s="361"/>
      <c r="J57" s="330">
        <v>7.3</v>
      </c>
      <c r="K57" s="362">
        <v>2290</v>
      </c>
      <c r="L57" s="360"/>
      <c r="M57" s="361">
        <v>7.36</v>
      </c>
      <c r="N57" s="361"/>
      <c r="O57" s="330">
        <v>7.2</v>
      </c>
      <c r="P57" s="362">
        <v>1066</v>
      </c>
      <c r="Q57" s="362"/>
      <c r="R57" s="363"/>
      <c r="S57" s="361"/>
      <c r="T57" s="364"/>
      <c r="U57" s="383"/>
      <c r="V57" s="363">
        <v>16.649999999999999</v>
      </c>
      <c r="W57" s="361"/>
      <c r="X57" s="364"/>
      <c r="Y57" s="365"/>
      <c r="Z57" s="744"/>
      <c r="AA57" s="745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</row>
    <row r="58" spans="2:45">
      <c r="B58" s="381">
        <v>41513</v>
      </c>
      <c r="C58" s="370">
        <v>3.78</v>
      </c>
      <c r="D58" s="368"/>
      <c r="E58" s="198">
        <v>7.5</v>
      </c>
      <c r="F58" s="369">
        <v>1377</v>
      </c>
      <c r="G58" s="367"/>
      <c r="H58" s="370">
        <v>7.63</v>
      </c>
      <c r="J58" s="198">
        <v>7.4</v>
      </c>
      <c r="K58" s="369">
        <v>2270</v>
      </c>
      <c r="L58" s="367"/>
      <c r="M58" s="368">
        <v>6.07</v>
      </c>
      <c r="N58" s="368"/>
      <c r="O58" s="198">
        <v>7.4</v>
      </c>
      <c r="P58" s="369">
        <v>1062</v>
      </c>
      <c r="Q58" s="369"/>
      <c r="R58" s="370">
        <v>17.97</v>
      </c>
      <c r="S58" s="368"/>
      <c r="T58" s="371"/>
      <c r="U58" s="384"/>
      <c r="V58" s="370">
        <v>16.62</v>
      </c>
      <c r="W58" s="368"/>
      <c r="X58" s="371"/>
      <c r="Y58" s="372"/>
      <c r="Z58" s="744"/>
      <c r="AA58" s="745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</row>
    <row r="59" spans="2:45">
      <c r="B59" s="381">
        <v>41542</v>
      </c>
      <c r="C59" s="370">
        <v>4.2</v>
      </c>
      <c r="D59" s="368"/>
      <c r="E59" s="198">
        <v>7.52</v>
      </c>
      <c r="F59" s="369">
        <v>1430</v>
      </c>
      <c r="G59" s="367"/>
      <c r="H59" s="370">
        <v>7.42</v>
      </c>
      <c r="J59" s="198">
        <v>7.5</v>
      </c>
      <c r="K59" s="369">
        <v>2350</v>
      </c>
      <c r="L59" s="367"/>
      <c r="M59" s="368">
        <v>6.28</v>
      </c>
      <c r="N59" s="368"/>
      <c r="O59" s="198">
        <v>7.56</v>
      </c>
      <c r="P59" s="369">
        <v>1120</v>
      </c>
      <c r="Q59" s="369"/>
      <c r="R59" s="370">
        <v>16.95</v>
      </c>
      <c r="S59" s="368"/>
      <c r="T59" s="371"/>
      <c r="U59" s="384"/>
      <c r="V59" s="370">
        <v>16.54</v>
      </c>
      <c r="W59" s="368"/>
      <c r="X59" s="371"/>
      <c r="Y59" s="372"/>
      <c r="Z59" s="744"/>
      <c r="AA59" s="745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</row>
    <row r="60" spans="2:45">
      <c r="B60" s="381">
        <v>41570</v>
      </c>
      <c r="C60" s="370">
        <v>4.8</v>
      </c>
      <c r="D60" s="368"/>
      <c r="E60" s="198">
        <v>7.3</v>
      </c>
      <c r="F60" s="369">
        <v>1447</v>
      </c>
      <c r="G60" s="367"/>
      <c r="H60" s="370">
        <v>8.0399999999999991</v>
      </c>
      <c r="J60" s="198">
        <v>7.3</v>
      </c>
      <c r="K60" s="369">
        <v>2310</v>
      </c>
      <c r="L60" s="367"/>
      <c r="M60" s="368">
        <v>6.76</v>
      </c>
      <c r="N60" s="368"/>
      <c r="O60" s="198">
        <v>7.2</v>
      </c>
      <c r="P60" s="369">
        <v>1156</v>
      </c>
      <c r="Q60" s="369"/>
      <c r="R60" s="370"/>
      <c r="S60" s="368"/>
      <c r="T60" s="371"/>
      <c r="U60" s="384"/>
      <c r="V60" s="370">
        <v>16.61</v>
      </c>
      <c r="W60" s="368"/>
      <c r="X60" s="371"/>
      <c r="Y60" s="372"/>
      <c r="Z60" s="744"/>
      <c r="AA60" s="745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</row>
    <row r="61" spans="2:45">
      <c r="B61" s="381">
        <v>41599</v>
      </c>
      <c r="C61" s="370">
        <v>3.73</v>
      </c>
      <c r="D61" s="368"/>
      <c r="E61" s="198">
        <v>7.3</v>
      </c>
      <c r="F61" s="369">
        <v>1328</v>
      </c>
      <c r="G61" s="367"/>
      <c r="H61" s="370"/>
      <c r="L61" s="367"/>
      <c r="N61" s="368"/>
      <c r="O61" s="198"/>
      <c r="P61" s="369"/>
      <c r="Q61" s="369"/>
      <c r="R61" s="370"/>
      <c r="S61" s="368"/>
      <c r="T61" s="371"/>
      <c r="U61" s="384"/>
      <c r="V61" s="370">
        <v>16.71</v>
      </c>
      <c r="W61" s="368"/>
      <c r="X61" s="371"/>
      <c r="Y61" s="372"/>
      <c r="Z61" s="744"/>
      <c r="AA61" s="745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</row>
    <row r="62" spans="2:45">
      <c r="B62" s="381">
        <v>41625</v>
      </c>
      <c r="C62" s="370">
        <v>3.91</v>
      </c>
      <c r="D62" s="368"/>
      <c r="E62" s="198">
        <v>7.2</v>
      </c>
      <c r="F62" s="369">
        <v>1315</v>
      </c>
      <c r="G62" s="367"/>
      <c r="H62" s="370">
        <v>7.33</v>
      </c>
      <c r="J62" s="198">
        <v>7</v>
      </c>
      <c r="K62" s="369">
        <v>2580</v>
      </c>
      <c r="L62" s="367"/>
      <c r="M62" s="368">
        <v>5.44</v>
      </c>
      <c r="N62" s="368"/>
      <c r="O62" s="198">
        <v>7</v>
      </c>
      <c r="P62" s="369">
        <v>1218</v>
      </c>
      <c r="Q62" s="369"/>
      <c r="R62" s="370"/>
      <c r="S62" s="368"/>
      <c r="T62" s="371"/>
      <c r="U62" s="372"/>
      <c r="V62" s="368">
        <v>16.7</v>
      </c>
      <c r="W62" s="368"/>
      <c r="X62" s="371"/>
      <c r="Y62" s="372"/>
      <c r="Z62" s="744"/>
      <c r="AA62" s="745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</row>
    <row r="63" spans="2:45">
      <c r="B63" s="381">
        <v>41661</v>
      </c>
      <c r="C63" s="370">
        <v>3.81</v>
      </c>
      <c r="D63" s="368"/>
      <c r="E63" s="198">
        <v>7.1</v>
      </c>
      <c r="F63" s="369">
        <v>1450</v>
      </c>
      <c r="G63" s="367">
        <v>1</v>
      </c>
      <c r="H63" s="370">
        <v>7.75</v>
      </c>
      <c r="J63" s="198">
        <v>7</v>
      </c>
      <c r="K63" s="369">
        <v>2600</v>
      </c>
      <c r="L63" s="367">
        <v>1</v>
      </c>
      <c r="M63" s="368">
        <v>5.78</v>
      </c>
      <c r="N63" s="368"/>
      <c r="O63" s="198">
        <v>7.1</v>
      </c>
      <c r="P63" s="369">
        <v>1124</v>
      </c>
      <c r="Q63" s="369">
        <v>1</v>
      </c>
      <c r="R63" s="370">
        <v>16.91</v>
      </c>
      <c r="S63" s="368"/>
      <c r="T63" s="371"/>
      <c r="U63" s="372"/>
      <c r="V63" s="368">
        <v>16.64</v>
      </c>
      <c r="W63" s="368"/>
      <c r="X63" s="371"/>
      <c r="Y63" s="372"/>
      <c r="Z63" s="744"/>
      <c r="AA63" s="745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</row>
    <row r="64" spans="2:45">
      <c r="B64" s="381">
        <v>41697</v>
      </c>
      <c r="C64" s="370">
        <v>4.75</v>
      </c>
      <c r="D64" s="368"/>
      <c r="E64" s="198">
        <v>7.1</v>
      </c>
      <c r="F64" s="369">
        <v>1463</v>
      </c>
      <c r="G64" s="367"/>
      <c r="H64" s="370">
        <v>8.02</v>
      </c>
      <c r="J64" s="198">
        <v>7</v>
      </c>
      <c r="K64" s="369">
        <v>2620</v>
      </c>
      <c r="L64" s="367"/>
      <c r="M64" s="368">
        <v>6.46</v>
      </c>
      <c r="N64" s="368"/>
      <c r="O64" s="198">
        <v>7.1</v>
      </c>
      <c r="P64" s="369">
        <v>1087</v>
      </c>
      <c r="Q64" s="369"/>
      <c r="R64" s="370">
        <v>16.940000000000001</v>
      </c>
      <c r="S64" s="368"/>
      <c r="T64" s="371"/>
      <c r="U64" s="372"/>
      <c r="V64" s="368">
        <v>16.64</v>
      </c>
      <c r="W64" s="368"/>
      <c r="X64" s="371"/>
      <c r="Y64" s="372"/>
      <c r="Z64" s="744"/>
      <c r="AA64" s="745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</row>
    <row r="65" spans="1:45">
      <c r="B65" s="381">
        <v>41715</v>
      </c>
      <c r="C65" s="370">
        <v>5.09</v>
      </c>
      <c r="D65" s="368"/>
      <c r="E65" s="198">
        <v>7.3</v>
      </c>
      <c r="F65" s="369">
        <v>1588</v>
      </c>
      <c r="G65" s="367"/>
      <c r="H65" s="370">
        <v>8.0500000000000007</v>
      </c>
      <c r="J65" s="198">
        <v>7.1</v>
      </c>
      <c r="K65" s="369">
        <v>2760</v>
      </c>
      <c r="L65" s="367"/>
      <c r="M65" s="368">
        <v>6.9</v>
      </c>
      <c r="N65" s="368"/>
      <c r="O65" s="198">
        <v>7.2</v>
      </c>
      <c r="P65" s="369">
        <v>1106</v>
      </c>
      <c r="Q65" s="369"/>
      <c r="R65" s="370">
        <v>16.899999999999999</v>
      </c>
      <c r="S65" s="368"/>
      <c r="T65" s="371"/>
      <c r="U65" s="372"/>
      <c r="V65" s="368">
        <v>16.7</v>
      </c>
      <c r="W65" s="368"/>
      <c r="X65" s="371"/>
      <c r="Y65" s="372"/>
      <c r="Z65" s="744"/>
      <c r="AA65" s="745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</row>
    <row r="66" spans="1:45">
      <c r="B66" s="381">
        <v>41745</v>
      </c>
      <c r="C66" s="370">
        <v>5.51</v>
      </c>
      <c r="D66" s="368"/>
      <c r="E66" s="198">
        <v>7.4</v>
      </c>
      <c r="F66" s="369">
        <v>1644</v>
      </c>
      <c r="G66" s="367"/>
      <c r="H66" s="370">
        <v>8</v>
      </c>
      <c r="J66" s="198">
        <v>7</v>
      </c>
      <c r="K66" s="369">
        <v>2770</v>
      </c>
      <c r="L66" s="367"/>
      <c r="M66" s="368">
        <v>7.32</v>
      </c>
      <c r="N66" s="368"/>
      <c r="O66" s="198"/>
      <c r="P66" s="369"/>
      <c r="Q66" s="369"/>
      <c r="R66" s="370">
        <v>17</v>
      </c>
      <c r="S66" s="368"/>
      <c r="T66" s="371"/>
      <c r="U66" s="372"/>
      <c r="V66" s="368">
        <v>16.739999999999998</v>
      </c>
      <c r="W66" s="368"/>
      <c r="X66" s="371"/>
      <c r="Y66" s="372"/>
      <c r="Z66" s="744"/>
      <c r="AA66" s="745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</row>
    <row r="67" spans="1:45">
      <c r="B67" s="381">
        <v>41774</v>
      </c>
      <c r="C67" s="370">
        <v>5.7</v>
      </c>
      <c r="D67" s="368"/>
      <c r="E67" s="198">
        <v>7.2</v>
      </c>
      <c r="F67" s="369">
        <v>1671</v>
      </c>
      <c r="G67" s="367"/>
      <c r="H67" s="370">
        <v>8.01</v>
      </c>
      <c r="J67" s="198">
        <v>7.2</v>
      </c>
      <c r="K67" s="369">
        <v>2740</v>
      </c>
      <c r="L67" s="367"/>
      <c r="N67" s="368"/>
      <c r="O67" s="198"/>
      <c r="P67" s="369"/>
      <c r="Q67" s="369"/>
      <c r="R67" s="370">
        <v>17</v>
      </c>
      <c r="S67" s="368"/>
      <c r="T67" s="371"/>
      <c r="U67" s="372"/>
      <c r="V67" s="368">
        <v>16.829999999999998</v>
      </c>
      <c r="W67" s="368"/>
      <c r="X67" s="371"/>
      <c r="Y67" s="372"/>
      <c r="Z67" s="744"/>
      <c r="AA67" s="745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</row>
    <row r="68" spans="1:45" ht="15" thickBot="1">
      <c r="B68" s="349">
        <v>41817</v>
      </c>
      <c r="C68" s="350">
        <v>5.59</v>
      </c>
      <c r="D68" s="353"/>
      <c r="E68" s="351">
        <v>7.2</v>
      </c>
      <c r="F68" s="354">
        <v>1687</v>
      </c>
      <c r="G68" s="352"/>
      <c r="H68" s="350">
        <v>8.08</v>
      </c>
      <c r="I68" s="353"/>
      <c r="J68" s="351">
        <v>7</v>
      </c>
      <c r="K68" s="354">
        <v>2690</v>
      </c>
      <c r="L68" s="352"/>
      <c r="M68" s="353"/>
      <c r="N68" s="353"/>
      <c r="O68" s="351"/>
      <c r="P68" s="354"/>
      <c r="Q68" s="354"/>
      <c r="R68" s="350">
        <v>17.04</v>
      </c>
      <c r="S68" s="353"/>
      <c r="T68" s="374"/>
      <c r="U68" s="357"/>
      <c r="V68" s="353">
        <v>16.79</v>
      </c>
      <c r="W68" s="353"/>
      <c r="X68" s="374"/>
      <c r="Y68" s="357"/>
      <c r="Z68" s="744"/>
      <c r="AA68" s="745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</row>
    <row r="69" spans="1:45">
      <c r="B69" s="382">
        <v>41837</v>
      </c>
      <c r="C69" s="363">
        <v>5.65</v>
      </c>
      <c r="D69" s="361"/>
      <c r="E69" s="330">
        <v>7.2</v>
      </c>
      <c r="F69" s="362">
        <v>1656</v>
      </c>
      <c r="G69" s="360"/>
      <c r="H69" s="363">
        <v>8.14</v>
      </c>
      <c r="I69" s="361"/>
      <c r="J69" s="330">
        <v>7.2</v>
      </c>
      <c r="K69" s="362">
        <v>2640</v>
      </c>
      <c r="L69" s="360"/>
      <c r="M69" s="361"/>
      <c r="N69" s="361"/>
      <c r="O69" s="330"/>
      <c r="P69" s="362"/>
      <c r="Q69" s="362"/>
      <c r="R69" s="363">
        <v>15.98</v>
      </c>
      <c r="S69" s="361"/>
      <c r="T69" s="364"/>
      <c r="U69" s="383"/>
      <c r="V69" s="363">
        <v>16.36</v>
      </c>
      <c r="W69" s="361"/>
      <c r="X69" s="364"/>
      <c r="Y69" s="365"/>
      <c r="Z69" s="744"/>
      <c r="AA69" s="745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</row>
    <row r="70" spans="1:45">
      <c r="B70" s="381">
        <v>41871</v>
      </c>
      <c r="C70" s="370">
        <v>5.8</v>
      </c>
      <c r="D70" s="368"/>
      <c r="E70" s="198">
        <v>7.1</v>
      </c>
      <c r="F70" s="369">
        <v>1665</v>
      </c>
      <c r="G70" s="367"/>
      <c r="H70" s="370">
        <v>8.1999999999999993</v>
      </c>
      <c r="J70" s="198">
        <v>7.1</v>
      </c>
      <c r="K70" s="369">
        <v>2640</v>
      </c>
      <c r="L70" s="367"/>
      <c r="N70" s="368"/>
      <c r="O70" s="198"/>
      <c r="P70" s="369"/>
      <c r="Q70" s="369"/>
      <c r="R70" s="370">
        <v>17.02</v>
      </c>
      <c r="S70" s="368"/>
      <c r="T70" s="371"/>
      <c r="U70" s="384"/>
      <c r="V70" s="370">
        <v>16.87</v>
      </c>
      <c r="W70" s="368"/>
      <c r="X70" s="371"/>
      <c r="Y70" s="372"/>
      <c r="Z70" s="744"/>
      <c r="AA70" s="745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</row>
    <row r="71" spans="1:45">
      <c r="B71" s="381">
        <v>41907</v>
      </c>
      <c r="C71" s="370">
        <v>5.84</v>
      </c>
      <c r="D71" s="368"/>
      <c r="E71" s="198">
        <v>7.5</v>
      </c>
      <c r="F71" s="369">
        <v>1740</v>
      </c>
      <c r="G71" s="367" t="s">
        <v>53</v>
      </c>
      <c r="H71" s="370">
        <v>8.23</v>
      </c>
      <c r="J71" s="198">
        <v>7.66</v>
      </c>
      <c r="K71" s="369">
        <v>2700</v>
      </c>
      <c r="L71" s="367" t="s">
        <v>53</v>
      </c>
      <c r="N71" s="368"/>
      <c r="O71" s="198"/>
      <c r="P71" s="369"/>
      <c r="Q71" s="369"/>
      <c r="R71" s="370">
        <v>16.98</v>
      </c>
      <c r="S71" s="368"/>
      <c r="T71" s="371"/>
      <c r="U71" s="384"/>
      <c r="V71" s="370">
        <v>16.850000000000001</v>
      </c>
      <c r="W71" s="368"/>
      <c r="X71" s="371"/>
      <c r="Y71" s="372"/>
      <c r="Z71" s="744"/>
      <c r="AA71" s="745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</row>
    <row r="72" spans="1:45">
      <c r="B72" s="381">
        <v>41935</v>
      </c>
      <c r="C72" s="370">
        <v>5.72</v>
      </c>
      <c r="D72" s="368"/>
      <c r="E72" s="198">
        <v>7.1</v>
      </c>
      <c r="F72" s="369">
        <v>1715</v>
      </c>
      <c r="G72" s="367"/>
      <c r="H72" s="370">
        <v>8.33</v>
      </c>
      <c r="J72" s="198">
        <v>7.1</v>
      </c>
      <c r="K72" s="369">
        <v>2640</v>
      </c>
      <c r="L72" s="367"/>
      <c r="N72" s="368"/>
      <c r="O72" s="198"/>
      <c r="P72" s="369"/>
      <c r="Q72" s="369"/>
      <c r="R72" s="370">
        <v>16.98</v>
      </c>
      <c r="S72" s="368"/>
      <c r="T72" s="371"/>
      <c r="U72" s="384"/>
      <c r="V72" s="370">
        <v>16.850000000000001</v>
      </c>
      <c r="W72" s="368"/>
      <c r="X72" s="371"/>
      <c r="Y72" s="372"/>
      <c r="Z72" s="744"/>
      <c r="AA72" s="745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</row>
    <row r="73" spans="1:45">
      <c r="B73" s="381">
        <v>41967</v>
      </c>
      <c r="C73" s="370">
        <v>5.7</v>
      </c>
      <c r="D73" s="368"/>
      <c r="E73" s="198">
        <v>7</v>
      </c>
      <c r="F73" s="369">
        <v>1657</v>
      </c>
      <c r="G73" s="367"/>
      <c r="H73" s="370">
        <v>8.49</v>
      </c>
      <c r="J73" s="198">
        <v>7</v>
      </c>
      <c r="K73" s="369">
        <v>2700</v>
      </c>
      <c r="L73" s="367"/>
      <c r="N73" s="368"/>
      <c r="O73" s="198"/>
      <c r="P73" s="369"/>
      <c r="Q73" s="369"/>
      <c r="R73" s="370"/>
      <c r="S73" s="368"/>
      <c r="T73" s="371"/>
      <c r="U73" s="384"/>
      <c r="V73" s="370">
        <v>16.940000000000001</v>
      </c>
      <c r="W73" s="368"/>
      <c r="X73" s="371"/>
      <c r="Y73" s="372"/>
      <c r="Z73" s="744"/>
      <c r="AA73" s="745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</row>
    <row r="74" spans="1:45" ht="15" thickBot="1">
      <c r="B74" s="381">
        <v>41997</v>
      </c>
      <c r="C74" s="370">
        <v>5.98</v>
      </c>
      <c r="D74" s="368"/>
      <c r="E74" s="198">
        <v>7.2</v>
      </c>
      <c r="F74" s="369">
        <v>1770</v>
      </c>
      <c r="G74" s="367"/>
      <c r="H74" s="370">
        <v>8.58</v>
      </c>
      <c r="J74" s="198">
        <v>7.1</v>
      </c>
      <c r="K74" s="369">
        <v>2860</v>
      </c>
      <c r="L74" s="367"/>
      <c r="N74" s="368"/>
      <c r="O74" s="198"/>
      <c r="P74" s="369"/>
      <c r="Q74" s="369"/>
      <c r="R74" s="370">
        <v>16.989999999999998</v>
      </c>
      <c r="S74" s="368"/>
      <c r="T74" s="371"/>
      <c r="U74" s="384"/>
      <c r="V74" s="370">
        <v>17.02</v>
      </c>
      <c r="W74" s="368"/>
      <c r="X74" s="371"/>
      <c r="Y74" s="372"/>
      <c r="Z74" s="744"/>
      <c r="AA74" s="745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</row>
    <row r="75" spans="1:45">
      <c r="A75" s="385">
        <v>42005</v>
      </c>
      <c r="B75" s="359">
        <v>42031</v>
      </c>
      <c r="C75" s="361">
        <v>6.29</v>
      </c>
      <c r="D75" s="361"/>
      <c r="E75" s="330">
        <v>7.1</v>
      </c>
      <c r="F75" s="362">
        <v>1544</v>
      </c>
      <c r="G75" s="360"/>
      <c r="H75" s="363">
        <v>8.7100000000000009</v>
      </c>
      <c r="I75" s="361"/>
      <c r="J75" s="330">
        <v>7</v>
      </c>
      <c r="K75" s="362">
        <v>2710</v>
      </c>
      <c r="L75" s="360"/>
      <c r="M75" s="361"/>
      <c r="N75" s="361"/>
      <c r="O75" s="330"/>
      <c r="P75" s="362"/>
      <c r="Q75" s="362"/>
      <c r="R75" s="363"/>
      <c r="S75" s="361"/>
      <c r="T75" s="364"/>
      <c r="U75" s="383"/>
      <c r="V75" s="363">
        <v>17.07</v>
      </c>
      <c r="W75" s="361"/>
      <c r="X75" s="364"/>
      <c r="Y75" s="365"/>
      <c r="Z75" s="744"/>
      <c r="AA75" s="745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</row>
    <row r="76" spans="1:45">
      <c r="A76" s="385">
        <v>42036</v>
      </c>
      <c r="B76" s="366">
        <v>42054</v>
      </c>
      <c r="C76" s="368">
        <v>6.5</v>
      </c>
      <c r="D76" s="368"/>
      <c r="E76" s="198">
        <v>7.1</v>
      </c>
      <c r="F76" s="369">
        <v>1640</v>
      </c>
      <c r="G76" s="367"/>
      <c r="H76" s="370">
        <v>8.73</v>
      </c>
      <c r="J76" s="198">
        <v>7</v>
      </c>
      <c r="K76" s="369">
        <v>2760</v>
      </c>
      <c r="L76" s="367"/>
      <c r="N76" s="368"/>
      <c r="O76" s="198"/>
      <c r="P76" s="369"/>
      <c r="Q76" s="369"/>
      <c r="R76" s="370">
        <v>17.18</v>
      </c>
      <c r="S76" s="368"/>
      <c r="T76" s="371"/>
      <c r="U76" s="384"/>
      <c r="V76" s="370">
        <v>17.22</v>
      </c>
      <c r="W76" s="368"/>
      <c r="X76" s="371"/>
      <c r="Y76" s="372"/>
      <c r="Z76" s="744"/>
      <c r="AA76" s="745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</row>
    <row r="77" spans="1:45">
      <c r="A77" s="385">
        <v>42064</v>
      </c>
      <c r="B77" s="366">
        <v>42087</v>
      </c>
      <c r="C77" s="368">
        <v>6.7</v>
      </c>
      <c r="D77" s="368"/>
      <c r="E77" s="198">
        <v>7.1</v>
      </c>
      <c r="F77" s="369">
        <v>1604</v>
      </c>
      <c r="G77" s="367"/>
      <c r="H77" s="370">
        <v>8.8699999999999992</v>
      </c>
      <c r="J77" s="198">
        <v>7</v>
      </c>
      <c r="K77" s="369">
        <v>2980</v>
      </c>
      <c r="L77" s="367">
        <v>31</v>
      </c>
      <c r="N77" s="368"/>
      <c r="O77" s="198"/>
      <c r="P77" s="369"/>
      <c r="Q77" s="369"/>
      <c r="R77" s="370">
        <v>17.16</v>
      </c>
      <c r="S77" s="368"/>
      <c r="T77" s="371"/>
      <c r="U77" s="384"/>
      <c r="V77" s="370">
        <v>17.21</v>
      </c>
      <c r="W77" s="368"/>
      <c r="X77" s="371"/>
      <c r="Y77" s="372"/>
      <c r="Z77" s="744"/>
      <c r="AA77" s="745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</row>
    <row r="78" spans="1:45">
      <c r="A78" s="385">
        <v>42095</v>
      </c>
      <c r="B78" s="366">
        <v>42122</v>
      </c>
      <c r="C78" s="368">
        <v>2.81</v>
      </c>
      <c r="D78" s="368"/>
      <c r="E78" s="198">
        <v>7.4</v>
      </c>
      <c r="F78" s="369">
        <v>1020</v>
      </c>
      <c r="G78" s="367"/>
      <c r="H78" s="370"/>
      <c r="L78" s="367"/>
      <c r="N78" s="368"/>
      <c r="O78" s="198"/>
      <c r="P78" s="369"/>
      <c r="Q78" s="369"/>
      <c r="R78" s="370">
        <v>17.149999999999999</v>
      </c>
      <c r="S78" s="368"/>
      <c r="T78" s="371"/>
      <c r="U78" s="384"/>
      <c r="V78" s="370">
        <v>17.32</v>
      </c>
      <c r="W78" s="368"/>
      <c r="X78" s="371"/>
      <c r="Y78" s="372"/>
      <c r="Z78" s="744"/>
      <c r="AA78" s="745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</row>
    <row r="79" spans="1:45">
      <c r="A79" s="385">
        <v>42125</v>
      </c>
      <c r="B79" s="366">
        <v>42138</v>
      </c>
      <c r="C79" s="368">
        <v>2.9</v>
      </c>
      <c r="D79" s="368"/>
      <c r="E79" s="198">
        <v>7.4</v>
      </c>
      <c r="F79" s="369">
        <v>969</v>
      </c>
      <c r="G79" s="367"/>
      <c r="H79" s="370">
        <v>10.94</v>
      </c>
      <c r="J79" s="198">
        <v>6.9</v>
      </c>
      <c r="K79" s="369">
        <v>3750</v>
      </c>
      <c r="L79" s="367"/>
      <c r="N79" s="368"/>
      <c r="O79" s="198"/>
      <c r="P79" s="369"/>
      <c r="Q79" s="369"/>
      <c r="R79" s="370">
        <v>17.16</v>
      </c>
      <c r="S79" s="368"/>
      <c r="T79" s="371"/>
      <c r="U79" s="384"/>
      <c r="V79" s="370">
        <v>17.39</v>
      </c>
      <c r="W79" s="368"/>
      <c r="X79" s="371"/>
      <c r="Y79" s="372"/>
      <c r="Z79" s="744"/>
      <c r="AA79" s="745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</row>
    <row r="80" spans="1:45">
      <c r="A80" s="385">
        <v>42156</v>
      </c>
      <c r="B80" s="366">
        <v>42184</v>
      </c>
      <c r="C80" s="368">
        <v>2.35</v>
      </c>
      <c r="D80" s="368"/>
      <c r="E80" s="198">
        <v>7.2</v>
      </c>
      <c r="F80" s="369">
        <v>1325</v>
      </c>
      <c r="G80" s="367"/>
      <c r="H80" s="370"/>
      <c r="L80" s="367"/>
      <c r="N80" s="368"/>
      <c r="O80" s="198"/>
      <c r="P80" s="369"/>
      <c r="Q80" s="369"/>
      <c r="R80" s="370">
        <v>17.600000000000001</v>
      </c>
      <c r="S80" s="368"/>
      <c r="T80" s="371"/>
      <c r="U80" s="384"/>
      <c r="V80" s="370">
        <v>17.45</v>
      </c>
      <c r="W80" s="368"/>
      <c r="X80" s="371"/>
      <c r="Y80" s="372"/>
      <c r="Z80" s="744"/>
      <c r="AA80" s="745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</row>
    <row r="81" spans="1:45">
      <c r="A81" s="385">
        <v>42186</v>
      </c>
      <c r="B81" s="366">
        <v>42214</v>
      </c>
      <c r="C81" s="368">
        <v>2.37</v>
      </c>
      <c r="D81" s="368"/>
      <c r="E81" s="198">
        <v>7.2</v>
      </c>
      <c r="F81" s="369">
        <v>1270</v>
      </c>
      <c r="G81" s="367"/>
      <c r="H81" s="370"/>
      <c r="L81" s="367"/>
      <c r="N81" s="368"/>
      <c r="O81" s="198"/>
      <c r="P81" s="369"/>
      <c r="Q81" s="369"/>
      <c r="R81" s="370">
        <v>16.989999999999998</v>
      </c>
      <c r="S81" s="368"/>
      <c r="T81" s="371"/>
      <c r="U81" s="384"/>
      <c r="V81" s="370">
        <v>17.46</v>
      </c>
      <c r="W81" s="368"/>
      <c r="X81" s="371"/>
      <c r="Y81" s="372"/>
      <c r="Z81" s="744"/>
      <c r="AA81" s="745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</row>
    <row r="82" spans="1:45">
      <c r="A82" s="385">
        <v>42217</v>
      </c>
      <c r="B82" s="366">
        <v>42236</v>
      </c>
      <c r="C82" s="368">
        <v>2.61</v>
      </c>
      <c r="D82" s="368"/>
      <c r="E82" s="198">
        <v>7.2</v>
      </c>
      <c r="F82" s="369">
        <v>1272</v>
      </c>
      <c r="G82" s="367"/>
      <c r="H82" s="370">
        <v>4.3099999999999996</v>
      </c>
      <c r="J82" s="198">
        <v>7.1</v>
      </c>
      <c r="K82" s="369">
        <v>3200</v>
      </c>
      <c r="L82" s="367"/>
      <c r="N82" s="368"/>
      <c r="O82" s="198"/>
      <c r="P82" s="369"/>
      <c r="Q82" s="369"/>
      <c r="R82" s="370">
        <v>17</v>
      </c>
      <c r="S82" s="368"/>
      <c r="T82" s="371"/>
      <c r="U82" s="384"/>
      <c r="V82" s="370">
        <v>17.39</v>
      </c>
      <c r="W82" s="368"/>
      <c r="X82" s="371"/>
      <c r="Y82" s="372"/>
      <c r="Z82" s="744"/>
      <c r="AA82" s="745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</row>
    <row r="83" spans="1:45">
      <c r="A83" s="385">
        <v>42248</v>
      </c>
      <c r="B83" s="366">
        <v>42269</v>
      </c>
      <c r="C83" s="368">
        <v>2.42</v>
      </c>
      <c r="D83" s="368"/>
      <c r="E83" s="198">
        <v>7.28</v>
      </c>
      <c r="F83" s="369">
        <v>1480</v>
      </c>
      <c r="G83" s="367" t="s">
        <v>53</v>
      </c>
      <c r="H83" s="370">
        <v>7.1</v>
      </c>
      <c r="J83" s="198">
        <v>7.1</v>
      </c>
      <c r="K83" s="369">
        <v>2810</v>
      </c>
      <c r="L83" s="367">
        <v>7</v>
      </c>
      <c r="N83" s="368"/>
      <c r="O83" s="198"/>
      <c r="P83" s="369"/>
      <c r="Q83" s="369"/>
      <c r="R83" s="370">
        <v>16.98</v>
      </c>
      <c r="S83" s="368"/>
      <c r="T83" s="371"/>
      <c r="U83" s="384"/>
      <c r="V83" s="370">
        <v>17.32</v>
      </c>
      <c r="W83" s="368"/>
      <c r="X83" s="371"/>
      <c r="Y83" s="372"/>
      <c r="Z83" s="744"/>
      <c r="AA83" s="745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</row>
    <row r="84" spans="1:45">
      <c r="A84" s="385">
        <v>42278</v>
      </c>
      <c r="B84" s="366">
        <v>42300</v>
      </c>
      <c r="C84" s="368">
        <v>2.97</v>
      </c>
      <c r="D84" s="368"/>
      <c r="E84" s="198">
        <v>7.1</v>
      </c>
      <c r="F84" s="369">
        <v>1340</v>
      </c>
      <c r="G84" s="367"/>
      <c r="H84" s="370">
        <v>7.36</v>
      </c>
      <c r="J84" s="198">
        <v>7.1</v>
      </c>
      <c r="K84" s="369">
        <v>2550</v>
      </c>
      <c r="L84" s="367"/>
      <c r="N84" s="368"/>
      <c r="O84" s="198"/>
      <c r="P84" s="369"/>
      <c r="Q84" s="369"/>
      <c r="R84" s="370">
        <v>17.010000000000002</v>
      </c>
      <c r="S84" s="368"/>
      <c r="T84" s="371"/>
      <c r="U84" s="384"/>
      <c r="V84" s="370">
        <v>17.34</v>
      </c>
      <c r="W84" s="368"/>
      <c r="X84" s="371"/>
      <c r="Y84" s="372"/>
      <c r="Z84" s="744"/>
      <c r="AA84" s="745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</row>
    <row r="85" spans="1:45">
      <c r="A85" s="385">
        <v>42309</v>
      </c>
      <c r="B85" s="366">
        <v>42328</v>
      </c>
      <c r="C85" s="368">
        <v>2.44</v>
      </c>
      <c r="D85" s="368"/>
      <c r="E85" s="198">
        <v>7.2</v>
      </c>
      <c r="F85" s="369">
        <v>1321</v>
      </c>
      <c r="G85" s="367"/>
      <c r="H85" s="370">
        <v>7.2</v>
      </c>
      <c r="J85" s="198">
        <v>7.2</v>
      </c>
      <c r="K85" s="369">
        <v>2130</v>
      </c>
      <c r="L85" s="367"/>
      <c r="N85" s="368"/>
      <c r="O85" s="198"/>
      <c r="P85" s="369"/>
      <c r="Q85" s="369"/>
      <c r="R85" s="370">
        <v>17</v>
      </c>
      <c r="S85" s="368"/>
      <c r="T85" s="371"/>
      <c r="U85" s="384"/>
      <c r="V85" s="370">
        <v>17.309999999999999</v>
      </c>
      <c r="W85" s="368"/>
      <c r="X85" s="371"/>
      <c r="Y85" s="372"/>
      <c r="Z85" s="744"/>
      <c r="AA85" s="745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</row>
    <row r="86" spans="1:45" ht="15" thickBot="1">
      <c r="A86" s="385">
        <v>42339</v>
      </c>
      <c r="B86" s="366">
        <v>42359</v>
      </c>
      <c r="C86" s="368">
        <v>3.38</v>
      </c>
      <c r="D86" s="368"/>
      <c r="E86" s="198">
        <v>7.1</v>
      </c>
      <c r="F86" s="369">
        <v>1350</v>
      </c>
      <c r="G86" s="367"/>
      <c r="H86" s="370">
        <v>7.43</v>
      </c>
      <c r="J86" s="198">
        <v>7.2</v>
      </c>
      <c r="K86" s="369">
        <v>2020</v>
      </c>
      <c r="L86" s="367"/>
      <c r="M86" s="368" t="s">
        <v>73</v>
      </c>
      <c r="N86" s="368"/>
      <c r="O86" s="198" t="s">
        <v>73</v>
      </c>
      <c r="P86" s="369" t="s">
        <v>73</v>
      </c>
      <c r="Q86" s="369"/>
      <c r="R86" s="370">
        <v>17.05</v>
      </c>
      <c r="S86" s="368"/>
      <c r="T86" s="371"/>
      <c r="U86" s="384"/>
      <c r="V86" s="370">
        <v>17.36</v>
      </c>
      <c r="W86" s="368"/>
      <c r="X86" s="371"/>
      <c r="Y86" s="372"/>
      <c r="Z86" s="744"/>
      <c r="AA86" s="745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</row>
    <row r="87" spans="1:45">
      <c r="A87" s="385">
        <v>42370</v>
      </c>
      <c r="B87" s="359">
        <v>42389</v>
      </c>
      <c r="C87" s="361">
        <v>3.36</v>
      </c>
      <c r="D87" s="361"/>
      <c r="E87" s="330">
        <v>7.1</v>
      </c>
      <c r="F87" s="362">
        <v>1508</v>
      </c>
      <c r="G87" s="362"/>
      <c r="H87" s="363">
        <v>7.55</v>
      </c>
      <c r="I87" s="361"/>
      <c r="J87" s="330">
        <v>7.1</v>
      </c>
      <c r="K87" s="362">
        <v>1966</v>
      </c>
      <c r="L87" s="360"/>
      <c r="M87" s="361">
        <v>5.43</v>
      </c>
      <c r="N87" s="361"/>
      <c r="O87" s="330">
        <v>7.2</v>
      </c>
      <c r="P87" s="362">
        <v>1013</v>
      </c>
      <c r="Q87" s="362"/>
      <c r="R87" s="363">
        <v>17.09</v>
      </c>
      <c r="S87" s="361"/>
      <c r="T87" s="364"/>
      <c r="U87" s="383"/>
      <c r="V87" s="363">
        <v>17.41</v>
      </c>
      <c r="W87" s="361"/>
      <c r="X87" s="364"/>
      <c r="Y87" s="365"/>
      <c r="Z87" s="744"/>
      <c r="AA87" s="745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</row>
    <row r="88" spans="1:45">
      <c r="A88" s="385">
        <v>42401</v>
      </c>
      <c r="B88" s="366">
        <v>42418</v>
      </c>
      <c r="C88" s="368">
        <v>3.27</v>
      </c>
      <c r="D88" s="368"/>
      <c r="E88" s="198">
        <v>7</v>
      </c>
      <c r="F88" s="369">
        <v>1673</v>
      </c>
      <c r="G88" s="369"/>
      <c r="H88" s="370">
        <v>7.61</v>
      </c>
      <c r="J88" s="198">
        <v>7</v>
      </c>
      <c r="K88" s="369">
        <v>1927</v>
      </c>
      <c r="L88" s="367"/>
      <c r="M88" s="368">
        <v>5.17</v>
      </c>
      <c r="N88" s="368"/>
      <c r="O88" s="198">
        <v>7</v>
      </c>
      <c r="P88" s="369">
        <v>1024</v>
      </c>
      <c r="Q88" s="369"/>
      <c r="R88" s="370">
        <v>17.059999999999999</v>
      </c>
      <c r="S88" s="368"/>
      <c r="T88" s="371"/>
      <c r="U88" s="384"/>
      <c r="V88" s="370">
        <v>17.41</v>
      </c>
      <c r="W88" s="368"/>
      <c r="X88" s="371"/>
      <c r="Y88" s="372"/>
      <c r="Z88" s="744"/>
      <c r="AA88" s="745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</row>
    <row r="89" spans="1:45">
      <c r="A89" s="385">
        <v>42430</v>
      </c>
      <c r="B89" s="366">
        <v>42445</v>
      </c>
      <c r="C89" s="368">
        <v>3.79</v>
      </c>
      <c r="D89" s="368"/>
      <c r="E89" s="198">
        <v>7</v>
      </c>
      <c r="F89" s="369">
        <v>1383</v>
      </c>
      <c r="G89" s="369"/>
      <c r="H89" s="370">
        <v>7.75</v>
      </c>
      <c r="J89" s="198">
        <v>7.1</v>
      </c>
      <c r="K89" s="369">
        <v>1609</v>
      </c>
      <c r="L89" s="367"/>
      <c r="M89" s="368">
        <v>5.57</v>
      </c>
      <c r="N89" s="368"/>
      <c r="O89" s="198">
        <v>7.2</v>
      </c>
      <c r="P89" s="369">
        <v>935</v>
      </c>
      <c r="Q89" s="369"/>
      <c r="R89" s="370">
        <v>17.04</v>
      </c>
      <c r="S89" s="368"/>
      <c r="T89" s="371"/>
      <c r="U89" s="384"/>
      <c r="V89" s="370">
        <v>17.420000000000002</v>
      </c>
      <c r="W89" s="368"/>
      <c r="X89" s="371"/>
      <c r="Y89" s="372"/>
      <c r="Z89" s="744"/>
      <c r="AA89" s="745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</row>
    <row r="90" spans="1:45">
      <c r="A90" s="385">
        <v>42461</v>
      </c>
      <c r="B90" s="366">
        <v>42475</v>
      </c>
      <c r="C90" s="368">
        <v>5.22</v>
      </c>
      <c r="D90" s="368"/>
      <c r="E90" s="198">
        <v>7.1</v>
      </c>
      <c r="F90" s="369">
        <v>1592</v>
      </c>
      <c r="G90" s="369"/>
      <c r="H90" s="370">
        <v>7.9</v>
      </c>
      <c r="J90" s="198">
        <v>7.1</v>
      </c>
      <c r="K90" s="369">
        <v>1994</v>
      </c>
      <c r="L90" s="367"/>
      <c r="M90" s="368">
        <v>6.11</v>
      </c>
      <c r="N90" s="368"/>
      <c r="O90" s="198">
        <v>7.1</v>
      </c>
      <c r="P90" s="369">
        <v>1023</v>
      </c>
      <c r="Q90" s="369"/>
      <c r="R90" s="370">
        <v>17.14</v>
      </c>
      <c r="S90" s="368"/>
      <c r="T90" s="371"/>
      <c r="U90" s="384"/>
      <c r="V90" s="370">
        <v>17.57</v>
      </c>
      <c r="W90" s="368"/>
      <c r="X90" s="371"/>
      <c r="Y90" s="372"/>
      <c r="Z90" s="744"/>
      <c r="AA90" s="745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</row>
    <row r="91" spans="1:45">
      <c r="A91" s="385">
        <v>42491</v>
      </c>
      <c r="B91" s="366">
        <v>42503</v>
      </c>
      <c r="C91" s="368">
        <v>5.04</v>
      </c>
      <c r="D91" s="368"/>
      <c r="E91" s="198">
        <v>7.57</v>
      </c>
      <c r="F91" s="369">
        <v>1700</v>
      </c>
      <c r="G91" s="369" t="s">
        <v>53</v>
      </c>
      <c r="H91" s="370">
        <v>8</v>
      </c>
      <c r="J91" s="198">
        <v>7.66</v>
      </c>
      <c r="K91" s="369">
        <v>2260</v>
      </c>
      <c r="L91" s="367" t="s">
        <v>53</v>
      </c>
      <c r="M91" s="368">
        <v>6.66</v>
      </c>
      <c r="N91" s="368"/>
      <c r="O91" s="198">
        <v>7.65</v>
      </c>
      <c r="P91" s="369">
        <v>1060</v>
      </c>
      <c r="Q91" s="369">
        <v>11</v>
      </c>
      <c r="R91" s="370">
        <v>17.170000000000002</v>
      </c>
      <c r="S91" s="368"/>
      <c r="T91" s="371"/>
      <c r="U91" s="384"/>
      <c r="V91" s="370">
        <v>17.57</v>
      </c>
      <c r="W91" s="368"/>
      <c r="X91" s="371"/>
      <c r="Y91" s="372"/>
      <c r="Z91" s="744"/>
      <c r="AA91" s="745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</row>
    <row r="92" spans="1:45">
      <c r="A92" s="385">
        <v>42522</v>
      </c>
      <c r="B92" s="366">
        <v>42544</v>
      </c>
      <c r="C92" s="368">
        <v>5.72</v>
      </c>
      <c r="D92" s="368"/>
      <c r="E92" s="198">
        <v>7.1</v>
      </c>
      <c r="F92" s="369">
        <v>1641</v>
      </c>
      <c r="G92" s="369"/>
      <c r="H92" s="370"/>
      <c r="L92" s="367"/>
      <c r="M92" s="368">
        <v>7.37</v>
      </c>
      <c r="N92" s="368"/>
      <c r="O92" s="198"/>
      <c r="P92" s="369"/>
      <c r="Q92" s="369"/>
      <c r="R92" s="370">
        <v>17.22</v>
      </c>
      <c r="S92" s="368"/>
      <c r="T92" s="371"/>
      <c r="U92" s="384"/>
      <c r="V92" s="370">
        <v>17.559999999999999</v>
      </c>
      <c r="W92" s="368"/>
      <c r="X92" s="371"/>
      <c r="Y92" s="372"/>
      <c r="Z92" s="744"/>
      <c r="AA92" s="745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</row>
    <row r="93" spans="1:45">
      <c r="A93" s="385">
        <v>42552</v>
      </c>
      <c r="B93" s="366">
        <v>42571</v>
      </c>
      <c r="C93" s="368">
        <v>6.08</v>
      </c>
      <c r="D93" s="368"/>
      <c r="E93" s="198">
        <v>7.2</v>
      </c>
      <c r="F93" s="369">
        <v>1666</v>
      </c>
      <c r="G93" s="369"/>
      <c r="H93" s="370">
        <v>8.0299999999999994</v>
      </c>
      <c r="J93" s="198">
        <v>7.3</v>
      </c>
      <c r="K93" s="369">
        <v>1959</v>
      </c>
      <c r="L93" s="367"/>
      <c r="N93" s="368"/>
      <c r="O93" s="198"/>
      <c r="P93" s="369"/>
      <c r="Q93" s="369"/>
      <c r="R93" s="370">
        <v>17.239999999999998</v>
      </c>
      <c r="S93" s="368"/>
      <c r="T93" s="371"/>
      <c r="U93" s="384"/>
      <c r="V93" s="370">
        <v>17.649999999999999</v>
      </c>
      <c r="W93" s="368"/>
      <c r="X93" s="371"/>
      <c r="Y93" s="372"/>
      <c r="Z93" s="744"/>
      <c r="AA93" s="745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</row>
    <row r="94" spans="1:45">
      <c r="A94" s="385">
        <v>42583</v>
      </c>
      <c r="B94" s="366">
        <v>42601</v>
      </c>
      <c r="C94" s="368">
        <v>2.52</v>
      </c>
      <c r="D94" s="368"/>
      <c r="E94" s="198">
        <v>7.3</v>
      </c>
      <c r="F94" s="369">
        <v>1078</v>
      </c>
      <c r="G94" s="369"/>
      <c r="H94" s="370">
        <v>7.19</v>
      </c>
      <c r="J94" s="198">
        <v>7.2</v>
      </c>
      <c r="K94" s="369">
        <v>2250</v>
      </c>
      <c r="L94" s="367"/>
      <c r="N94" s="368"/>
      <c r="O94" s="198"/>
      <c r="P94" s="369"/>
      <c r="Q94" s="369"/>
      <c r="R94" s="370">
        <v>17.149999999999999</v>
      </c>
      <c r="S94" s="368"/>
      <c r="T94" s="371"/>
      <c r="U94" s="384"/>
      <c r="V94" s="370">
        <v>17.66</v>
      </c>
      <c r="W94" s="368"/>
      <c r="X94" s="371"/>
      <c r="Y94" s="372"/>
      <c r="Z94" s="744"/>
      <c r="AA94" s="745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</row>
    <row r="95" spans="1:45">
      <c r="A95" s="385">
        <v>42614</v>
      </c>
      <c r="B95" s="366">
        <v>42635</v>
      </c>
      <c r="C95" s="368">
        <v>2.29</v>
      </c>
      <c r="D95" s="368"/>
      <c r="E95" s="198">
        <v>7.1</v>
      </c>
      <c r="F95" s="369">
        <v>1304</v>
      </c>
      <c r="G95" s="369"/>
      <c r="H95" s="370">
        <v>6.9</v>
      </c>
      <c r="J95" s="198">
        <v>7.1</v>
      </c>
      <c r="K95" s="369">
        <v>2780</v>
      </c>
      <c r="L95" s="367"/>
      <c r="M95" s="368">
        <v>5.07</v>
      </c>
      <c r="N95" s="368"/>
      <c r="O95" s="198">
        <v>7.2</v>
      </c>
      <c r="P95" s="369">
        <v>1010</v>
      </c>
      <c r="Q95" s="369"/>
      <c r="R95" s="370">
        <v>17.03</v>
      </c>
      <c r="S95" s="368"/>
      <c r="T95" s="371"/>
      <c r="U95" s="384"/>
      <c r="V95" s="370">
        <v>17.62</v>
      </c>
      <c r="W95" s="368"/>
      <c r="X95" s="371"/>
      <c r="Y95" s="372"/>
      <c r="Z95" s="744"/>
      <c r="AA95" s="745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</row>
    <row r="96" spans="1:45">
      <c r="A96" s="385">
        <v>42644</v>
      </c>
      <c r="B96" s="366">
        <v>42663</v>
      </c>
      <c r="C96" s="368">
        <v>2.46</v>
      </c>
      <c r="D96" s="368"/>
      <c r="E96" s="198">
        <v>7.1</v>
      </c>
      <c r="F96" s="369">
        <v>1426</v>
      </c>
      <c r="G96" s="369"/>
      <c r="H96" s="370">
        <v>7.08</v>
      </c>
      <c r="J96" s="198">
        <v>7.1</v>
      </c>
      <c r="K96" s="369">
        <v>2480</v>
      </c>
      <c r="L96" s="367"/>
      <c r="M96" s="368">
        <v>4.8099999999999996</v>
      </c>
      <c r="N96" s="368"/>
      <c r="O96" s="198">
        <v>7.2</v>
      </c>
      <c r="P96" s="369">
        <v>940</v>
      </c>
      <c r="Q96" s="369"/>
      <c r="R96" s="370">
        <v>16.97</v>
      </c>
      <c r="S96" s="368"/>
      <c r="T96" s="371"/>
      <c r="U96" s="384"/>
      <c r="V96" s="370">
        <v>17.73</v>
      </c>
      <c r="W96" s="368"/>
      <c r="X96" s="371"/>
      <c r="Y96" s="372"/>
      <c r="Z96" s="744"/>
      <c r="AA96" s="745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</row>
    <row r="97" spans="1:45">
      <c r="A97" s="385">
        <v>42675</v>
      </c>
      <c r="B97" s="366">
        <v>42697</v>
      </c>
      <c r="C97" s="368">
        <v>3.1</v>
      </c>
      <c r="D97" s="368"/>
      <c r="E97" s="198">
        <v>7</v>
      </c>
      <c r="F97" s="369">
        <v>1304</v>
      </c>
      <c r="G97" s="369"/>
      <c r="H97" s="370">
        <v>7.3</v>
      </c>
      <c r="J97" s="198">
        <v>7</v>
      </c>
      <c r="K97" s="369">
        <v>2350</v>
      </c>
      <c r="L97" s="367"/>
      <c r="M97" s="368">
        <v>4.96</v>
      </c>
      <c r="N97" s="368"/>
      <c r="O97" s="198">
        <v>7.1</v>
      </c>
      <c r="P97" s="369">
        <v>901</v>
      </c>
      <c r="Q97" s="369"/>
      <c r="R97" s="370">
        <v>17.010000000000002</v>
      </c>
      <c r="S97" s="368"/>
      <c r="T97" s="371"/>
      <c r="U97" s="384"/>
      <c r="V97" s="370">
        <v>17.670000000000002</v>
      </c>
      <c r="W97" s="368"/>
      <c r="X97" s="371"/>
      <c r="Y97" s="372"/>
      <c r="Z97" s="744"/>
      <c r="AA97" s="745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</row>
    <row r="98" spans="1:45" ht="15" thickBot="1">
      <c r="A98" s="385">
        <v>42705</v>
      </c>
      <c r="B98" s="373">
        <v>42720</v>
      </c>
      <c r="C98" s="353">
        <v>3.45</v>
      </c>
      <c r="D98" s="353"/>
      <c r="E98" s="351">
        <v>7.1</v>
      </c>
      <c r="F98" s="354">
        <v>1377</v>
      </c>
      <c r="G98" s="354"/>
      <c r="H98" s="350">
        <v>7.56</v>
      </c>
      <c r="I98" s="353"/>
      <c r="J98" s="351">
        <v>7</v>
      </c>
      <c r="K98" s="354">
        <v>2300</v>
      </c>
      <c r="L98" s="352"/>
      <c r="M98" s="353">
        <v>5.26</v>
      </c>
      <c r="N98" s="353"/>
      <c r="O98" s="351">
        <v>7.2</v>
      </c>
      <c r="P98" s="354">
        <v>928</v>
      </c>
      <c r="Q98" s="354"/>
      <c r="R98" s="350">
        <v>17.05</v>
      </c>
      <c r="S98" s="353"/>
      <c r="T98" s="374"/>
      <c r="U98" s="433"/>
      <c r="V98" s="350">
        <v>17.73</v>
      </c>
      <c r="W98" s="353"/>
      <c r="X98" s="374"/>
      <c r="Y98" s="357"/>
      <c r="Z98" s="744"/>
      <c r="AA98" s="745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</row>
    <row r="99" spans="1:45">
      <c r="A99" s="385">
        <v>42736</v>
      </c>
      <c r="B99" s="382">
        <v>42753</v>
      </c>
      <c r="C99" s="361">
        <v>4.07</v>
      </c>
      <c r="D99" s="361"/>
      <c r="E99" s="330">
        <v>7.2</v>
      </c>
      <c r="F99" s="362">
        <v>1415</v>
      </c>
      <c r="G99" s="360"/>
      <c r="H99" s="370">
        <v>7.71</v>
      </c>
      <c r="J99" s="198">
        <v>7</v>
      </c>
      <c r="K99" s="369">
        <v>2190</v>
      </c>
      <c r="L99" s="367"/>
      <c r="M99" s="368">
        <v>5.77</v>
      </c>
      <c r="N99" s="368"/>
      <c r="O99" s="198">
        <v>7.3</v>
      </c>
      <c r="P99" s="369">
        <v>904</v>
      </c>
      <c r="Q99" s="369"/>
      <c r="R99" s="370">
        <v>17.079999999999998</v>
      </c>
      <c r="S99" s="368"/>
      <c r="T99" s="371"/>
      <c r="U99" s="384"/>
      <c r="V99" s="370">
        <v>17.79</v>
      </c>
      <c r="W99" s="368"/>
      <c r="X99" s="371"/>
      <c r="Y99" s="372"/>
      <c r="Z99" s="744"/>
      <c r="AA99" s="745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</row>
    <row r="100" spans="1:45">
      <c r="A100" s="385">
        <v>42767</v>
      </c>
      <c r="B100" s="381">
        <v>42781</v>
      </c>
      <c r="C100" s="368">
        <v>4.8899999999999997</v>
      </c>
      <c r="D100" s="368"/>
      <c r="E100" s="198">
        <v>7.2</v>
      </c>
      <c r="F100" s="369">
        <v>1417</v>
      </c>
      <c r="G100" s="367"/>
      <c r="H100" s="370">
        <v>7.94</v>
      </c>
      <c r="J100" s="198">
        <v>7</v>
      </c>
      <c r="K100" s="369">
        <v>2220</v>
      </c>
      <c r="L100" s="367"/>
      <c r="M100" s="368">
        <v>6.33</v>
      </c>
      <c r="N100" s="368"/>
      <c r="O100" s="198">
        <v>7.1</v>
      </c>
      <c r="P100" s="369">
        <v>880</v>
      </c>
      <c r="Q100" s="369"/>
      <c r="R100" s="370">
        <v>17.09</v>
      </c>
      <c r="S100" s="368"/>
      <c r="T100" s="371"/>
      <c r="U100" s="384"/>
      <c r="V100" s="370">
        <v>17.809999999999999</v>
      </c>
      <c r="W100" s="368"/>
      <c r="X100" s="371"/>
      <c r="Y100" s="372"/>
      <c r="Z100" s="744"/>
      <c r="AA100" s="745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</row>
    <row r="101" spans="1:45">
      <c r="A101" s="385">
        <v>42795</v>
      </c>
      <c r="B101" s="381">
        <v>42807</v>
      </c>
      <c r="C101" s="368">
        <v>5.24</v>
      </c>
      <c r="D101" s="368"/>
      <c r="E101" s="198">
        <v>7.55</v>
      </c>
      <c r="F101" s="369">
        <v>1660</v>
      </c>
      <c r="G101" s="367"/>
      <c r="H101" s="370">
        <v>8.0299999999999994</v>
      </c>
      <c r="J101" s="198">
        <v>7.59</v>
      </c>
      <c r="K101" s="369">
        <v>2330</v>
      </c>
      <c r="L101" s="367"/>
      <c r="M101" s="368">
        <v>6.93</v>
      </c>
      <c r="N101" s="368"/>
      <c r="O101" s="198">
        <v>7.53</v>
      </c>
      <c r="P101" s="369">
        <v>956</v>
      </c>
      <c r="Q101" s="369"/>
      <c r="R101" s="370">
        <v>17.22</v>
      </c>
      <c r="S101" s="368"/>
      <c r="T101" s="371"/>
      <c r="U101" s="384"/>
      <c r="V101" s="370">
        <v>17.760000000000002</v>
      </c>
      <c r="W101" s="368"/>
      <c r="X101" s="371"/>
      <c r="Y101" s="372"/>
      <c r="Z101" s="744"/>
      <c r="AA101" s="745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</row>
    <row r="102" spans="1:45">
      <c r="A102" s="385">
        <v>42826</v>
      </c>
      <c r="B102" s="381">
        <v>42837</v>
      </c>
      <c r="C102" s="368">
        <v>2.5</v>
      </c>
      <c r="D102" s="368"/>
      <c r="E102" s="198">
        <v>7.5</v>
      </c>
      <c r="F102" s="369">
        <v>1092</v>
      </c>
      <c r="G102" s="367"/>
      <c r="H102" s="370">
        <v>7.28</v>
      </c>
      <c r="J102" s="198">
        <v>7.2</v>
      </c>
      <c r="K102" s="369">
        <v>2120</v>
      </c>
      <c r="L102" s="367"/>
      <c r="M102" s="368">
        <v>6.16</v>
      </c>
      <c r="N102" s="368"/>
      <c r="O102" s="198">
        <v>7.4</v>
      </c>
      <c r="P102" s="369">
        <v>955</v>
      </c>
      <c r="Q102" s="369"/>
      <c r="R102" s="370">
        <v>17.18</v>
      </c>
      <c r="S102" s="368"/>
      <c r="T102" s="371"/>
      <c r="U102" s="384"/>
      <c r="V102" s="370">
        <v>17.78</v>
      </c>
      <c r="W102" s="368"/>
      <c r="X102" s="371"/>
      <c r="Y102" s="372"/>
      <c r="Z102" s="744"/>
      <c r="AA102" s="745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</row>
    <row r="103" spans="1:45">
      <c r="A103" s="385">
        <v>42856</v>
      </c>
      <c r="B103" s="381">
        <v>42865</v>
      </c>
      <c r="C103" s="368">
        <v>3.59</v>
      </c>
      <c r="D103" s="368"/>
      <c r="E103" s="198">
        <v>7</v>
      </c>
      <c r="F103" s="369">
        <v>1314</v>
      </c>
      <c r="G103" s="367"/>
      <c r="H103" s="370">
        <v>7.51</v>
      </c>
      <c r="J103" s="198">
        <v>6.9</v>
      </c>
      <c r="K103" s="369">
        <v>2100</v>
      </c>
      <c r="L103" s="367"/>
      <c r="M103" s="368">
        <v>5.74</v>
      </c>
      <c r="N103" s="368"/>
      <c r="O103" s="198">
        <v>7.1</v>
      </c>
      <c r="P103" s="369">
        <v>947</v>
      </c>
      <c r="Q103" s="369"/>
      <c r="R103" s="370">
        <v>17.21</v>
      </c>
      <c r="S103" s="368"/>
      <c r="T103" s="371"/>
      <c r="U103" s="384"/>
      <c r="V103" s="370">
        <v>17.79</v>
      </c>
      <c r="W103" s="368"/>
      <c r="X103" s="371"/>
      <c r="Y103" s="372"/>
      <c r="Z103" s="744"/>
      <c r="AA103" s="745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</row>
    <row r="104" spans="1:45">
      <c r="A104" s="385">
        <v>42887</v>
      </c>
      <c r="B104" s="381">
        <v>42895</v>
      </c>
      <c r="C104" s="368">
        <v>4.0999999999999996</v>
      </c>
      <c r="D104" s="368"/>
      <c r="E104" s="198">
        <v>6.9</v>
      </c>
      <c r="F104" s="369">
        <v>1396</v>
      </c>
      <c r="G104" s="367"/>
      <c r="H104" s="370">
        <v>7.73</v>
      </c>
      <c r="J104" s="198">
        <v>7</v>
      </c>
      <c r="K104" s="369">
        <v>2150</v>
      </c>
      <c r="L104" s="367"/>
      <c r="M104" s="368">
        <v>6.07</v>
      </c>
      <c r="N104" s="368"/>
      <c r="O104" s="198">
        <v>7.1</v>
      </c>
      <c r="P104" s="369">
        <v>948</v>
      </c>
      <c r="Q104" s="369"/>
      <c r="R104" s="370">
        <v>17.239999999999998</v>
      </c>
      <c r="S104" s="368"/>
      <c r="T104" s="371"/>
      <c r="U104" s="384"/>
      <c r="V104" s="370">
        <v>17.91</v>
      </c>
      <c r="W104" s="368"/>
      <c r="X104" s="371"/>
      <c r="Y104" s="372"/>
      <c r="Z104" s="744"/>
      <c r="AA104" s="745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</row>
    <row r="105" spans="1:45">
      <c r="A105" s="385">
        <v>42917</v>
      </c>
      <c r="B105" s="381">
        <v>42933</v>
      </c>
      <c r="C105" s="368">
        <v>4.17</v>
      </c>
      <c r="D105" s="368"/>
      <c r="E105" s="198">
        <v>6.9</v>
      </c>
      <c r="F105" s="369">
        <v>1245</v>
      </c>
      <c r="G105" s="367"/>
      <c r="H105" s="370">
        <v>7.87</v>
      </c>
      <c r="J105" s="198">
        <v>7</v>
      </c>
      <c r="K105" s="369">
        <v>2240</v>
      </c>
      <c r="L105" s="367"/>
      <c r="M105" s="368">
        <v>6.38</v>
      </c>
      <c r="N105" s="368"/>
      <c r="O105" s="198">
        <v>7</v>
      </c>
      <c r="P105" s="369">
        <v>885</v>
      </c>
      <c r="Q105" s="369"/>
      <c r="R105" s="370">
        <v>17.22</v>
      </c>
      <c r="S105" s="368"/>
      <c r="T105" s="371"/>
      <c r="U105" s="384"/>
      <c r="V105" s="370">
        <v>17.809999999999999</v>
      </c>
      <c r="W105" s="368"/>
      <c r="X105" s="371"/>
      <c r="Y105" s="372"/>
      <c r="Z105" s="744"/>
      <c r="AA105" s="745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</row>
    <row r="106" spans="1:45">
      <c r="A106" s="385">
        <v>42948</v>
      </c>
      <c r="B106" s="381">
        <v>42969</v>
      </c>
      <c r="C106" s="368">
        <v>4.5</v>
      </c>
      <c r="D106" s="368"/>
      <c r="E106" s="198">
        <v>7</v>
      </c>
      <c r="F106" s="369">
        <v>1424</v>
      </c>
      <c r="G106" s="367"/>
      <c r="H106" s="370">
        <v>7.93</v>
      </c>
      <c r="J106" s="198">
        <v>7</v>
      </c>
      <c r="K106" s="369">
        <v>2240</v>
      </c>
      <c r="L106" s="367"/>
      <c r="M106" s="368">
        <v>6.59</v>
      </c>
      <c r="N106" s="368"/>
      <c r="O106" s="198">
        <v>7</v>
      </c>
      <c r="P106" s="369">
        <v>958</v>
      </c>
      <c r="Q106" s="369"/>
      <c r="R106" s="370">
        <v>17.239999999999998</v>
      </c>
      <c r="S106" s="368"/>
      <c r="T106" s="371"/>
      <c r="U106" s="384"/>
      <c r="V106" s="370">
        <v>17.86</v>
      </c>
      <c r="W106" s="368"/>
      <c r="X106" s="371"/>
      <c r="Y106" s="372"/>
      <c r="Z106" s="744"/>
      <c r="AA106" s="745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</row>
    <row r="107" spans="1:45">
      <c r="A107" s="385">
        <v>42979</v>
      </c>
      <c r="B107" s="381">
        <v>42998</v>
      </c>
      <c r="C107" s="368">
        <v>4.96</v>
      </c>
      <c r="D107" s="368"/>
      <c r="E107" s="198">
        <v>7.1</v>
      </c>
      <c r="F107" s="369">
        <v>1367</v>
      </c>
      <c r="G107" s="367"/>
      <c r="H107" s="370">
        <v>8.1199999999999992</v>
      </c>
      <c r="J107" s="198">
        <v>7.1</v>
      </c>
      <c r="K107" s="369">
        <v>2290</v>
      </c>
      <c r="L107" s="367"/>
      <c r="M107" s="368">
        <v>6.86</v>
      </c>
      <c r="N107" s="368"/>
      <c r="O107" s="198">
        <v>7.2</v>
      </c>
      <c r="P107" s="369">
        <v>949</v>
      </c>
      <c r="Q107" s="369"/>
      <c r="R107" s="370">
        <v>17.25</v>
      </c>
      <c r="S107" s="368"/>
      <c r="T107" s="371"/>
      <c r="U107" s="384"/>
      <c r="V107" s="370">
        <v>17.87</v>
      </c>
      <c r="W107" s="368"/>
      <c r="X107" s="371"/>
      <c r="Y107" s="372"/>
      <c r="Z107" s="744"/>
      <c r="AA107" s="745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</row>
    <row r="108" spans="1:45">
      <c r="A108" s="385">
        <v>43009</v>
      </c>
      <c r="B108" s="381">
        <v>43027</v>
      </c>
      <c r="C108" s="368">
        <v>5.32</v>
      </c>
      <c r="D108" s="368"/>
      <c r="E108" s="198">
        <v>6.9</v>
      </c>
      <c r="F108" s="369">
        <v>1278</v>
      </c>
      <c r="G108" s="367"/>
      <c r="H108" s="370">
        <v>8.31</v>
      </c>
      <c r="J108" s="198">
        <v>7</v>
      </c>
      <c r="K108" s="369">
        <v>2220</v>
      </c>
      <c r="L108" s="367"/>
      <c r="M108" s="368">
        <v>7.29</v>
      </c>
      <c r="N108" s="368"/>
      <c r="O108" s="198"/>
      <c r="P108" s="369"/>
      <c r="Q108" s="369"/>
      <c r="R108" s="370">
        <v>17.260000000000002</v>
      </c>
      <c r="S108" s="368"/>
      <c r="T108" s="371"/>
      <c r="U108" s="384"/>
      <c r="V108" s="370">
        <v>17.91</v>
      </c>
      <c r="W108" s="368"/>
      <c r="X108" s="371"/>
      <c r="Y108" s="372"/>
      <c r="Z108" s="744"/>
      <c r="AA108" s="745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</row>
    <row r="109" spans="1:45">
      <c r="A109" s="385">
        <v>43040</v>
      </c>
      <c r="B109" s="381">
        <v>43066</v>
      </c>
      <c r="C109" s="368">
        <v>5.84</v>
      </c>
      <c r="D109" s="368"/>
      <c r="E109" s="198">
        <v>7</v>
      </c>
      <c r="F109" s="369">
        <v>1301</v>
      </c>
      <c r="G109" s="367"/>
      <c r="H109" s="370">
        <v>8.4600000000000009</v>
      </c>
      <c r="J109" s="198">
        <v>6.9</v>
      </c>
      <c r="K109" s="369">
        <v>2350</v>
      </c>
      <c r="L109" s="367"/>
      <c r="N109" s="368"/>
      <c r="O109" s="198"/>
      <c r="P109" s="369"/>
      <c r="Q109" s="369"/>
      <c r="R109" s="370">
        <v>17.34</v>
      </c>
      <c r="S109" s="368"/>
      <c r="T109" s="371"/>
      <c r="U109" s="384"/>
      <c r="V109" s="370">
        <v>17.87</v>
      </c>
      <c r="W109" s="368"/>
      <c r="X109" s="371"/>
      <c r="Y109" s="372"/>
      <c r="Z109" s="744"/>
      <c r="AA109" s="745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</row>
    <row r="110" spans="1:45" ht="15" thickBot="1">
      <c r="A110" s="385">
        <v>43070</v>
      </c>
      <c r="B110" s="381">
        <v>43084</v>
      </c>
      <c r="C110" s="368">
        <v>6.06</v>
      </c>
      <c r="D110" s="368"/>
      <c r="E110" s="198">
        <v>7.1</v>
      </c>
      <c r="F110" s="369">
        <v>1253</v>
      </c>
      <c r="G110" s="367"/>
      <c r="H110" s="370">
        <v>8.5500000000000007</v>
      </c>
      <c r="J110" s="198">
        <v>7</v>
      </c>
      <c r="K110" s="369">
        <v>2370</v>
      </c>
      <c r="L110" s="367"/>
      <c r="N110" s="368"/>
      <c r="O110" s="198"/>
      <c r="P110" s="369"/>
      <c r="Q110" s="369"/>
      <c r="R110" s="370">
        <v>17.329999999999998</v>
      </c>
      <c r="S110" s="368"/>
      <c r="T110" s="371"/>
      <c r="U110" s="384"/>
      <c r="V110" s="370">
        <v>17.89</v>
      </c>
      <c r="W110" s="368"/>
      <c r="X110" s="371"/>
      <c r="Y110" s="372"/>
      <c r="Z110" s="744"/>
      <c r="AA110" s="745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</row>
    <row r="111" spans="1:45">
      <c r="A111" s="385">
        <v>43101</v>
      </c>
      <c r="B111" s="382">
        <v>43110</v>
      </c>
      <c r="C111" s="361">
        <v>6.36</v>
      </c>
      <c r="D111" s="361"/>
      <c r="E111" s="330">
        <v>6.9</v>
      </c>
      <c r="F111" s="362">
        <v>1208</v>
      </c>
      <c r="G111" s="360"/>
      <c r="H111" s="363">
        <v>8.6999999999999993</v>
      </c>
      <c r="I111" s="361"/>
      <c r="J111" s="330">
        <v>6.9</v>
      </c>
      <c r="K111" s="362">
        <v>2430</v>
      </c>
      <c r="L111" s="360"/>
      <c r="M111" s="361"/>
      <c r="N111" s="361"/>
      <c r="O111" s="330"/>
      <c r="P111" s="362"/>
      <c r="Q111" s="362"/>
      <c r="R111" s="363">
        <v>17.36</v>
      </c>
      <c r="S111" s="361"/>
      <c r="T111" s="364"/>
      <c r="U111" s="383"/>
      <c r="V111" s="363">
        <v>17.93</v>
      </c>
      <c r="W111" s="361"/>
      <c r="X111" s="364"/>
      <c r="Y111" s="365"/>
      <c r="Z111" s="744"/>
      <c r="AA111" s="745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</row>
    <row r="112" spans="1:45">
      <c r="A112" s="385">
        <v>43132</v>
      </c>
      <c r="B112" s="381">
        <v>43146</v>
      </c>
      <c r="C112" s="368">
        <v>6.02</v>
      </c>
      <c r="D112" s="368"/>
      <c r="E112" s="198">
        <v>7</v>
      </c>
      <c r="F112" s="369">
        <v>1459</v>
      </c>
      <c r="G112" s="367"/>
      <c r="H112" s="370">
        <v>7.11</v>
      </c>
      <c r="J112" s="198">
        <v>6.8</v>
      </c>
      <c r="K112" s="369">
        <v>2530</v>
      </c>
      <c r="L112" s="367"/>
      <c r="N112" s="368"/>
      <c r="O112" s="198"/>
      <c r="P112" s="369"/>
      <c r="Q112" s="369"/>
      <c r="R112" s="370">
        <v>17.32</v>
      </c>
      <c r="S112" s="368"/>
      <c r="T112" s="371"/>
      <c r="U112" s="384"/>
      <c r="V112" s="370">
        <v>17.88</v>
      </c>
      <c r="W112" s="368"/>
      <c r="X112" s="371"/>
      <c r="Y112" s="372"/>
      <c r="Z112" s="744"/>
      <c r="AA112" s="745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</row>
    <row r="113" spans="1:45">
      <c r="A113" s="385">
        <v>43160</v>
      </c>
      <c r="B113" s="381">
        <v>43172</v>
      </c>
      <c r="C113" s="368">
        <v>6.83</v>
      </c>
      <c r="D113" s="368">
        <f t="shared" ref="D113:D159" si="0">$C$185-C113</f>
        <v>148.30999999999997</v>
      </c>
      <c r="E113" s="198">
        <v>7.39</v>
      </c>
      <c r="F113" s="369">
        <v>1510</v>
      </c>
      <c r="G113" s="367">
        <v>28</v>
      </c>
      <c r="H113" s="370">
        <v>8.42</v>
      </c>
      <c r="I113" s="368">
        <f t="shared" ref="I113:I160" si="1">$H$185-H113</f>
        <v>141.86000000000001</v>
      </c>
      <c r="J113" s="198">
        <v>7.41</v>
      </c>
      <c r="K113" s="369">
        <v>2510</v>
      </c>
      <c r="L113" s="367">
        <v>160</v>
      </c>
      <c r="N113" s="368"/>
      <c r="O113" s="198"/>
      <c r="P113" s="369"/>
      <c r="Q113" s="369"/>
      <c r="R113" s="370">
        <v>17.48</v>
      </c>
      <c r="S113" s="368">
        <f t="shared" ref="S113:S172" si="2">$R$185-R113</f>
        <v>181.32000000000002</v>
      </c>
      <c r="T113" s="371"/>
      <c r="U113" s="384"/>
      <c r="V113" s="370">
        <v>18.04</v>
      </c>
      <c r="W113" s="368">
        <f t="shared" ref="W113:W172" si="3">$V$185-V113</f>
        <v>182.85</v>
      </c>
      <c r="X113" s="371"/>
      <c r="Y113" s="372"/>
      <c r="Z113" s="744"/>
      <c r="AA113" s="745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</row>
    <row r="114" spans="1:45">
      <c r="A114" s="385">
        <v>43191</v>
      </c>
      <c r="B114" s="381">
        <v>43201</v>
      </c>
      <c r="C114" s="368">
        <v>6.98</v>
      </c>
      <c r="D114" s="368">
        <f t="shared" si="0"/>
        <v>148.16</v>
      </c>
      <c r="E114" s="198">
        <v>7.2</v>
      </c>
      <c r="F114" s="369">
        <v>1464</v>
      </c>
      <c r="G114" s="367"/>
      <c r="H114" s="370">
        <v>8.48</v>
      </c>
      <c r="I114" s="368">
        <f t="shared" si="1"/>
        <v>141.80000000000001</v>
      </c>
      <c r="J114" s="198">
        <v>7.1</v>
      </c>
      <c r="K114" s="369">
        <v>2560</v>
      </c>
      <c r="L114" s="367"/>
      <c r="N114" s="368"/>
      <c r="O114" s="198"/>
      <c r="P114" s="369"/>
      <c r="Q114" s="369"/>
      <c r="R114" s="370">
        <v>17.489999999999998</v>
      </c>
      <c r="S114" s="368">
        <f t="shared" si="2"/>
        <v>181.31</v>
      </c>
      <c r="T114" s="371"/>
      <c r="U114" s="384"/>
      <c r="V114" s="370">
        <v>18.12</v>
      </c>
      <c r="W114" s="368">
        <f t="shared" si="3"/>
        <v>182.76999999999998</v>
      </c>
      <c r="X114" s="371"/>
      <c r="Y114" s="372"/>
      <c r="Z114" s="744"/>
      <c r="AA114" s="745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</row>
    <row r="115" spans="1:45">
      <c r="A115" s="385">
        <v>43221</v>
      </c>
      <c r="B115" s="381">
        <v>43229</v>
      </c>
      <c r="C115" s="368">
        <v>7.12</v>
      </c>
      <c r="D115" s="368">
        <f t="shared" si="0"/>
        <v>148.01999999999998</v>
      </c>
      <c r="E115" s="198">
        <v>7.1</v>
      </c>
      <c r="F115" s="369">
        <v>1444</v>
      </c>
      <c r="G115" s="367"/>
      <c r="H115" s="370">
        <v>8.93</v>
      </c>
      <c r="I115" s="368">
        <f t="shared" si="1"/>
        <v>141.35</v>
      </c>
      <c r="J115" s="198">
        <v>7</v>
      </c>
      <c r="K115" s="369">
        <v>2690</v>
      </c>
      <c r="L115" s="367"/>
      <c r="N115" s="368"/>
      <c r="O115" s="198"/>
      <c r="P115" s="369"/>
      <c r="Q115" s="369"/>
      <c r="R115" s="370">
        <v>17.579999999999998</v>
      </c>
      <c r="S115" s="368">
        <f t="shared" si="2"/>
        <v>181.22000000000003</v>
      </c>
      <c r="T115" s="371"/>
      <c r="U115" s="384"/>
      <c r="V115" s="370">
        <v>18.149999999999999</v>
      </c>
      <c r="W115" s="368">
        <f t="shared" si="3"/>
        <v>182.73999999999998</v>
      </c>
      <c r="X115" s="371"/>
      <c r="Y115" s="372"/>
      <c r="Z115" s="744"/>
      <c r="AA115" s="745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</row>
    <row r="116" spans="1:45">
      <c r="A116" s="385">
        <v>43252</v>
      </c>
      <c r="B116" s="381">
        <v>43272</v>
      </c>
      <c r="C116" s="368">
        <v>7.29</v>
      </c>
      <c r="D116" s="368">
        <f t="shared" si="0"/>
        <v>147.85</v>
      </c>
      <c r="E116" s="198">
        <v>7.3</v>
      </c>
      <c r="F116" s="369">
        <v>1514</v>
      </c>
      <c r="G116" s="367"/>
      <c r="H116" s="370">
        <v>9.09</v>
      </c>
      <c r="I116" s="368">
        <f t="shared" si="1"/>
        <v>141.19</v>
      </c>
      <c r="J116" s="198">
        <v>7.1</v>
      </c>
      <c r="K116" s="369">
        <v>2680</v>
      </c>
      <c r="L116" s="367"/>
      <c r="N116" s="368"/>
      <c r="O116" s="198"/>
      <c r="P116" s="369"/>
      <c r="Q116" s="369"/>
      <c r="R116" s="370">
        <v>17.66</v>
      </c>
      <c r="S116" s="368">
        <f t="shared" si="2"/>
        <v>181.14000000000001</v>
      </c>
      <c r="T116" s="371"/>
      <c r="U116" s="384"/>
      <c r="V116" s="370">
        <v>18.25</v>
      </c>
      <c r="W116" s="368">
        <f t="shared" si="3"/>
        <v>182.64</v>
      </c>
      <c r="X116" s="371"/>
      <c r="Y116" s="372"/>
      <c r="Z116" s="380" t="s">
        <v>205</v>
      </c>
      <c r="AA116" s="743">
        <v>9.09</v>
      </c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</row>
    <row r="117" spans="1:45">
      <c r="A117" s="385">
        <v>43282</v>
      </c>
      <c r="B117" s="381">
        <v>43293</v>
      </c>
      <c r="C117" s="368">
        <v>7.38</v>
      </c>
      <c r="D117" s="368">
        <f t="shared" si="0"/>
        <v>147.76</v>
      </c>
      <c r="E117" s="198">
        <v>7</v>
      </c>
      <c r="F117" s="369">
        <v>1493</v>
      </c>
      <c r="G117" s="367"/>
      <c r="H117" s="370">
        <v>9.07</v>
      </c>
      <c r="I117" s="368">
        <f t="shared" si="1"/>
        <v>141.21</v>
      </c>
      <c r="J117" s="198">
        <v>6.9</v>
      </c>
      <c r="K117" s="369">
        <v>2960</v>
      </c>
      <c r="L117" s="367"/>
      <c r="N117" s="368"/>
      <c r="O117" s="198"/>
      <c r="P117" s="369"/>
      <c r="Q117" s="369"/>
      <c r="R117" s="370">
        <v>17.649999999999999</v>
      </c>
      <c r="S117" s="368">
        <f t="shared" si="2"/>
        <v>181.15</v>
      </c>
      <c r="T117" s="371"/>
      <c r="U117" s="384"/>
      <c r="V117" s="370">
        <v>18.21</v>
      </c>
      <c r="W117" s="368">
        <f t="shared" si="3"/>
        <v>182.67999999999998</v>
      </c>
      <c r="X117" s="371"/>
      <c r="Y117" s="372"/>
      <c r="Z117" s="380" t="s">
        <v>205</v>
      </c>
      <c r="AA117" s="743">
        <v>9.07</v>
      </c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>
      <c r="A118" s="385">
        <v>43313</v>
      </c>
      <c r="B118" s="381">
        <v>43321</v>
      </c>
      <c r="C118" s="368">
        <v>7.45</v>
      </c>
      <c r="D118" s="368">
        <f t="shared" si="0"/>
        <v>147.69</v>
      </c>
      <c r="E118" s="198">
        <v>7</v>
      </c>
      <c r="F118" s="369">
        <v>1466</v>
      </c>
      <c r="G118" s="367"/>
      <c r="H118" s="370">
        <v>9.0500000000000007</v>
      </c>
      <c r="I118" s="368">
        <f t="shared" si="1"/>
        <v>141.22999999999999</v>
      </c>
      <c r="J118" s="198">
        <v>6.9</v>
      </c>
      <c r="K118" s="369">
        <v>2860</v>
      </c>
      <c r="L118" s="367"/>
      <c r="N118" s="368"/>
      <c r="O118" s="198"/>
      <c r="P118" s="369"/>
      <c r="Q118" s="369"/>
      <c r="R118" s="370">
        <v>17.68</v>
      </c>
      <c r="S118" s="368">
        <f t="shared" si="2"/>
        <v>181.12</v>
      </c>
      <c r="T118" s="371"/>
      <c r="U118" s="384"/>
      <c r="V118" s="370">
        <v>18.22</v>
      </c>
      <c r="W118" s="368">
        <f t="shared" si="3"/>
        <v>182.67</v>
      </c>
      <c r="X118" s="371"/>
      <c r="Y118" s="372"/>
      <c r="Z118" s="380" t="s">
        <v>205</v>
      </c>
      <c r="AA118" s="743">
        <v>9.0500000000000007</v>
      </c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>
      <c r="A119" s="385">
        <v>43344</v>
      </c>
      <c r="B119" s="381">
        <v>43349</v>
      </c>
      <c r="C119" s="368">
        <v>7.53</v>
      </c>
      <c r="D119" s="368">
        <f t="shared" si="0"/>
        <v>147.60999999999999</v>
      </c>
      <c r="E119" s="198">
        <v>6.9</v>
      </c>
      <c r="F119" s="369">
        <v>1534</v>
      </c>
      <c r="G119" s="367"/>
      <c r="H119" s="370">
        <v>9.15</v>
      </c>
      <c r="I119" s="368">
        <f t="shared" si="1"/>
        <v>141.13</v>
      </c>
      <c r="J119" s="198">
        <v>6.8</v>
      </c>
      <c r="K119" s="369">
        <v>2970</v>
      </c>
      <c r="L119" s="367"/>
      <c r="M119" s="368">
        <v>7.42</v>
      </c>
      <c r="N119" s="368">
        <f>$M$185-M119</f>
        <v>147.51000000000002</v>
      </c>
      <c r="O119" s="198"/>
      <c r="P119" s="369"/>
      <c r="Q119" s="369"/>
      <c r="R119" s="370">
        <v>17.7</v>
      </c>
      <c r="S119" s="368">
        <f t="shared" si="2"/>
        <v>181.10000000000002</v>
      </c>
      <c r="T119" s="371"/>
      <c r="U119" s="384"/>
      <c r="V119" s="370">
        <v>18.25</v>
      </c>
      <c r="W119" s="368">
        <f t="shared" si="3"/>
        <v>182.64</v>
      </c>
      <c r="X119" s="371"/>
      <c r="Y119" s="372"/>
      <c r="Z119" s="380" t="s">
        <v>205</v>
      </c>
      <c r="AA119" s="743">
        <v>9.15</v>
      </c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>
      <c r="A120" s="385">
        <v>43374</v>
      </c>
      <c r="B120" s="381">
        <v>43383</v>
      </c>
      <c r="C120" s="368">
        <v>7.62</v>
      </c>
      <c r="D120" s="368">
        <f t="shared" si="0"/>
        <v>147.51999999999998</v>
      </c>
      <c r="E120" s="198">
        <v>6.9</v>
      </c>
      <c r="F120" s="369">
        <v>1460</v>
      </c>
      <c r="G120" s="367"/>
      <c r="H120" s="370">
        <v>9.1199999999999992</v>
      </c>
      <c r="I120" s="368">
        <f t="shared" si="1"/>
        <v>141.16</v>
      </c>
      <c r="J120" s="198">
        <v>6.9</v>
      </c>
      <c r="K120" s="369">
        <v>3430</v>
      </c>
      <c r="L120" s="367"/>
      <c r="M120" s="368">
        <v>7.44</v>
      </c>
      <c r="N120" s="368">
        <f>$M$185-M120</f>
        <v>147.49</v>
      </c>
      <c r="O120" s="198"/>
      <c r="P120" s="369"/>
      <c r="Q120" s="369"/>
      <c r="R120" s="370">
        <v>17.73</v>
      </c>
      <c r="S120" s="368">
        <f t="shared" si="2"/>
        <v>181.07000000000002</v>
      </c>
      <c r="T120" s="371"/>
      <c r="U120" s="384"/>
      <c r="V120" s="370">
        <v>18.23</v>
      </c>
      <c r="W120" s="368">
        <f t="shared" si="3"/>
        <v>182.66</v>
      </c>
      <c r="X120" s="371"/>
      <c r="Y120" s="372"/>
      <c r="Z120" s="380" t="s">
        <v>203</v>
      </c>
      <c r="AA120" s="743">
        <v>7.62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>
      <c r="A121" s="385">
        <v>43405</v>
      </c>
      <c r="B121" s="381">
        <v>43411</v>
      </c>
      <c r="C121" s="368">
        <v>7.68</v>
      </c>
      <c r="D121" s="368">
        <f t="shared" si="0"/>
        <v>147.45999999999998</v>
      </c>
      <c r="E121" s="198">
        <v>7</v>
      </c>
      <c r="F121" s="369">
        <v>1454</v>
      </c>
      <c r="G121" s="367"/>
      <c r="H121" s="370">
        <v>9.14</v>
      </c>
      <c r="I121" s="368">
        <f t="shared" si="1"/>
        <v>141.13999999999999</v>
      </c>
      <c r="J121" s="198">
        <v>6.8</v>
      </c>
      <c r="K121" s="369">
        <v>3190</v>
      </c>
      <c r="L121" s="367"/>
      <c r="N121" s="368"/>
      <c r="O121" s="198"/>
      <c r="P121" s="369"/>
      <c r="Q121" s="369"/>
      <c r="R121" s="370">
        <v>17.78</v>
      </c>
      <c r="S121" s="368">
        <f t="shared" si="2"/>
        <v>181.02</v>
      </c>
      <c r="T121" s="371"/>
      <c r="U121" s="384"/>
      <c r="V121" s="370">
        <v>18.25</v>
      </c>
      <c r="W121" s="368">
        <f t="shared" si="3"/>
        <v>182.64</v>
      </c>
      <c r="X121" s="371"/>
      <c r="Y121" s="372"/>
      <c r="Z121" s="380" t="s">
        <v>203</v>
      </c>
      <c r="AA121" s="743">
        <v>7.68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15" thickBot="1">
      <c r="A122" s="385">
        <v>43435</v>
      </c>
      <c r="B122" s="381">
        <v>43440</v>
      </c>
      <c r="C122" s="368">
        <v>7.75</v>
      </c>
      <c r="D122" s="368">
        <f t="shared" si="0"/>
        <v>147.38999999999999</v>
      </c>
      <c r="E122" s="198">
        <v>6.9</v>
      </c>
      <c r="F122" s="369">
        <v>693</v>
      </c>
      <c r="G122" s="367"/>
      <c r="H122" s="370">
        <v>9.17</v>
      </c>
      <c r="I122" s="368">
        <f t="shared" si="1"/>
        <v>141.11000000000001</v>
      </c>
      <c r="J122" s="198">
        <v>6.8</v>
      </c>
      <c r="K122" s="369">
        <v>3400</v>
      </c>
      <c r="L122" s="367"/>
      <c r="N122" s="368"/>
      <c r="O122" s="198"/>
      <c r="P122" s="369"/>
      <c r="Q122" s="369"/>
      <c r="R122" s="370">
        <v>17.72</v>
      </c>
      <c r="S122" s="368">
        <f t="shared" si="2"/>
        <v>181.08</v>
      </c>
      <c r="T122" s="371"/>
      <c r="U122" s="384"/>
      <c r="V122" s="370">
        <v>18.32</v>
      </c>
      <c r="W122" s="368">
        <f t="shared" si="3"/>
        <v>182.57</v>
      </c>
      <c r="X122" s="371"/>
      <c r="Y122" s="372"/>
      <c r="Z122" s="380" t="s">
        <v>205</v>
      </c>
      <c r="AA122" s="743">
        <v>9.17</v>
      </c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>
      <c r="A123" s="471">
        <v>43466</v>
      </c>
      <c r="B123" s="382">
        <v>43474</v>
      </c>
      <c r="C123" s="361">
        <v>7.83</v>
      </c>
      <c r="D123" s="361">
        <f t="shared" si="0"/>
        <v>147.30999999999997</v>
      </c>
      <c r="E123" s="330">
        <v>7.1</v>
      </c>
      <c r="F123" s="362">
        <v>1091</v>
      </c>
      <c r="G123" s="360"/>
      <c r="H123" s="363">
        <v>9.19</v>
      </c>
      <c r="I123" s="361">
        <f t="shared" si="1"/>
        <v>141.09</v>
      </c>
      <c r="J123" s="330">
        <v>6.8</v>
      </c>
      <c r="K123" s="362">
        <v>3380</v>
      </c>
      <c r="L123" s="360"/>
      <c r="M123" s="361"/>
      <c r="N123" s="361"/>
      <c r="O123" s="330"/>
      <c r="P123" s="362"/>
      <c r="Q123" s="362"/>
      <c r="R123" s="363">
        <v>17.78</v>
      </c>
      <c r="S123" s="361">
        <f t="shared" si="2"/>
        <v>181.02</v>
      </c>
      <c r="T123" s="364"/>
      <c r="U123" s="383"/>
      <c r="V123" s="363">
        <v>18.39</v>
      </c>
      <c r="W123" s="361">
        <f t="shared" si="3"/>
        <v>182.5</v>
      </c>
      <c r="X123" s="364"/>
      <c r="Y123" s="365"/>
      <c r="Z123" s="380" t="s">
        <v>203</v>
      </c>
      <c r="AA123" s="743">
        <v>7.83</v>
      </c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>
      <c r="A124" s="385">
        <v>43497</v>
      </c>
      <c r="B124" s="381">
        <v>43509</v>
      </c>
      <c r="C124" s="368">
        <v>7.81</v>
      </c>
      <c r="D124" s="368">
        <f t="shared" si="0"/>
        <v>147.32999999999998</v>
      </c>
      <c r="E124" s="198">
        <v>7.1</v>
      </c>
      <c r="F124" s="369">
        <v>1033</v>
      </c>
      <c r="G124" s="367"/>
      <c r="H124" s="370">
        <v>9.23</v>
      </c>
      <c r="I124" s="368">
        <f t="shared" si="1"/>
        <v>141.05000000000001</v>
      </c>
      <c r="J124" s="198">
        <v>6.8</v>
      </c>
      <c r="K124" s="369">
        <v>3530</v>
      </c>
      <c r="L124" s="367"/>
      <c r="N124" s="368"/>
      <c r="O124" s="198"/>
      <c r="P124" s="369"/>
      <c r="Q124" s="369"/>
      <c r="R124" s="370">
        <v>17.8</v>
      </c>
      <c r="S124" s="368">
        <f t="shared" si="2"/>
        <v>181</v>
      </c>
      <c r="T124" s="371"/>
      <c r="U124" s="384"/>
      <c r="V124" s="370">
        <v>18.2</v>
      </c>
      <c r="W124" s="368">
        <f t="shared" si="3"/>
        <v>182.69</v>
      </c>
      <c r="X124" s="371"/>
      <c r="Y124" s="372"/>
      <c r="Z124" s="380" t="s">
        <v>205</v>
      </c>
      <c r="AA124" s="743">
        <v>9.23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>
      <c r="A125" s="385">
        <v>43525</v>
      </c>
      <c r="B125" s="381">
        <v>43531</v>
      </c>
      <c r="C125" s="368">
        <v>7.95</v>
      </c>
      <c r="D125" s="368">
        <f t="shared" si="0"/>
        <v>147.19</v>
      </c>
      <c r="E125" s="198">
        <v>7.5</v>
      </c>
      <c r="F125" s="369">
        <v>1330</v>
      </c>
      <c r="G125" s="367" t="s">
        <v>53</v>
      </c>
      <c r="H125" s="370">
        <v>9.27</v>
      </c>
      <c r="I125" s="368">
        <f t="shared" si="1"/>
        <v>141.01</v>
      </c>
      <c r="J125" s="198">
        <v>7.34</v>
      </c>
      <c r="K125" s="369">
        <v>3900</v>
      </c>
      <c r="L125" s="367">
        <v>24</v>
      </c>
      <c r="N125" s="368"/>
      <c r="O125" s="198"/>
      <c r="P125" s="369"/>
      <c r="Q125" s="369"/>
      <c r="R125" s="370">
        <v>17.809999999999999</v>
      </c>
      <c r="S125" s="368">
        <f t="shared" si="2"/>
        <v>180.99</v>
      </c>
      <c r="T125" s="371"/>
      <c r="U125" s="384"/>
      <c r="V125" s="370">
        <v>18.37</v>
      </c>
      <c r="W125" s="368">
        <f t="shared" si="3"/>
        <v>182.51999999999998</v>
      </c>
      <c r="X125" s="371"/>
      <c r="Y125" s="372"/>
      <c r="Z125" s="380" t="s">
        <v>205</v>
      </c>
      <c r="AA125" s="743">
        <v>9.27</v>
      </c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>
      <c r="A126" s="385">
        <v>43556</v>
      </c>
      <c r="B126" s="381">
        <v>43559</v>
      </c>
      <c r="C126" s="368">
        <v>6.77</v>
      </c>
      <c r="D126" s="368">
        <f t="shared" si="0"/>
        <v>148.36999999999998</v>
      </c>
      <c r="E126" s="198">
        <v>6.9</v>
      </c>
      <c r="F126" s="369">
        <v>335</v>
      </c>
      <c r="G126" s="367"/>
      <c r="H126" s="370">
        <v>9.15</v>
      </c>
      <c r="I126" s="368">
        <f t="shared" si="1"/>
        <v>141.13</v>
      </c>
      <c r="J126" s="198">
        <v>6.9</v>
      </c>
      <c r="K126" s="369">
        <v>3750</v>
      </c>
      <c r="L126" s="367"/>
      <c r="N126" s="368"/>
      <c r="O126" s="198"/>
      <c r="P126" s="369"/>
      <c r="Q126" s="369"/>
      <c r="R126" s="370">
        <v>17.8</v>
      </c>
      <c r="S126" s="368">
        <f t="shared" si="2"/>
        <v>181</v>
      </c>
      <c r="T126" s="371"/>
      <c r="U126" s="384"/>
      <c r="V126" s="370">
        <v>18.45</v>
      </c>
      <c r="W126" s="368">
        <f t="shared" si="3"/>
        <v>182.44</v>
      </c>
      <c r="X126" s="371"/>
      <c r="Y126" s="372"/>
      <c r="Z126" s="380" t="s">
        <v>205</v>
      </c>
      <c r="AA126" s="743">
        <v>9.15</v>
      </c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>
      <c r="A127" s="385">
        <v>43586</v>
      </c>
      <c r="B127" s="381">
        <v>43593</v>
      </c>
      <c r="C127" s="368">
        <v>6.84</v>
      </c>
      <c r="D127" s="368">
        <f t="shared" si="0"/>
        <v>148.29999999999998</v>
      </c>
      <c r="E127" s="198">
        <v>6.9</v>
      </c>
      <c r="F127" s="369">
        <v>1291</v>
      </c>
      <c r="G127" s="367"/>
      <c r="H127" s="370">
        <v>9.02</v>
      </c>
      <c r="I127" s="368">
        <f t="shared" si="1"/>
        <v>141.26</v>
      </c>
      <c r="J127" s="198">
        <v>6.8</v>
      </c>
      <c r="K127" s="369">
        <v>3620</v>
      </c>
      <c r="L127" s="367"/>
      <c r="N127" s="368"/>
      <c r="O127" s="198"/>
      <c r="P127" s="369"/>
      <c r="Q127" s="369"/>
      <c r="R127" s="370">
        <v>17.89</v>
      </c>
      <c r="S127" s="368">
        <f t="shared" si="2"/>
        <v>180.91000000000003</v>
      </c>
      <c r="T127" s="371"/>
      <c r="U127" s="384"/>
      <c r="V127" s="370">
        <v>18.37</v>
      </c>
      <c r="W127" s="368">
        <f t="shared" si="3"/>
        <v>182.51999999999998</v>
      </c>
      <c r="X127" s="371"/>
      <c r="Y127" s="372"/>
      <c r="Z127" s="380" t="s">
        <v>203</v>
      </c>
      <c r="AA127" s="743">
        <v>6.84</v>
      </c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>
      <c r="A128" s="385">
        <v>43617</v>
      </c>
      <c r="B128" s="381">
        <v>43622</v>
      </c>
      <c r="C128" s="368">
        <v>6.79</v>
      </c>
      <c r="D128" s="368">
        <f t="shared" si="0"/>
        <v>148.35</v>
      </c>
      <c r="E128" s="198">
        <v>6.9</v>
      </c>
      <c r="F128" s="369">
        <v>1299</v>
      </c>
      <c r="G128" s="367"/>
      <c r="H128" s="370">
        <v>8.99</v>
      </c>
      <c r="I128" s="368">
        <f t="shared" si="1"/>
        <v>141.29</v>
      </c>
      <c r="J128" s="198">
        <v>6.8</v>
      </c>
      <c r="K128" s="369">
        <v>3830</v>
      </c>
      <c r="L128" s="367"/>
      <c r="N128" s="368"/>
      <c r="O128" s="198"/>
      <c r="P128" s="369"/>
      <c r="Q128" s="369"/>
      <c r="R128" s="370">
        <v>17.940000000000001</v>
      </c>
      <c r="S128" s="368">
        <f t="shared" si="2"/>
        <v>180.86</v>
      </c>
      <c r="T128" s="371"/>
      <c r="U128" s="384"/>
      <c r="V128" s="370">
        <v>18.489999999999998</v>
      </c>
      <c r="W128" s="368">
        <f t="shared" si="3"/>
        <v>182.39999999999998</v>
      </c>
      <c r="X128" s="371"/>
      <c r="Y128" s="372"/>
      <c r="Z128" s="380" t="s">
        <v>203</v>
      </c>
      <c r="AA128" s="743">
        <v>6.79</v>
      </c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>
      <c r="A129" s="385">
        <v>43647</v>
      </c>
      <c r="B129" s="381">
        <v>43649</v>
      </c>
      <c r="C129" s="368">
        <v>6.61</v>
      </c>
      <c r="D129" s="368">
        <f t="shared" si="0"/>
        <v>148.52999999999997</v>
      </c>
      <c r="E129" s="198">
        <v>7.2</v>
      </c>
      <c r="F129" s="369">
        <v>1284</v>
      </c>
      <c r="G129" s="367"/>
      <c r="H129" s="370">
        <v>9.08</v>
      </c>
      <c r="I129" s="368">
        <f t="shared" si="1"/>
        <v>141.19999999999999</v>
      </c>
      <c r="J129" s="198">
        <v>7.1</v>
      </c>
      <c r="K129" s="369">
        <v>3880</v>
      </c>
      <c r="L129" s="367"/>
      <c r="N129" s="368"/>
      <c r="O129" s="198"/>
      <c r="P129" s="369"/>
      <c r="Q129" s="369"/>
      <c r="R129" s="370">
        <v>17.89</v>
      </c>
      <c r="S129" s="368">
        <f t="shared" si="2"/>
        <v>180.91000000000003</v>
      </c>
      <c r="T129" s="371"/>
      <c r="U129" s="384"/>
      <c r="V129" s="370">
        <v>18.47</v>
      </c>
      <c r="W129" s="368">
        <f t="shared" si="3"/>
        <v>182.42</v>
      </c>
      <c r="X129" s="371"/>
      <c r="Y129" s="372"/>
      <c r="Z129" s="380" t="s">
        <v>203</v>
      </c>
      <c r="AA129" s="743">
        <v>6.61</v>
      </c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>
      <c r="A130" s="385">
        <v>43678</v>
      </c>
      <c r="B130" s="381">
        <v>43683</v>
      </c>
      <c r="C130" s="368">
        <v>6.55</v>
      </c>
      <c r="D130" s="368">
        <f t="shared" si="0"/>
        <v>148.58999999999997</v>
      </c>
      <c r="E130" s="198">
        <v>7.2</v>
      </c>
      <c r="F130" s="369">
        <v>1370</v>
      </c>
      <c r="G130" s="367"/>
      <c r="H130" s="370">
        <v>9.17</v>
      </c>
      <c r="I130" s="368">
        <f t="shared" si="1"/>
        <v>141.11000000000001</v>
      </c>
      <c r="J130" s="198">
        <v>7</v>
      </c>
      <c r="K130" s="369">
        <v>4040</v>
      </c>
      <c r="L130" s="367"/>
      <c r="N130" s="368"/>
      <c r="O130" s="198"/>
      <c r="P130" s="369"/>
      <c r="Q130" s="369"/>
      <c r="R130" s="370">
        <v>17.96</v>
      </c>
      <c r="S130" s="368">
        <f t="shared" si="2"/>
        <v>180.84</v>
      </c>
      <c r="T130" s="371"/>
      <c r="U130" s="384"/>
      <c r="V130" s="370">
        <v>18.47</v>
      </c>
      <c r="W130" s="368">
        <f t="shared" si="3"/>
        <v>182.42</v>
      </c>
      <c r="X130" s="371"/>
      <c r="Y130" s="372"/>
      <c r="Z130" s="380" t="s">
        <v>203</v>
      </c>
      <c r="AA130" s="743">
        <v>6.55</v>
      </c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>
      <c r="A131" s="385">
        <v>43709</v>
      </c>
      <c r="B131" s="381">
        <v>43713</v>
      </c>
      <c r="C131" s="368">
        <v>6.64</v>
      </c>
      <c r="D131" s="368">
        <f t="shared" si="0"/>
        <v>148.5</v>
      </c>
      <c r="E131" s="198">
        <v>7</v>
      </c>
      <c r="F131" s="369">
        <v>1395</v>
      </c>
      <c r="G131" s="367"/>
      <c r="H131" s="370">
        <v>9.18</v>
      </c>
      <c r="I131" s="368">
        <f t="shared" si="1"/>
        <v>141.1</v>
      </c>
      <c r="J131" s="198">
        <v>6.8</v>
      </c>
      <c r="K131" s="369">
        <v>4180</v>
      </c>
      <c r="L131" s="367"/>
      <c r="N131" s="368"/>
      <c r="O131" s="198"/>
      <c r="P131" s="369"/>
      <c r="Q131" s="369"/>
      <c r="R131" s="370">
        <v>17.96</v>
      </c>
      <c r="S131" s="368">
        <f t="shared" si="2"/>
        <v>180.84</v>
      </c>
      <c r="T131" s="371"/>
      <c r="U131" s="384"/>
      <c r="V131" s="370">
        <v>18.45</v>
      </c>
      <c r="W131" s="368">
        <f t="shared" si="3"/>
        <v>182.44</v>
      </c>
      <c r="X131" s="371"/>
      <c r="Y131" s="372"/>
      <c r="Z131" s="380" t="s">
        <v>203</v>
      </c>
      <c r="AA131" s="743">
        <v>6.64</v>
      </c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>
      <c r="A132" s="385">
        <v>43739</v>
      </c>
      <c r="B132" s="381">
        <v>43741</v>
      </c>
      <c r="C132" s="368">
        <v>6.79</v>
      </c>
      <c r="D132" s="368">
        <f t="shared" si="0"/>
        <v>148.35</v>
      </c>
      <c r="E132" s="198">
        <v>7</v>
      </c>
      <c r="F132" s="369">
        <v>1379</v>
      </c>
      <c r="G132" s="367"/>
      <c r="H132" s="370">
        <v>9.19</v>
      </c>
      <c r="I132" s="368">
        <f t="shared" si="1"/>
        <v>141.09</v>
      </c>
      <c r="J132" s="198">
        <v>6.8</v>
      </c>
      <c r="K132" s="369">
        <v>4110</v>
      </c>
      <c r="L132" s="367"/>
      <c r="N132" s="368"/>
      <c r="O132" s="198"/>
      <c r="P132" s="369"/>
      <c r="Q132" s="369"/>
      <c r="R132" s="370">
        <v>17.989999999999998</v>
      </c>
      <c r="S132" s="368">
        <f t="shared" si="2"/>
        <v>180.81</v>
      </c>
      <c r="T132" s="371"/>
      <c r="U132" s="384"/>
      <c r="V132" s="370">
        <v>18.52</v>
      </c>
      <c r="W132" s="368">
        <f t="shared" si="3"/>
        <v>182.36999999999998</v>
      </c>
      <c r="X132" s="371"/>
      <c r="Y132" s="372"/>
      <c r="Z132" s="380" t="s">
        <v>203</v>
      </c>
      <c r="AA132" s="743">
        <v>6.79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>
      <c r="A133" s="385">
        <v>43770</v>
      </c>
      <c r="B133" s="381">
        <v>43776</v>
      </c>
      <c r="C133" s="368">
        <v>7</v>
      </c>
      <c r="D133" s="368">
        <f t="shared" si="0"/>
        <v>148.13999999999999</v>
      </c>
      <c r="E133" s="198">
        <v>7.1</v>
      </c>
      <c r="F133" s="369">
        <v>1314</v>
      </c>
      <c r="G133" s="367"/>
      <c r="H133" s="370">
        <v>9.2200000000000006</v>
      </c>
      <c r="I133" s="368">
        <f t="shared" si="1"/>
        <v>141.06</v>
      </c>
      <c r="J133" s="198">
        <v>6.9</v>
      </c>
      <c r="K133" s="369">
        <v>4000</v>
      </c>
      <c r="L133" s="367"/>
      <c r="N133" s="368"/>
      <c r="O133" s="198"/>
      <c r="P133" s="369"/>
      <c r="Q133" s="369"/>
      <c r="R133" s="370">
        <v>18.02</v>
      </c>
      <c r="S133" s="368">
        <f t="shared" si="2"/>
        <v>180.78</v>
      </c>
      <c r="T133" s="371"/>
      <c r="U133" s="384"/>
      <c r="V133" s="370">
        <v>18.48</v>
      </c>
      <c r="W133" s="368">
        <f t="shared" si="3"/>
        <v>182.41</v>
      </c>
      <c r="X133" s="371"/>
      <c r="Y133" s="372"/>
      <c r="Z133" s="380" t="s">
        <v>205</v>
      </c>
      <c r="AA133" s="743">
        <v>9.2200000000000006</v>
      </c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>
      <c r="A134" s="611">
        <v>43800</v>
      </c>
      <c r="B134" s="612">
        <v>43803</v>
      </c>
      <c r="C134" s="613">
        <v>7.93</v>
      </c>
      <c r="D134" s="613">
        <f t="shared" si="0"/>
        <v>147.20999999999998</v>
      </c>
      <c r="E134" s="222">
        <v>7</v>
      </c>
      <c r="F134" s="614">
        <v>1425</v>
      </c>
      <c r="G134" s="615"/>
      <c r="H134" s="616">
        <v>9.26</v>
      </c>
      <c r="I134" s="613">
        <f t="shared" si="1"/>
        <v>141.02000000000001</v>
      </c>
      <c r="J134" s="222">
        <v>6.8</v>
      </c>
      <c r="K134" s="614">
        <v>4340</v>
      </c>
      <c r="L134" s="615"/>
      <c r="M134" s="613"/>
      <c r="N134" s="613"/>
      <c r="O134" s="222"/>
      <c r="P134" s="614"/>
      <c r="Q134" s="614"/>
      <c r="R134" s="616">
        <v>18.12</v>
      </c>
      <c r="S134" s="613">
        <f t="shared" si="2"/>
        <v>180.68</v>
      </c>
      <c r="T134" s="617"/>
      <c r="U134" s="618"/>
      <c r="V134" s="616">
        <v>18.55</v>
      </c>
      <c r="W134" s="613">
        <f t="shared" si="3"/>
        <v>182.33999999999997</v>
      </c>
      <c r="X134" s="617"/>
      <c r="Y134" s="619"/>
      <c r="Z134" s="380" t="s">
        <v>205</v>
      </c>
      <c r="AA134" s="743">
        <v>9.26</v>
      </c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>
      <c r="A135" s="385">
        <v>43831</v>
      </c>
      <c r="B135" s="381">
        <v>43839</v>
      </c>
      <c r="C135" s="368">
        <v>7.43</v>
      </c>
      <c r="D135" s="368">
        <f t="shared" si="0"/>
        <v>147.70999999999998</v>
      </c>
      <c r="E135" s="198">
        <v>7</v>
      </c>
      <c r="F135" s="369">
        <v>1447</v>
      </c>
      <c r="G135" s="367"/>
      <c r="H135" s="370">
        <v>9.3800000000000008</v>
      </c>
      <c r="I135" s="368">
        <f t="shared" si="1"/>
        <v>140.9</v>
      </c>
      <c r="J135" s="198">
        <v>6.8</v>
      </c>
      <c r="K135" s="369">
        <v>4350</v>
      </c>
      <c r="L135" s="367"/>
      <c r="N135" s="368"/>
      <c r="O135" s="198"/>
      <c r="P135" s="369"/>
      <c r="Q135" s="369"/>
      <c r="R135" s="370">
        <v>18.09</v>
      </c>
      <c r="S135" s="368">
        <f t="shared" si="2"/>
        <v>180.71</v>
      </c>
      <c r="T135" s="371"/>
      <c r="U135" s="384"/>
      <c r="V135" s="370">
        <v>18.7</v>
      </c>
      <c r="W135" s="368">
        <f t="shared" si="3"/>
        <v>182.19</v>
      </c>
      <c r="X135" s="371"/>
      <c r="Y135" s="372"/>
      <c r="Z135" s="380" t="s">
        <v>191</v>
      </c>
      <c r="AA135" s="763">
        <v>7.43</v>
      </c>
      <c r="AB135" s="750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>
      <c r="A136" s="385">
        <v>43862</v>
      </c>
      <c r="B136" s="381">
        <v>43865</v>
      </c>
      <c r="C136" s="368">
        <v>7.55</v>
      </c>
      <c r="D136" s="368">
        <f t="shared" si="0"/>
        <v>147.58999999999997</v>
      </c>
      <c r="E136" s="198">
        <v>6.9</v>
      </c>
      <c r="F136" s="369">
        <v>1461</v>
      </c>
      <c r="G136" s="367"/>
      <c r="H136" s="370">
        <v>9.27</v>
      </c>
      <c r="I136" s="368">
        <f t="shared" si="1"/>
        <v>141.01</v>
      </c>
      <c r="J136" s="198">
        <v>6.9</v>
      </c>
      <c r="K136" s="369">
        <v>4250</v>
      </c>
      <c r="L136" s="367"/>
      <c r="N136" s="368"/>
      <c r="O136" s="198"/>
      <c r="P136" s="369"/>
      <c r="Q136" s="369"/>
      <c r="R136" s="370">
        <v>18.100000000000001</v>
      </c>
      <c r="S136" s="368">
        <f t="shared" si="2"/>
        <v>180.70000000000002</v>
      </c>
      <c r="T136" s="371"/>
      <c r="U136" s="384"/>
      <c r="V136" s="370">
        <v>18.77</v>
      </c>
      <c r="W136" s="368">
        <f t="shared" si="3"/>
        <v>182.11999999999998</v>
      </c>
      <c r="X136" s="371"/>
      <c r="Y136" s="372"/>
      <c r="Z136" s="380" t="s">
        <v>192</v>
      </c>
      <c r="AA136" s="763">
        <v>9.27</v>
      </c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>
      <c r="A137" s="385">
        <v>43891</v>
      </c>
      <c r="B137" s="381">
        <v>43895</v>
      </c>
      <c r="C137" s="368">
        <v>7.19</v>
      </c>
      <c r="D137" s="368">
        <f t="shared" si="0"/>
        <v>147.94999999999999</v>
      </c>
      <c r="E137" s="198">
        <v>7.1</v>
      </c>
      <c r="F137" s="369">
        <v>1420</v>
      </c>
      <c r="G137" s="367"/>
      <c r="H137" s="370">
        <v>9.32</v>
      </c>
      <c r="I137" s="368">
        <f t="shared" si="1"/>
        <v>140.96</v>
      </c>
      <c r="J137" s="198">
        <v>6.93</v>
      </c>
      <c r="K137" s="369">
        <v>4870</v>
      </c>
      <c r="L137" s="367"/>
      <c r="N137" s="368"/>
      <c r="O137" s="198"/>
      <c r="P137" s="369"/>
      <c r="Q137" s="369"/>
      <c r="R137" s="370">
        <v>18.11</v>
      </c>
      <c r="S137" s="368">
        <f t="shared" si="2"/>
        <v>180.69</v>
      </c>
      <c r="T137" s="371"/>
      <c r="U137" s="384"/>
      <c r="V137" s="370">
        <v>18.73</v>
      </c>
      <c r="W137" s="368">
        <f t="shared" si="3"/>
        <v>182.16</v>
      </c>
      <c r="X137" s="371"/>
      <c r="Y137" s="372"/>
      <c r="Z137" s="380" t="s">
        <v>192</v>
      </c>
      <c r="AA137" s="763">
        <v>9.32</v>
      </c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>
      <c r="A138" s="385">
        <v>43922</v>
      </c>
      <c r="B138" s="381">
        <v>43923</v>
      </c>
      <c r="C138" s="368">
        <v>7.32</v>
      </c>
      <c r="D138" s="368">
        <f t="shared" si="0"/>
        <v>147.82</v>
      </c>
      <c r="E138" s="198">
        <v>7.1</v>
      </c>
      <c r="F138" s="369">
        <v>1427</v>
      </c>
      <c r="G138" s="367"/>
      <c r="H138" s="370">
        <v>9.42</v>
      </c>
      <c r="I138" s="368">
        <f t="shared" si="1"/>
        <v>140.86000000000001</v>
      </c>
      <c r="J138" s="198">
        <v>7</v>
      </c>
      <c r="K138" s="369">
        <v>4370</v>
      </c>
      <c r="L138" s="367"/>
      <c r="N138" s="368"/>
      <c r="O138" s="198"/>
      <c r="P138" s="369"/>
      <c r="Q138" s="369"/>
      <c r="R138" s="370">
        <v>18.16</v>
      </c>
      <c r="S138" s="368">
        <f t="shared" si="2"/>
        <v>180.64000000000001</v>
      </c>
      <c r="T138" s="371"/>
      <c r="U138" s="384"/>
      <c r="V138" s="370">
        <v>18.82</v>
      </c>
      <c r="W138" s="368">
        <f t="shared" si="3"/>
        <v>182.07</v>
      </c>
      <c r="X138" s="371"/>
      <c r="Y138" s="372"/>
      <c r="Z138" s="380" t="s">
        <v>191</v>
      </c>
      <c r="AA138" s="763">
        <v>7.32</v>
      </c>
      <c r="AB138" s="750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>
      <c r="A139" s="385">
        <v>43952</v>
      </c>
      <c r="B139" s="381">
        <v>43964</v>
      </c>
      <c r="C139" s="368">
        <v>7.53</v>
      </c>
      <c r="D139" s="368">
        <f t="shared" si="0"/>
        <v>147.60999999999999</v>
      </c>
      <c r="E139" s="198">
        <v>7.1</v>
      </c>
      <c r="F139" s="369">
        <v>1422</v>
      </c>
      <c r="G139" s="367"/>
      <c r="H139" s="370">
        <v>9.2899999999999991</v>
      </c>
      <c r="I139" s="368">
        <f t="shared" si="1"/>
        <v>140.99</v>
      </c>
      <c r="J139" s="198">
        <v>7.1</v>
      </c>
      <c r="K139" s="369">
        <v>4460</v>
      </c>
      <c r="L139" s="367"/>
      <c r="N139" s="368"/>
      <c r="O139" s="198"/>
      <c r="P139" s="369"/>
      <c r="Q139" s="369"/>
      <c r="R139" s="370">
        <v>18.190000000000001</v>
      </c>
      <c r="S139" s="368">
        <f t="shared" si="2"/>
        <v>180.61</v>
      </c>
      <c r="T139" s="371"/>
      <c r="U139" s="384"/>
      <c r="V139" s="370">
        <v>18.850000000000001</v>
      </c>
      <c r="W139" s="368">
        <f t="shared" si="3"/>
        <v>182.04</v>
      </c>
      <c r="X139" s="371"/>
      <c r="Y139" s="372"/>
      <c r="Z139" s="380" t="s">
        <v>205</v>
      </c>
      <c r="AA139" s="743">
        <v>6.92</v>
      </c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>
      <c r="A140" s="385">
        <v>43983</v>
      </c>
      <c r="B140" s="381">
        <v>43984</v>
      </c>
      <c r="C140" s="368">
        <v>7.62</v>
      </c>
      <c r="D140" s="368">
        <f t="shared" si="0"/>
        <v>147.51999999999998</v>
      </c>
      <c r="E140" s="198">
        <v>7.2</v>
      </c>
      <c r="F140" s="369">
        <v>1428</v>
      </c>
      <c r="G140" s="367"/>
      <c r="H140" s="370">
        <v>9.32</v>
      </c>
      <c r="I140" s="368">
        <f t="shared" si="1"/>
        <v>140.96</v>
      </c>
      <c r="J140" s="198">
        <v>7.1</v>
      </c>
      <c r="K140" s="369">
        <v>4390</v>
      </c>
      <c r="L140" s="367"/>
      <c r="N140" s="368"/>
      <c r="O140" s="198"/>
      <c r="P140" s="369"/>
      <c r="Q140" s="369"/>
      <c r="R140" s="370">
        <v>18.18</v>
      </c>
      <c r="S140" s="368">
        <f t="shared" si="2"/>
        <v>180.62</v>
      </c>
      <c r="T140" s="371"/>
      <c r="U140" s="384"/>
      <c r="V140" s="370">
        <v>18.87</v>
      </c>
      <c r="W140" s="368">
        <f t="shared" si="3"/>
        <v>182.01999999999998</v>
      </c>
      <c r="X140" s="371"/>
      <c r="Y140" s="372"/>
      <c r="Z140" s="380" t="s">
        <v>191</v>
      </c>
      <c r="AA140" s="743">
        <v>7.62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>
      <c r="A141" s="385">
        <v>44013</v>
      </c>
      <c r="B141" s="381">
        <v>44019</v>
      </c>
      <c r="C141" s="368">
        <v>7.73</v>
      </c>
      <c r="D141" s="368">
        <f t="shared" si="0"/>
        <v>147.41</v>
      </c>
      <c r="E141" s="198">
        <v>7.2</v>
      </c>
      <c r="F141" s="369">
        <v>1464</v>
      </c>
      <c r="G141" s="367"/>
      <c r="H141" s="370">
        <v>9.2799999999999994</v>
      </c>
      <c r="I141" s="368">
        <f t="shared" si="1"/>
        <v>141</v>
      </c>
      <c r="J141" s="198">
        <v>7.1</v>
      </c>
      <c r="K141" s="369">
        <v>4660</v>
      </c>
      <c r="L141" s="367"/>
      <c r="N141" s="368"/>
      <c r="O141" s="198"/>
      <c r="P141" s="369"/>
      <c r="Q141" s="369"/>
      <c r="R141" s="370">
        <v>18.170000000000002</v>
      </c>
      <c r="S141" s="368">
        <f t="shared" si="2"/>
        <v>180.63</v>
      </c>
      <c r="T141" s="371"/>
      <c r="U141" s="384"/>
      <c r="V141" s="370">
        <v>18.850000000000001</v>
      </c>
      <c r="W141" s="368">
        <f t="shared" si="3"/>
        <v>182.04</v>
      </c>
      <c r="X141" s="371"/>
      <c r="Y141" s="372"/>
      <c r="Z141" s="380" t="s">
        <v>191</v>
      </c>
      <c r="AA141" s="743">
        <v>7.73</v>
      </c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>
      <c r="A142" s="385">
        <v>44044</v>
      </c>
      <c r="B142" s="381">
        <v>44047</v>
      </c>
      <c r="C142" s="368">
        <v>4.4400000000000004</v>
      </c>
      <c r="D142" s="368">
        <f t="shared" si="0"/>
        <v>150.69999999999999</v>
      </c>
      <c r="E142" s="198">
        <v>7.2</v>
      </c>
      <c r="F142" s="369">
        <v>1140</v>
      </c>
      <c r="G142" s="367"/>
      <c r="H142" s="370"/>
      <c r="L142" s="367"/>
      <c r="N142" s="368"/>
      <c r="O142" s="198"/>
      <c r="P142" s="369"/>
      <c r="Q142" s="369"/>
      <c r="R142" s="370">
        <v>18.09</v>
      </c>
      <c r="S142" s="368">
        <f t="shared" si="2"/>
        <v>180.71</v>
      </c>
      <c r="T142" s="371"/>
      <c r="U142" s="384"/>
      <c r="V142" s="370">
        <v>18.809999999999999</v>
      </c>
      <c r="W142" s="368">
        <f t="shared" si="3"/>
        <v>182.07999999999998</v>
      </c>
      <c r="X142" s="371"/>
      <c r="Y142" s="372"/>
      <c r="Z142" s="380" t="s">
        <v>191</v>
      </c>
      <c r="AA142" s="743">
        <v>4.4400000000000004</v>
      </c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>
      <c r="A143" s="385">
        <v>44075</v>
      </c>
      <c r="B143" s="381">
        <v>44082</v>
      </c>
      <c r="C143" s="368">
        <v>3.71</v>
      </c>
      <c r="D143" s="368">
        <f t="shared" si="0"/>
        <v>151.42999999999998</v>
      </c>
      <c r="E143" s="198">
        <v>7.4</v>
      </c>
      <c r="F143" s="369">
        <v>1065</v>
      </c>
      <c r="G143" s="367"/>
      <c r="H143" s="370">
        <v>8.32</v>
      </c>
      <c r="I143" s="368">
        <f t="shared" si="1"/>
        <v>141.96</v>
      </c>
      <c r="J143" s="198">
        <v>7</v>
      </c>
      <c r="K143" s="369">
        <v>4300</v>
      </c>
      <c r="L143" s="367"/>
      <c r="N143" s="368"/>
      <c r="O143" s="198"/>
      <c r="P143" s="369"/>
      <c r="Q143" s="369"/>
      <c r="R143" s="370">
        <v>18.05</v>
      </c>
      <c r="S143" s="368">
        <f t="shared" si="2"/>
        <v>180.75</v>
      </c>
      <c r="T143" s="371"/>
      <c r="U143" s="384"/>
      <c r="V143" s="370">
        <v>19.13</v>
      </c>
      <c r="W143" s="368">
        <f t="shared" si="3"/>
        <v>181.76</v>
      </c>
      <c r="X143" s="371"/>
      <c r="Y143" s="372"/>
      <c r="Z143" s="380" t="s">
        <v>191</v>
      </c>
      <c r="AA143" s="743">
        <v>3.71</v>
      </c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>
      <c r="A144" s="385">
        <v>44105</v>
      </c>
      <c r="B144" s="381">
        <v>44110</v>
      </c>
      <c r="C144" s="368">
        <v>4.21</v>
      </c>
      <c r="D144" s="368">
        <f t="shared" si="0"/>
        <v>150.92999999999998</v>
      </c>
      <c r="E144" s="198">
        <v>7.2</v>
      </c>
      <c r="F144" s="369">
        <v>1262</v>
      </c>
      <c r="G144" s="367"/>
      <c r="H144" s="370">
        <v>8.48</v>
      </c>
      <c r="I144" s="368">
        <f t="shared" si="1"/>
        <v>141.80000000000001</v>
      </c>
      <c r="J144" s="198">
        <v>6.9</v>
      </c>
      <c r="K144" s="369">
        <v>4210</v>
      </c>
      <c r="L144" s="367"/>
      <c r="N144" s="368"/>
      <c r="O144" s="198"/>
      <c r="P144" s="369"/>
      <c r="Q144" s="369"/>
      <c r="R144" s="370">
        <v>18.11</v>
      </c>
      <c r="S144" s="368">
        <f t="shared" si="2"/>
        <v>180.69</v>
      </c>
      <c r="T144" s="371"/>
      <c r="U144" s="384"/>
      <c r="V144" s="370">
        <v>19.14</v>
      </c>
      <c r="W144" s="368">
        <f t="shared" si="3"/>
        <v>181.75</v>
      </c>
      <c r="X144" s="371"/>
      <c r="Y144" s="372"/>
      <c r="Z144" s="380" t="s">
        <v>103</v>
      </c>
      <c r="AA144" s="785" t="s">
        <v>72</v>
      </c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>
      <c r="A145" s="385">
        <v>44136</v>
      </c>
      <c r="B145" s="381">
        <v>44145</v>
      </c>
      <c r="C145" s="368">
        <v>2.62</v>
      </c>
      <c r="D145" s="368">
        <f t="shared" si="0"/>
        <v>152.51999999999998</v>
      </c>
      <c r="E145" s="198">
        <v>7.4</v>
      </c>
      <c r="F145" s="369">
        <v>1073</v>
      </c>
      <c r="G145" s="367"/>
      <c r="H145" s="370">
        <v>8.1</v>
      </c>
      <c r="I145" s="368">
        <f t="shared" si="1"/>
        <v>142.18</v>
      </c>
      <c r="J145" s="198">
        <v>7.2</v>
      </c>
      <c r="K145" s="369">
        <v>3350</v>
      </c>
      <c r="L145" s="367"/>
      <c r="N145" s="368"/>
      <c r="O145" s="198"/>
      <c r="P145" s="369"/>
      <c r="Q145" s="369"/>
      <c r="R145" s="370">
        <v>18.13</v>
      </c>
      <c r="S145" s="368">
        <f t="shared" si="2"/>
        <v>180.67000000000002</v>
      </c>
      <c r="T145" s="371"/>
      <c r="U145" s="384"/>
      <c r="V145" s="370">
        <v>19.13</v>
      </c>
      <c r="W145" s="368">
        <f t="shared" si="3"/>
        <v>181.76</v>
      </c>
      <c r="X145" s="371"/>
      <c r="Y145" s="372"/>
      <c r="Z145" s="380" t="s">
        <v>205</v>
      </c>
      <c r="AA145" s="743">
        <v>8.1</v>
      </c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>
      <c r="A146" s="611">
        <v>44166</v>
      </c>
      <c r="B146" s="612">
        <v>44167</v>
      </c>
      <c r="C146" s="613">
        <v>3.48</v>
      </c>
      <c r="D146" s="613">
        <f t="shared" si="0"/>
        <v>151.66</v>
      </c>
      <c r="E146" s="222">
        <v>7.2</v>
      </c>
      <c r="F146" s="614">
        <v>1216</v>
      </c>
      <c r="G146" s="615"/>
      <c r="H146" s="616">
        <v>8.19</v>
      </c>
      <c r="I146" s="613">
        <f t="shared" si="1"/>
        <v>142.09</v>
      </c>
      <c r="J146" s="222">
        <v>7</v>
      </c>
      <c r="K146" s="614">
        <v>3330</v>
      </c>
      <c r="L146" s="615"/>
      <c r="M146" s="613"/>
      <c r="N146" s="613"/>
      <c r="O146" s="222"/>
      <c r="P146" s="614"/>
      <c r="Q146" s="614"/>
      <c r="R146" s="616">
        <v>18.16</v>
      </c>
      <c r="S146" s="613">
        <f t="shared" si="2"/>
        <v>180.64000000000001</v>
      </c>
      <c r="T146" s="617"/>
      <c r="U146" s="618"/>
      <c r="V146" s="616">
        <v>19.149999999999999</v>
      </c>
      <c r="W146" s="613">
        <f t="shared" si="3"/>
        <v>181.73999999999998</v>
      </c>
      <c r="X146" s="617"/>
      <c r="Y146" s="619"/>
      <c r="Z146" s="808" t="s">
        <v>205</v>
      </c>
      <c r="AA146" s="809">
        <v>8.19</v>
      </c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>
      <c r="A147" s="620">
        <v>44197</v>
      </c>
      <c r="B147" s="381">
        <v>44209</v>
      </c>
      <c r="C147" s="368">
        <v>2.58</v>
      </c>
      <c r="D147" s="368">
        <f t="shared" si="0"/>
        <v>152.55999999999997</v>
      </c>
      <c r="E147" s="198">
        <v>7.2</v>
      </c>
      <c r="F147" s="369">
        <v>1142</v>
      </c>
      <c r="G147" s="372"/>
      <c r="H147" s="370">
        <v>7.95</v>
      </c>
      <c r="I147" s="368">
        <f t="shared" si="1"/>
        <v>142.33000000000001</v>
      </c>
      <c r="J147" s="198">
        <v>7.1</v>
      </c>
      <c r="K147" s="369">
        <v>2750</v>
      </c>
      <c r="L147" s="372"/>
      <c r="N147" s="368"/>
      <c r="O147" s="198"/>
      <c r="P147" s="369"/>
      <c r="Q147" s="384"/>
      <c r="R147" s="370">
        <v>18.14</v>
      </c>
      <c r="S147" s="368">
        <f t="shared" si="2"/>
        <v>180.66000000000003</v>
      </c>
      <c r="T147" s="371"/>
      <c r="U147" s="384"/>
      <c r="V147" s="370">
        <v>19.13</v>
      </c>
      <c r="W147" s="368">
        <f t="shared" si="3"/>
        <v>181.76</v>
      </c>
      <c r="X147" s="371"/>
      <c r="Y147" s="372"/>
      <c r="Z147" s="380" t="s">
        <v>191</v>
      </c>
      <c r="AA147" s="743">
        <v>2.58</v>
      </c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>
      <c r="A148" s="620">
        <v>44228</v>
      </c>
      <c r="B148" s="381">
        <v>44235</v>
      </c>
      <c r="C148" s="368">
        <v>2.52</v>
      </c>
      <c r="D148" s="368">
        <f t="shared" si="0"/>
        <v>152.61999999999998</v>
      </c>
      <c r="E148" s="198">
        <v>8.17</v>
      </c>
      <c r="F148" s="369">
        <v>1200</v>
      </c>
      <c r="G148" s="372"/>
      <c r="H148" s="370">
        <v>7.9</v>
      </c>
      <c r="I148" s="368">
        <f t="shared" si="1"/>
        <v>142.38</v>
      </c>
      <c r="J148" s="198">
        <v>7.14</v>
      </c>
      <c r="K148" s="369">
        <v>2540</v>
      </c>
      <c r="L148" s="372"/>
      <c r="N148" s="368"/>
      <c r="O148" s="198"/>
      <c r="P148" s="369"/>
      <c r="Q148" s="384"/>
      <c r="R148" s="370">
        <v>17.93</v>
      </c>
      <c r="S148" s="368">
        <f t="shared" si="2"/>
        <v>180.87</v>
      </c>
      <c r="T148" s="371"/>
      <c r="U148" s="384"/>
      <c r="V148" s="370">
        <v>19.07</v>
      </c>
      <c r="W148" s="368">
        <f t="shared" si="3"/>
        <v>181.82</v>
      </c>
      <c r="X148" s="371"/>
      <c r="Y148" s="372"/>
      <c r="Z148" s="380" t="s">
        <v>191</v>
      </c>
      <c r="AA148" s="743">
        <v>2.52</v>
      </c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>
      <c r="A149" s="620">
        <v>44256</v>
      </c>
      <c r="B149" s="381">
        <v>44264</v>
      </c>
      <c r="C149" s="368">
        <v>2.91</v>
      </c>
      <c r="D149" s="368">
        <f t="shared" si="0"/>
        <v>152.22999999999999</v>
      </c>
      <c r="E149" s="198">
        <v>7.22</v>
      </c>
      <c r="F149" s="369">
        <v>1260</v>
      </c>
      <c r="G149" s="372"/>
      <c r="H149" s="370">
        <v>8</v>
      </c>
      <c r="I149" s="368">
        <f t="shared" si="1"/>
        <v>142.28</v>
      </c>
      <c r="J149" s="198">
        <v>7.17</v>
      </c>
      <c r="K149" s="369">
        <v>2370</v>
      </c>
      <c r="L149" s="372"/>
      <c r="N149" s="368"/>
      <c r="O149" s="198"/>
      <c r="P149" s="369"/>
      <c r="Q149" s="384"/>
      <c r="R149" s="370">
        <v>17.96</v>
      </c>
      <c r="S149" s="368">
        <f t="shared" si="2"/>
        <v>180.84</v>
      </c>
      <c r="T149" s="371"/>
      <c r="U149" s="384"/>
      <c r="V149" s="370">
        <v>19.05</v>
      </c>
      <c r="W149" s="368">
        <f t="shared" si="3"/>
        <v>181.83999999999997</v>
      </c>
      <c r="X149" s="371"/>
      <c r="Y149" s="372"/>
      <c r="Z149" s="380" t="s">
        <v>191</v>
      </c>
      <c r="AA149" s="743">
        <v>2.91</v>
      </c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>
      <c r="A150" s="620">
        <v>44287</v>
      </c>
      <c r="B150" s="381">
        <v>44299</v>
      </c>
      <c r="C150" s="368">
        <v>2.48</v>
      </c>
      <c r="D150" s="368">
        <f t="shared" si="0"/>
        <v>152.66</v>
      </c>
      <c r="E150" s="198">
        <v>7.21</v>
      </c>
      <c r="F150" s="369">
        <v>1290</v>
      </c>
      <c r="G150" s="372"/>
      <c r="H150" s="370">
        <v>7.2</v>
      </c>
      <c r="I150" s="368">
        <f t="shared" si="1"/>
        <v>143.08000000000001</v>
      </c>
      <c r="J150" s="198">
        <v>7.2</v>
      </c>
      <c r="K150" s="369">
        <v>2290</v>
      </c>
      <c r="L150" s="372"/>
      <c r="N150" s="368"/>
      <c r="O150" s="198"/>
      <c r="P150" s="369"/>
      <c r="Q150" s="384"/>
      <c r="R150" s="370">
        <v>17.89</v>
      </c>
      <c r="S150" s="368">
        <f t="shared" si="2"/>
        <v>180.91000000000003</v>
      </c>
      <c r="T150" s="371"/>
      <c r="U150" s="384"/>
      <c r="V150" s="370">
        <v>19.02</v>
      </c>
      <c r="W150" s="368">
        <f t="shared" si="3"/>
        <v>181.86999999999998</v>
      </c>
      <c r="X150" s="371"/>
      <c r="Y150" s="372"/>
      <c r="Z150" s="380" t="s">
        <v>192</v>
      </c>
      <c r="AA150" s="743">
        <v>7.2</v>
      </c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>
      <c r="A151" s="620">
        <v>44317</v>
      </c>
      <c r="B151" s="381">
        <v>44328</v>
      </c>
      <c r="C151" s="368">
        <v>2.56</v>
      </c>
      <c r="D151" s="368">
        <f t="shared" si="0"/>
        <v>152.57999999999998</v>
      </c>
      <c r="E151" s="198">
        <v>7.2</v>
      </c>
      <c r="F151" s="369">
        <v>1260</v>
      </c>
      <c r="G151" s="372"/>
      <c r="H151" s="370">
        <v>7.41</v>
      </c>
      <c r="I151" s="368">
        <f t="shared" si="1"/>
        <v>142.87</v>
      </c>
      <c r="J151" s="198">
        <v>7.25</v>
      </c>
      <c r="K151" s="369">
        <v>1900</v>
      </c>
      <c r="L151" s="372"/>
      <c r="N151" s="368"/>
      <c r="O151" s="198"/>
      <c r="P151" s="369"/>
      <c r="Q151" s="384"/>
      <c r="R151" s="370">
        <v>17.95</v>
      </c>
      <c r="S151" s="368">
        <f t="shared" si="2"/>
        <v>180.85000000000002</v>
      </c>
      <c r="T151" s="371"/>
      <c r="U151" s="384"/>
      <c r="V151" s="370">
        <v>19.04</v>
      </c>
      <c r="W151" s="368">
        <f t="shared" si="3"/>
        <v>181.85</v>
      </c>
      <c r="X151" s="371"/>
      <c r="Y151" s="372"/>
      <c r="Z151" s="380" t="s">
        <v>192</v>
      </c>
      <c r="AA151" s="743">
        <v>7.41</v>
      </c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>
      <c r="A152" s="620">
        <v>44348</v>
      </c>
      <c r="B152" s="381">
        <v>44368</v>
      </c>
      <c r="C152" s="368">
        <v>2.84</v>
      </c>
      <c r="D152" s="368">
        <f t="shared" si="0"/>
        <v>152.29999999999998</v>
      </c>
      <c r="E152" s="198">
        <v>7.01</v>
      </c>
      <c r="F152" s="369">
        <v>1290</v>
      </c>
      <c r="G152" s="372"/>
      <c r="H152" s="370">
        <v>7.63</v>
      </c>
      <c r="I152" s="368">
        <f t="shared" si="1"/>
        <v>142.65</v>
      </c>
      <c r="J152" s="198">
        <v>7.09</v>
      </c>
      <c r="K152" s="369">
        <v>1710</v>
      </c>
      <c r="L152" s="372"/>
      <c r="N152" s="368"/>
      <c r="O152" s="198"/>
      <c r="P152" s="369"/>
      <c r="Q152" s="384"/>
      <c r="R152" s="370">
        <v>17.93</v>
      </c>
      <c r="S152" s="368">
        <f t="shared" si="2"/>
        <v>180.87</v>
      </c>
      <c r="T152" s="371"/>
      <c r="U152" s="384"/>
      <c r="V152" s="370">
        <v>19.079999999999998</v>
      </c>
      <c r="W152" s="368">
        <f t="shared" si="3"/>
        <v>181.81</v>
      </c>
      <c r="X152" s="371"/>
      <c r="Y152" s="372"/>
      <c r="Z152" s="380" t="s">
        <v>191</v>
      </c>
      <c r="AA152" s="743">
        <v>2.84</v>
      </c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>
      <c r="A153" s="620">
        <v>44378</v>
      </c>
      <c r="B153" s="381">
        <v>44396</v>
      </c>
      <c r="C153" s="368">
        <v>2.48</v>
      </c>
      <c r="D153" s="368">
        <f t="shared" si="0"/>
        <v>152.66</v>
      </c>
      <c r="E153" s="198">
        <v>7.26</v>
      </c>
      <c r="F153" s="369">
        <v>1390</v>
      </c>
      <c r="G153" s="372"/>
      <c r="H153" s="370">
        <v>7.63</v>
      </c>
      <c r="I153" s="368">
        <f t="shared" si="1"/>
        <v>142.65</v>
      </c>
      <c r="J153" s="198">
        <v>7.37</v>
      </c>
      <c r="K153" s="369">
        <v>1720</v>
      </c>
      <c r="L153" s="372"/>
      <c r="N153" s="368"/>
      <c r="O153" s="198"/>
      <c r="P153" s="369"/>
      <c r="Q153" s="384"/>
      <c r="R153" s="370">
        <v>17.96</v>
      </c>
      <c r="S153" s="368">
        <f t="shared" si="2"/>
        <v>180.84</v>
      </c>
      <c r="T153" s="371"/>
      <c r="U153" s="384"/>
      <c r="V153" s="370">
        <v>19.12</v>
      </c>
      <c r="W153" s="368">
        <f t="shared" si="3"/>
        <v>181.76999999999998</v>
      </c>
      <c r="X153" s="371"/>
      <c r="Y153" s="372"/>
      <c r="Z153" s="380" t="s">
        <v>192</v>
      </c>
      <c r="AA153" s="743">
        <v>7.63</v>
      </c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>
      <c r="A154" s="620">
        <v>44409</v>
      </c>
      <c r="B154" s="381">
        <v>44431</v>
      </c>
      <c r="C154" s="368">
        <v>3.24</v>
      </c>
      <c r="D154" s="368">
        <f t="shared" si="0"/>
        <v>151.89999999999998</v>
      </c>
      <c r="E154" s="198">
        <v>7.19</v>
      </c>
      <c r="F154" s="369">
        <v>1360</v>
      </c>
      <c r="G154" s="372"/>
      <c r="H154" s="370">
        <v>7.66</v>
      </c>
      <c r="I154" s="368">
        <f t="shared" si="1"/>
        <v>142.62</v>
      </c>
      <c r="J154" s="198">
        <v>7.34</v>
      </c>
      <c r="K154" s="369">
        <v>1560</v>
      </c>
      <c r="L154" s="372"/>
      <c r="N154" s="368"/>
      <c r="O154" s="198"/>
      <c r="P154" s="369"/>
      <c r="Q154" s="384"/>
      <c r="R154" s="370">
        <v>17.95</v>
      </c>
      <c r="S154" s="368">
        <f t="shared" si="2"/>
        <v>180.85000000000002</v>
      </c>
      <c r="T154" s="371"/>
      <c r="U154" s="384"/>
      <c r="V154" s="370">
        <v>18.98</v>
      </c>
      <c r="W154" s="368">
        <f t="shared" si="3"/>
        <v>181.91</v>
      </c>
      <c r="X154" s="371"/>
      <c r="Y154" s="372"/>
      <c r="Z154" s="380" t="s">
        <v>192</v>
      </c>
      <c r="AA154" s="743">
        <v>7.66</v>
      </c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>
      <c r="A155" s="620">
        <v>44440</v>
      </c>
      <c r="B155" s="381">
        <v>44452</v>
      </c>
      <c r="C155" s="368">
        <v>3.12</v>
      </c>
      <c r="D155" s="368">
        <f t="shared" si="0"/>
        <v>152.01999999999998</v>
      </c>
      <c r="E155" s="198">
        <v>7.22</v>
      </c>
      <c r="F155" s="369">
        <v>1360</v>
      </c>
      <c r="G155" s="372"/>
      <c r="H155" s="370">
        <v>7.7</v>
      </c>
      <c r="I155" s="368">
        <f t="shared" si="1"/>
        <v>142.58000000000001</v>
      </c>
      <c r="J155" s="198">
        <v>7.29</v>
      </c>
      <c r="K155" s="369">
        <v>1510</v>
      </c>
      <c r="L155" s="372"/>
      <c r="N155" s="368"/>
      <c r="O155" s="198"/>
      <c r="P155" s="369"/>
      <c r="Q155" s="384"/>
      <c r="R155" s="370">
        <v>17.95</v>
      </c>
      <c r="S155" s="368">
        <f t="shared" si="2"/>
        <v>180.85000000000002</v>
      </c>
      <c r="T155" s="371"/>
      <c r="U155" s="384"/>
      <c r="V155" s="370">
        <v>18.98</v>
      </c>
      <c r="W155" s="368">
        <f t="shared" si="3"/>
        <v>181.91</v>
      </c>
      <c r="X155" s="371"/>
      <c r="Y155" s="372"/>
      <c r="Z155" s="380" t="s">
        <v>192</v>
      </c>
      <c r="AA155" s="743">
        <v>7.7</v>
      </c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>
      <c r="A156" s="620">
        <v>44470</v>
      </c>
      <c r="B156" s="381">
        <v>44487</v>
      </c>
      <c r="C156" s="368">
        <v>2.46</v>
      </c>
      <c r="D156" s="368">
        <f t="shared" si="0"/>
        <v>152.67999999999998</v>
      </c>
      <c r="E156" s="198">
        <v>7.18</v>
      </c>
      <c r="F156" s="369">
        <v>1270</v>
      </c>
      <c r="G156" s="372"/>
      <c r="H156" s="370">
        <v>7.78</v>
      </c>
      <c r="I156" s="368">
        <f t="shared" si="1"/>
        <v>142.5</v>
      </c>
      <c r="J156" s="198">
        <v>7.3</v>
      </c>
      <c r="K156" s="369">
        <v>1570</v>
      </c>
      <c r="L156" s="372"/>
      <c r="N156" s="368"/>
      <c r="O156" s="198"/>
      <c r="P156" s="369"/>
      <c r="Q156" s="384"/>
      <c r="R156" s="370">
        <v>17.95</v>
      </c>
      <c r="S156" s="368">
        <f t="shared" si="2"/>
        <v>180.85000000000002</v>
      </c>
      <c r="T156" s="371"/>
      <c r="U156" s="384"/>
      <c r="V156" s="370">
        <v>19.059999999999999</v>
      </c>
      <c r="W156" s="368">
        <f t="shared" si="3"/>
        <v>181.82999999999998</v>
      </c>
      <c r="X156" s="371"/>
      <c r="Y156" s="372"/>
      <c r="Z156" s="380" t="s">
        <v>192</v>
      </c>
      <c r="AA156" s="743">
        <v>7.78</v>
      </c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>
      <c r="A157" s="620">
        <v>44501</v>
      </c>
      <c r="B157" s="381">
        <v>44529</v>
      </c>
      <c r="C157" s="368">
        <v>1.62</v>
      </c>
      <c r="D157" s="368">
        <f t="shared" si="0"/>
        <v>153.51999999999998</v>
      </c>
      <c r="E157" s="198">
        <v>7.26</v>
      </c>
      <c r="F157" s="369">
        <v>512</v>
      </c>
      <c r="G157" s="372"/>
      <c r="H157" s="370"/>
      <c r="L157" s="372"/>
      <c r="M157" s="370"/>
      <c r="N157" s="368"/>
      <c r="O157" s="198"/>
      <c r="P157" s="369"/>
      <c r="Q157" s="384"/>
      <c r="R157" s="370">
        <v>17.96</v>
      </c>
      <c r="S157" s="368">
        <f t="shared" si="2"/>
        <v>180.84</v>
      </c>
      <c r="T157" s="371"/>
      <c r="U157" s="384"/>
      <c r="V157" s="370">
        <v>18.850000000000001</v>
      </c>
      <c r="W157" s="368">
        <f t="shared" si="3"/>
        <v>182.04</v>
      </c>
      <c r="X157" s="371"/>
      <c r="Y157" s="372"/>
      <c r="Z157" s="380" t="s">
        <v>191</v>
      </c>
      <c r="AA157" s="743">
        <v>1.62</v>
      </c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15" thickBot="1">
      <c r="A158" s="917">
        <v>44531</v>
      </c>
      <c r="B158" s="349">
        <v>44550</v>
      </c>
      <c r="C158" s="353"/>
      <c r="D158" s="353"/>
      <c r="E158" s="351"/>
      <c r="F158" s="354"/>
      <c r="G158" s="357"/>
      <c r="H158" s="350"/>
      <c r="I158" s="353"/>
      <c r="J158" s="351"/>
      <c r="K158" s="354"/>
      <c r="L158" s="357"/>
      <c r="M158" s="350"/>
      <c r="N158" s="353"/>
      <c r="O158" s="351"/>
      <c r="P158" s="354"/>
      <c r="Q158" s="433"/>
      <c r="R158" s="350">
        <v>17.75</v>
      </c>
      <c r="S158" s="353">
        <f t="shared" si="2"/>
        <v>181.05</v>
      </c>
      <c r="T158" s="374"/>
      <c r="U158" s="433"/>
      <c r="V158" s="350">
        <v>18.82</v>
      </c>
      <c r="W158" s="353">
        <f t="shared" si="3"/>
        <v>182.07</v>
      </c>
      <c r="X158" s="374"/>
      <c r="Y158" s="357"/>
      <c r="Z158" s="918" t="s">
        <v>105</v>
      </c>
      <c r="AA158" s="919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>
      <c r="A159" s="620">
        <v>44562</v>
      </c>
      <c r="B159" s="381">
        <v>44585</v>
      </c>
      <c r="C159" s="368">
        <v>2.36</v>
      </c>
      <c r="D159" s="368">
        <f t="shared" si="0"/>
        <v>152.77999999999997</v>
      </c>
      <c r="E159" s="368">
        <v>7.25</v>
      </c>
      <c r="F159" s="369">
        <v>1330</v>
      </c>
      <c r="G159" s="372"/>
      <c r="H159" s="370"/>
      <c r="J159" s="368"/>
      <c r="L159" s="372"/>
      <c r="M159" s="368">
        <v>7.37</v>
      </c>
      <c r="N159" s="368">
        <f>$M$185-M159</f>
        <v>147.56</v>
      </c>
      <c r="O159" s="368"/>
      <c r="P159" s="369"/>
      <c r="Q159" s="384"/>
      <c r="R159" s="370">
        <v>17.52</v>
      </c>
      <c r="S159" s="368">
        <f t="shared" si="2"/>
        <v>181.28</v>
      </c>
      <c r="T159" s="371"/>
      <c r="U159" s="384"/>
      <c r="V159" s="370">
        <v>18.86</v>
      </c>
      <c r="W159" s="368">
        <f t="shared" si="3"/>
        <v>182.02999999999997</v>
      </c>
      <c r="X159" s="371"/>
      <c r="Y159" s="372"/>
      <c r="Z159" s="380" t="s">
        <v>203</v>
      </c>
      <c r="AA159" s="743">
        <v>2.36</v>
      </c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>
      <c r="A160" s="620">
        <v>44593</v>
      </c>
      <c r="B160" s="381">
        <v>44606</v>
      </c>
      <c r="C160" s="368"/>
      <c r="D160" s="368"/>
      <c r="E160" s="368"/>
      <c r="F160" s="369"/>
      <c r="G160" s="372"/>
      <c r="H160" s="370">
        <v>6.47</v>
      </c>
      <c r="I160" s="368">
        <f t="shared" si="1"/>
        <v>143.81</v>
      </c>
      <c r="J160" s="368">
        <v>7.16</v>
      </c>
      <c r="K160" s="369">
        <v>2060</v>
      </c>
      <c r="L160" s="372"/>
      <c r="M160" s="368">
        <v>4</v>
      </c>
      <c r="N160" s="368">
        <f>$M$185-M160</f>
        <v>150.93</v>
      </c>
      <c r="O160" s="368">
        <v>7.28</v>
      </c>
      <c r="P160" s="369">
        <v>935</v>
      </c>
      <c r="Q160" s="384"/>
      <c r="R160" s="370">
        <v>17.54</v>
      </c>
      <c r="S160" s="368">
        <f t="shared" si="2"/>
        <v>181.26000000000002</v>
      </c>
      <c r="T160" s="371"/>
      <c r="U160" s="384"/>
      <c r="V160" s="370">
        <v>18.850000000000001</v>
      </c>
      <c r="W160" s="368">
        <f t="shared" si="3"/>
        <v>182.04</v>
      </c>
      <c r="X160" s="371"/>
      <c r="Y160" s="372"/>
      <c r="Z160" s="380" t="s">
        <v>205</v>
      </c>
      <c r="AA160" s="743">
        <v>6.47</v>
      </c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>
      <c r="A161" s="620">
        <v>44621</v>
      </c>
      <c r="B161" s="381">
        <v>44634</v>
      </c>
      <c r="C161" s="368"/>
      <c r="D161" s="368"/>
      <c r="E161" s="368"/>
      <c r="F161" s="369"/>
      <c r="G161" s="372"/>
      <c r="H161" s="370"/>
      <c r="J161" s="368"/>
      <c r="L161" s="372"/>
      <c r="N161" s="368"/>
      <c r="O161" s="368"/>
      <c r="P161" s="369"/>
      <c r="Q161" s="384"/>
      <c r="R161" s="370">
        <v>17.55</v>
      </c>
      <c r="S161" s="368">
        <f t="shared" si="2"/>
        <v>181.25</v>
      </c>
      <c r="T161" s="371"/>
      <c r="U161" s="384"/>
      <c r="V161" s="370">
        <v>18.73</v>
      </c>
      <c r="W161" s="368">
        <f t="shared" si="3"/>
        <v>182.16</v>
      </c>
      <c r="X161" s="371"/>
      <c r="Y161" s="372"/>
      <c r="Z161" s="380" t="s">
        <v>105</v>
      </c>
      <c r="AA161" s="743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>
      <c r="A162" s="620">
        <v>44652</v>
      </c>
      <c r="B162" s="381">
        <v>44677</v>
      </c>
      <c r="C162" s="368">
        <v>2.35</v>
      </c>
      <c r="D162" s="368">
        <f t="shared" ref="D162:D172" si="4">$C$185-C162</f>
        <v>152.79</v>
      </c>
      <c r="E162" s="368">
        <v>7.19</v>
      </c>
      <c r="F162" s="369">
        <v>1400</v>
      </c>
      <c r="G162" s="372"/>
      <c r="H162" s="370"/>
      <c r="J162" s="368"/>
      <c r="L162" s="372"/>
      <c r="M162" s="368">
        <v>3.91</v>
      </c>
      <c r="N162" s="368">
        <f t="shared" ref="N162:N172" si="5">$M$185-M162</f>
        <v>151.02000000000001</v>
      </c>
      <c r="O162" s="368">
        <v>7.17</v>
      </c>
      <c r="P162" s="369">
        <v>1030</v>
      </c>
      <c r="Q162" s="384"/>
      <c r="R162" s="370">
        <v>17.48</v>
      </c>
      <c r="S162" s="368">
        <f t="shared" si="2"/>
        <v>181.32000000000002</v>
      </c>
      <c r="T162" s="371"/>
      <c r="U162" s="384"/>
      <c r="V162" s="370">
        <v>18.579999999999998</v>
      </c>
      <c r="W162" s="368">
        <f t="shared" si="3"/>
        <v>182.31</v>
      </c>
      <c r="X162" s="371"/>
      <c r="Y162" s="372"/>
      <c r="Z162" s="380" t="s">
        <v>203</v>
      </c>
      <c r="AA162" s="743">
        <v>2.35</v>
      </c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>
      <c r="A163" s="620">
        <v>44682</v>
      </c>
      <c r="B163" s="381">
        <v>44697</v>
      </c>
      <c r="C163" s="368">
        <v>2.34</v>
      </c>
      <c r="D163" s="368">
        <f t="shared" si="4"/>
        <v>152.79999999999998</v>
      </c>
      <c r="E163" s="368">
        <v>7.17</v>
      </c>
      <c r="F163" s="369">
        <v>1410</v>
      </c>
      <c r="G163" s="372"/>
      <c r="H163" s="370"/>
      <c r="J163" s="368"/>
      <c r="L163" s="372"/>
      <c r="M163" s="368">
        <v>2.94</v>
      </c>
      <c r="N163" s="368">
        <f t="shared" si="5"/>
        <v>151.99</v>
      </c>
      <c r="O163" s="368">
        <v>7.24</v>
      </c>
      <c r="P163" s="369">
        <v>904</v>
      </c>
      <c r="Q163" s="384"/>
      <c r="R163" s="370">
        <v>17.39</v>
      </c>
      <c r="S163" s="368">
        <f t="shared" si="2"/>
        <v>181.41000000000003</v>
      </c>
      <c r="T163" s="371"/>
      <c r="U163" s="384"/>
      <c r="V163" s="370">
        <v>18.489999999999998</v>
      </c>
      <c r="W163" s="368">
        <f t="shared" si="3"/>
        <v>182.39999999999998</v>
      </c>
      <c r="X163" s="371"/>
      <c r="Y163" s="372"/>
      <c r="Z163" s="380" t="s">
        <v>452</v>
      </c>
      <c r="AA163" s="743">
        <v>2.34</v>
      </c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>
      <c r="A164" s="620">
        <v>44713</v>
      </c>
      <c r="B164" s="381">
        <v>44726</v>
      </c>
      <c r="C164" s="368">
        <v>2.63</v>
      </c>
      <c r="D164" s="368">
        <f t="shared" si="4"/>
        <v>152.51</v>
      </c>
      <c r="E164" s="368">
        <v>7.2</v>
      </c>
      <c r="F164" s="369">
        <v>1370</v>
      </c>
      <c r="G164" s="372"/>
      <c r="H164" s="370"/>
      <c r="J164" s="368"/>
      <c r="L164" s="372"/>
      <c r="M164" s="368">
        <v>4.01</v>
      </c>
      <c r="N164" s="368">
        <f t="shared" si="5"/>
        <v>150.92000000000002</v>
      </c>
      <c r="O164" s="368">
        <v>7.4</v>
      </c>
      <c r="P164" s="369">
        <v>879</v>
      </c>
      <c r="Q164" s="384"/>
      <c r="R164" s="370">
        <v>17.399999999999999</v>
      </c>
      <c r="S164" s="368">
        <f t="shared" si="2"/>
        <v>181.4</v>
      </c>
      <c r="T164" s="371"/>
      <c r="U164" s="384"/>
      <c r="V164" s="370">
        <v>18.5</v>
      </c>
      <c r="W164" s="368">
        <f t="shared" si="3"/>
        <v>182.39</v>
      </c>
      <c r="X164" s="371"/>
      <c r="Y164" s="372"/>
      <c r="Z164" s="380" t="s">
        <v>105</v>
      </c>
      <c r="AA164" s="743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>
      <c r="A165" s="620">
        <v>44743</v>
      </c>
      <c r="B165" s="381">
        <v>44754</v>
      </c>
      <c r="C165" s="368">
        <v>2</v>
      </c>
      <c r="D165" s="368">
        <f t="shared" si="4"/>
        <v>153.13999999999999</v>
      </c>
      <c r="E165" s="368">
        <v>7.27</v>
      </c>
      <c r="F165" s="369">
        <v>1380</v>
      </c>
      <c r="G165" s="372"/>
      <c r="H165" s="370"/>
      <c r="J165" s="368"/>
      <c r="L165" s="372"/>
      <c r="M165" s="368">
        <v>3.79</v>
      </c>
      <c r="N165" s="368">
        <f t="shared" si="5"/>
        <v>151.14000000000001</v>
      </c>
      <c r="O165" s="368">
        <v>7.33</v>
      </c>
      <c r="P165" s="369">
        <v>888</v>
      </c>
      <c r="Q165" s="384"/>
      <c r="R165" s="370">
        <v>17.41</v>
      </c>
      <c r="S165" s="368">
        <f t="shared" si="2"/>
        <v>181.39000000000001</v>
      </c>
      <c r="T165" s="371"/>
      <c r="U165" s="384"/>
      <c r="V165" s="370">
        <v>18.37</v>
      </c>
      <c r="W165" s="368">
        <f t="shared" si="3"/>
        <v>182.51999999999998</v>
      </c>
      <c r="X165" s="371"/>
      <c r="Y165" s="372"/>
      <c r="Z165" s="380" t="s">
        <v>203</v>
      </c>
      <c r="AA165" s="743">
        <v>2</v>
      </c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>
      <c r="A166" s="620">
        <v>44774</v>
      </c>
      <c r="B166" s="381">
        <v>44790</v>
      </c>
      <c r="C166" s="368">
        <v>2.08</v>
      </c>
      <c r="D166" s="368">
        <f t="shared" si="4"/>
        <v>153.05999999999997</v>
      </c>
      <c r="E166" s="368">
        <v>7.24</v>
      </c>
      <c r="F166" s="369">
        <v>1340</v>
      </c>
      <c r="G166" s="372"/>
      <c r="H166" s="370"/>
      <c r="J166" s="368"/>
      <c r="L166" s="372"/>
      <c r="M166" s="368">
        <v>3.73</v>
      </c>
      <c r="N166" s="368">
        <f t="shared" si="5"/>
        <v>151.20000000000002</v>
      </c>
      <c r="O166" s="368">
        <v>7.35</v>
      </c>
      <c r="P166" s="369">
        <v>952</v>
      </c>
      <c r="Q166" s="384"/>
      <c r="R166" s="370">
        <v>17.149999999999999</v>
      </c>
      <c r="S166" s="368">
        <f t="shared" si="2"/>
        <v>181.65</v>
      </c>
      <c r="T166" s="371"/>
      <c r="U166" s="384"/>
      <c r="V166" s="370">
        <v>18.38</v>
      </c>
      <c r="W166" s="368">
        <f t="shared" si="3"/>
        <v>182.51</v>
      </c>
      <c r="X166" s="371"/>
      <c r="Y166" s="372"/>
      <c r="Z166" s="380" t="s">
        <v>203</v>
      </c>
      <c r="AA166" s="743">
        <v>2.08</v>
      </c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>
      <c r="A167" s="620">
        <v>44805</v>
      </c>
      <c r="B167" s="381">
        <v>44824</v>
      </c>
      <c r="C167" s="368">
        <v>2.1</v>
      </c>
      <c r="D167" s="368">
        <f t="shared" si="4"/>
        <v>153.04</v>
      </c>
      <c r="E167" s="368">
        <v>7.25</v>
      </c>
      <c r="F167" s="369">
        <v>1420</v>
      </c>
      <c r="G167" s="372"/>
      <c r="H167" s="370"/>
      <c r="J167" s="368"/>
      <c r="L167" s="372"/>
      <c r="M167" s="368">
        <v>3.71</v>
      </c>
      <c r="N167" s="368">
        <f t="shared" si="5"/>
        <v>151.22</v>
      </c>
      <c r="O167" s="368">
        <v>7.34</v>
      </c>
      <c r="P167" s="369">
        <v>1020</v>
      </c>
      <c r="Q167" s="384"/>
      <c r="R167" s="370">
        <v>16.96</v>
      </c>
      <c r="S167" s="368">
        <f t="shared" si="2"/>
        <v>181.84</v>
      </c>
      <c r="T167" s="371"/>
      <c r="U167" s="384"/>
      <c r="V167" s="370"/>
      <c r="W167" s="368"/>
      <c r="X167" s="371"/>
      <c r="Y167" s="372"/>
      <c r="Z167" s="380" t="s">
        <v>203</v>
      </c>
      <c r="AA167" s="743">
        <v>2.1</v>
      </c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>
      <c r="A168" s="620">
        <v>44835</v>
      </c>
      <c r="B168" s="381">
        <v>44851</v>
      </c>
      <c r="C168" s="368">
        <v>2</v>
      </c>
      <c r="D168" s="368">
        <f t="shared" si="4"/>
        <v>153.13999999999999</v>
      </c>
      <c r="E168" s="368">
        <v>7.21</v>
      </c>
      <c r="F168" s="369">
        <v>1420</v>
      </c>
      <c r="G168" s="372"/>
      <c r="H168" s="370"/>
      <c r="J168" s="368"/>
      <c r="L168" s="372"/>
      <c r="M168" s="368">
        <v>3.47</v>
      </c>
      <c r="N168" s="368">
        <f t="shared" si="5"/>
        <v>151.46</v>
      </c>
      <c r="O168" s="368">
        <v>7.35</v>
      </c>
      <c r="P168" s="369">
        <v>1010</v>
      </c>
      <c r="Q168" s="384"/>
      <c r="R168" s="370">
        <v>16.68</v>
      </c>
      <c r="S168" s="368">
        <f t="shared" si="2"/>
        <v>182.12</v>
      </c>
      <c r="T168" s="371"/>
      <c r="U168" s="384"/>
      <c r="V168" s="370">
        <v>18.170000000000002</v>
      </c>
      <c r="W168" s="368">
        <f t="shared" si="3"/>
        <v>182.71999999999997</v>
      </c>
      <c r="X168" s="371"/>
      <c r="Y168" s="372"/>
      <c r="Z168" s="380" t="s">
        <v>203</v>
      </c>
      <c r="AA168" s="743">
        <v>2</v>
      </c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>
      <c r="A169" s="620">
        <v>44866</v>
      </c>
      <c r="B169" s="381">
        <v>44887</v>
      </c>
      <c r="C169" s="368">
        <v>2.0699999999999998</v>
      </c>
      <c r="D169" s="368">
        <f t="shared" si="4"/>
        <v>153.07</v>
      </c>
      <c r="E169" s="368">
        <v>7.18</v>
      </c>
      <c r="F169" s="369">
        <v>1410</v>
      </c>
      <c r="G169" s="372"/>
      <c r="H169" s="370"/>
      <c r="J169" s="368"/>
      <c r="L169" s="372"/>
      <c r="M169" s="368">
        <v>3.54</v>
      </c>
      <c r="N169" s="368">
        <f t="shared" si="5"/>
        <v>151.39000000000001</v>
      </c>
      <c r="O169" s="368">
        <v>7.28</v>
      </c>
      <c r="P169" s="369">
        <v>998</v>
      </c>
      <c r="Q169" s="384"/>
      <c r="R169" s="370">
        <v>16.46</v>
      </c>
      <c r="S169" s="368">
        <f t="shared" si="2"/>
        <v>182.34</v>
      </c>
      <c r="T169" s="371"/>
      <c r="U169" s="384"/>
      <c r="V169" s="370">
        <v>18.86</v>
      </c>
      <c r="W169" s="368">
        <f t="shared" si="3"/>
        <v>182.02999999999997</v>
      </c>
      <c r="X169" s="371"/>
      <c r="Y169" s="372"/>
      <c r="Z169" s="380" t="s">
        <v>203</v>
      </c>
      <c r="AA169" s="743">
        <v>2.0699999999999998</v>
      </c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>
      <c r="A170" s="620">
        <v>44896</v>
      </c>
      <c r="B170" s="381">
        <v>44916</v>
      </c>
      <c r="C170" s="368">
        <v>2.2200000000000002</v>
      </c>
      <c r="D170" s="368">
        <f t="shared" si="4"/>
        <v>152.91999999999999</v>
      </c>
      <c r="E170" s="368">
        <v>7.12</v>
      </c>
      <c r="F170" s="369">
        <v>1460</v>
      </c>
      <c r="G170" s="372"/>
      <c r="H170" s="370"/>
      <c r="J170" s="368"/>
      <c r="L170" s="372"/>
      <c r="M170" s="368">
        <v>3.52</v>
      </c>
      <c r="N170" s="368">
        <f t="shared" si="5"/>
        <v>151.41</v>
      </c>
      <c r="O170" s="368">
        <v>7.22</v>
      </c>
      <c r="P170" s="369">
        <v>961</v>
      </c>
      <c r="Q170" s="384"/>
      <c r="R170" s="370">
        <v>16.53</v>
      </c>
      <c r="S170" s="368">
        <f t="shared" si="2"/>
        <v>182.27</v>
      </c>
      <c r="T170" s="371"/>
      <c r="U170" s="384"/>
      <c r="V170" s="370">
        <v>18.72</v>
      </c>
      <c r="W170" s="368">
        <f t="shared" si="3"/>
        <v>182.17</v>
      </c>
      <c r="X170" s="371"/>
      <c r="Y170" s="372"/>
      <c r="Z170" s="380" t="s">
        <v>206</v>
      </c>
      <c r="AA170" s="743">
        <v>3.52</v>
      </c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>
      <c r="A171" s="620">
        <v>44927</v>
      </c>
      <c r="B171" s="381">
        <v>44949</v>
      </c>
      <c r="C171" s="368">
        <v>2.3199999999999998</v>
      </c>
      <c r="D171" s="368">
        <f t="shared" si="4"/>
        <v>152.82</v>
      </c>
      <c r="E171" s="1106"/>
      <c r="F171" s="1107"/>
      <c r="G171" s="372"/>
      <c r="H171" s="370"/>
      <c r="J171" s="1106"/>
      <c r="K171" s="1107"/>
      <c r="L171" s="372"/>
      <c r="M171" s="368">
        <v>3.94</v>
      </c>
      <c r="N171" s="368">
        <f t="shared" si="5"/>
        <v>150.99</v>
      </c>
      <c r="O171" s="1106"/>
      <c r="P171" s="1107"/>
      <c r="Q171" s="384"/>
      <c r="R171" s="370">
        <v>16.63</v>
      </c>
      <c r="S171" s="368">
        <f t="shared" si="2"/>
        <v>182.17000000000002</v>
      </c>
      <c r="T171" s="371"/>
      <c r="U171" s="384"/>
      <c r="V171" s="370">
        <v>17.579999999999998</v>
      </c>
      <c r="W171" s="368">
        <f t="shared" si="3"/>
        <v>183.31</v>
      </c>
      <c r="X171" s="371"/>
      <c r="Y171" s="372"/>
      <c r="Z171" s="380" t="s">
        <v>203</v>
      </c>
      <c r="AA171" s="743">
        <v>2.3199999999999998</v>
      </c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>
      <c r="A172" s="620">
        <v>44958</v>
      </c>
      <c r="B172" s="381">
        <v>44978</v>
      </c>
      <c r="C172" s="368">
        <v>2.69</v>
      </c>
      <c r="D172" s="368">
        <f t="shared" si="4"/>
        <v>152.44999999999999</v>
      </c>
      <c r="E172" s="368">
        <v>7.19</v>
      </c>
      <c r="F172" s="369">
        <v>1460</v>
      </c>
      <c r="G172" s="372"/>
      <c r="H172" s="370">
        <v>6.6</v>
      </c>
      <c r="I172" s="368">
        <f t="shared" ref="I172" si="6">$H$185-H172</f>
        <v>143.68</v>
      </c>
      <c r="J172" s="368">
        <v>7.1</v>
      </c>
      <c r="K172" s="369">
        <v>2070</v>
      </c>
      <c r="L172" s="372"/>
      <c r="M172" s="368">
        <v>4.2</v>
      </c>
      <c r="N172" s="368">
        <f t="shared" si="5"/>
        <v>150.73000000000002</v>
      </c>
      <c r="O172" s="1106"/>
      <c r="P172" s="1107"/>
      <c r="Q172" s="384"/>
      <c r="R172" s="370">
        <v>16.77</v>
      </c>
      <c r="S172" s="368">
        <f t="shared" si="2"/>
        <v>182.03</v>
      </c>
      <c r="T172" s="371"/>
      <c r="U172" s="384"/>
      <c r="V172" s="370">
        <v>17.53</v>
      </c>
      <c r="W172" s="368">
        <f t="shared" si="3"/>
        <v>183.35999999999999</v>
      </c>
      <c r="X172" s="371"/>
      <c r="Y172" s="372"/>
      <c r="Z172" s="380" t="s">
        <v>213</v>
      </c>
      <c r="AA172" s="743">
        <v>17.53</v>
      </c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>
      <c r="A173" s="620">
        <v>44986</v>
      </c>
      <c r="B173" s="381"/>
      <c r="C173" s="368"/>
      <c r="D173" s="368"/>
      <c r="E173" s="368"/>
      <c r="F173" s="369"/>
      <c r="G173" s="372"/>
      <c r="H173" s="370"/>
      <c r="J173" s="368"/>
      <c r="L173" s="372"/>
      <c r="N173" s="368"/>
      <c r="O173" s="368"/>
      <c r="P173" s="369"/>
      <c r="Q173" s="384"/>
      <c r="R173" s="370"/>
      <c r="S173" s="368"/>
      <c r="T173" s="371"/>
      <c r="U173" s="384"/>
      <c r="V173" s="370"/>
      <c r="W173" s="368"/>
      <c r="X173" s="371"/>
      <c r="Y173" s="372"/>
      <c r="Z173" s="380"/>
      <c r="AA173" s="743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>
      <c r="A174" s="620">
        <v>45017</v>
      </c>
      <c r="B174" s="381"/>
      <c r="C174" s="368"/>
      <c r="D174" s="368"/>
      <c r="E174" s="368"/>
      <c r="F174" s="369"/>
      <c r="G174" s="372"/>
      <c r="H174" s="370"/>
      <c r="J174" s="368"/>
      <c r="L174" s="372"/>
      <c r="N174" s="368"/>
      <c r="O174" s="368"/>
      <c r="P174" s="369"/>
      <c r="Q174" s="384"/>
      <c r="R174" s="370"/>
      <c r="S174" s="368"/>
      <c r="T174" s="371"/>
      <c r="U174" s="384"/>
      <c r="V174" s="370"/>
      <c r="W174" s="368"/>
      <c r="X174" s="371"/>
      <c r="Y174" s="372"/>
      <c r="Z174" s="380"/>
      <c r="AA174" s="743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>
      <c r="A175" s="620">
        <v>45047</v>
      </c>
      <c r="B175" s="381"/>
      <c r="C175" s="368"/>
      <c r="D175" s="368"/>
      <c r="E175" s="368"/>
      <c r="F175" s="369"/>
      <c r="G175" s="372"/>
      <c r="H175" s="370"/>
      <c r="J175" s="368"/>
      <c r="L175" s="372"/>
      <c r="N175" s="368"/>
      <c r="O175" s="368"/>
      <c r="P175" s="369"/>
      <c r="Q175" s="384"/>
      <c r="R175" s="370"/>
      <c r="S175" s="368"/>
      <c r="T175" s="371"/>
      <c r="U175" s="384"/>
      <c r="V175" s="370"/>
      <c r="W175" s="368"/>
      <c r="X175" s="371"/>
      <c r="Y175" s="372"/>
      <c r="Z175" s="380"/>
      <c r="AA175" s="743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>
      <c r="A176" s="620">
        <v>45078</v>
      </c>
      <c r="B176" s="381"/>
      <c r="C176" s="368"/>
      <c r="D176" s="368"/>
      <c r="E176" s="368"/>
      <c r="F176" s="369"/>
      <c r="G176" s="372"/>
      <c r="H176" s="370"/>
      <c r="J176" s="368"/>
      <c r="L176" s="372"/>
      <c r="N176" s="368"/>
      <c r="O176" s="368"/>
      <c r="P176" s="369"/>
      <c r="Q176" s="384"/>
      <c r="R176" s="370"/>
      <c r="S176" s="368"/>
      <c r="T176" s="371"/>
      <c r="U176" s="384"/>
      <c r="V176" s="370"/>
      <c r="W176" s="368"/>
      <c r="X176" s="371"/>
      <c r="Y176" s="372"/>
      <c r="Z176" s="380"/>
      <c r="AA176" s="743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>
      <c r="A177" s="620">
        <v>45108</v>
      </c>
      <c r="B177" s="381"/>
      <c r="C177" s="368"/>
      <c r="D177" s="368"/>
      <c r="E177" s="368"/>
      <c r="F177" s="369"/>
      <c r="G177" s="372"/>
      <c r="H177" s="370"/>
      <c r="J177" s="368"/>
      <c r="L177" s="372"/>
      <c r="N177" s="368"/>
      <c r="O177" s="368"/>
      <c r="P177" s="369"/>
      <c r="Q177" s="384"/>
      <c r="R177" s="370"/>
      <c r="S177" s="368"/>
      <c r="T177" s="371"/>
      <c r="U177" s="384"/>
      <c r="V177" s="370"/>
      <c r="W177" s="368"/>
      <c r="X177" s="371"/>
      <c r="Y177" s="372"/>
      <c r="Z177" s="380"/>
      <c r="AA177" s="743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>
      <c r="A178" s="620">
        <v>45139</v>
      </c>
      <c r="B178" s="381"/>
      <c r="C178" s="368"/>
      <c r="D178" s="368"/>
      <c r="E178" s="368"/>
      <c r="F178" s="369"/>
      <c r="G178" s="372"/>
      <c r="H178" s="370"/>
      <c r="J178" s="368"/>
      <c r="L178" s="372"/>
      <c r="N178" s="368"/>
      <c r="O178" s="368"/>
      <c r="P178" s="369"/>
      <c r="Q178" s="384"/>
      <c r="R178" s="370"/>
      <c r="S178" s="368"/>
      <c r="T178" s="371"/>
      <c r="U178" s="384"/>
      <c r="V178" s="370"/>
      <c r="W178" s="368"/>
      <c r="X178" s="371"/>
      <c r="Y178" s="372"/>
      <c r="Z178" s="380"/>
      <c r="AA178" s="743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>
      <c r="A179" s="620">
        <v>45170</v>
      </c>
      <c r="B179" s="381"/>
      <c r="C179" s="368"/>
      <c r="D179" s="368"/>
      <c r="E179" s="368"/>
      <c r="F179" s="369"/>
      <c r="G179" s="372"/>
      <c r="H179" s="370"/>
      <c r="J179" s="368"/>
      <c r="L179" s="372"/>
      <c r="N179" s="368"/>
      <c r="O179" s="368"/>
      <c r="P179" s="369"/>
      <c r="Q179" s="384"/>
      <c r="R179" s="370"/>
      <c r="S179" s="368"/>
      <c r="T179" s="371"/>
      <c r="U179" s="384"/>
      <c r="V179" s="370"/>
      <c r="W179" s="368"/>
      <c r="X179" s="371"/>
      <c r="Y179" s="372"/>
      <c r="Z179" s="380"/>
      <c r="AA179" s="743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>
      <c r="A180" s="620">
        <v>45200</v>
      </c>
      <c r="B180" s="381"/>
      <c r="C180" s="368"/>
      <c r="D180" s="368"/>
      <c r="E180" s="368"/>
      <c r="F180" s="369"/>
      <c r="G180" s="372"/>
      <c r="H180" s="370"/>
      <c r="J180" s="368"/>
      <c r="L180" s="372"/>
      <c r="N180" s="368"/>
      <c r="O180" s="368"/>
      <c r="P180" s="369"/>
      <c r="Q180" s="384"/>
      <c r="R180" s="370"/>
      <c r="S180" s="368"/>
      <c r="T180" s="371"/>
      <c r="U180" s="384"/>
      <c r="V180" s="370"/>
      <c r="W180" s="368"/>
      <c r="X180" s="371"/>
      <c r="Y180" s="372"/>
      <c r="Z180" s="380"/>
      <c r="AA180" s="743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>
      <c r="A181" s="620">
        <v>45231</v>
      </c>
      <c r="B181" s="381"/>
      <c r="C181" s="368"/>
      <c r="D181" s="368"/>
      <c r="E181" s="368"/>
      <c r="F181" s="369"/>
      <c r="G181" s="372"/>
      <c r="H181" s="370"/>
      <c r="J181" s="368"/>
      <c r="L181" s="372"/>
      <c r="N181" s="368"/>
      <c r="O181" s="368"/>
      <c r="P181" s="369"/>
      <c r="Q181" s="384"/>
      <c r="R181" s="370"/>
      <c r="S181" s="368"/>
      <c r="T181" s="371"/>
      <c r="U181" s="384"/>
      <c r="V181" s="370"/>
      <c r="W181" s="368"/>
      <c r="X181" s="371"/>
      <c r="Y181" s="372"/>
      <c r="Z181" s="380"/>
      <c r="AA181" s="743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>
      <c r="A182" s="620">
        <v>45261</v>
      </c>
      <c r="B182" s="381"/>
      <c r="C182" s="368"/>
      <c r="D182" s="368"/>
      <c r="E182" s="368"/>
      <c r="F182" s="369"/>
      <c r="G182" s="372"/>
      <c r="H182" s="370"/>
      <c r="J182" s="368"/>
      <c r="L182" s="372"/>
      <c r="N182" s="368"/>
      <c r="O182" s="368"/>
      <c r="P182" s="369"/>
      <c r="Q182" s="384"/>
      <c r="R182" s="370"/>
      <c r="S182" s="368"/>
      <c r="T182" s="371"/>
      <c r="U182" s="384"/>
      <c r="V182" s="370"/>
      <c r="W182" s="368"/>
      <c r="X182" s="371"/>
      <c r="Y182" s="372"/>
      <c r="Z182" s="380"/>
      <c r="AA182" s="743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>
      <c r="A183" s="620"/>
      <c r="B183" s="381"/>
      <c r="C183" s="368"/>
      <c r="D183" s="368"/>
      <c r="E183" s="368"/>
      <c r="F183" s="369"/>
      <c r="G183" s="372"/>
      <c r="H183" s="370"/>
      <c r="J183" s="368"/>
      <c r="L183" s="372"/>
      <c r="N183" s="368"/>
      <c r="O183" s="368"/>
      <c r="P183" s="369"/>
      <c r="Q183" s="384"/>
      <c r="R183" s="370"/>
      <c r="S183" s="368"/>
      <c r="T183" s="371"/>
      <c r="U183" s="384"/>
      <c r="V183" s="370"/>
      <c r="W183" s="368"/>
      <c r="X183" s="371"/>
      <c r="Y183" s="372"/>
      <c r="Z183" s="380"/>
      <c r="AA183" s="743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s="777" customFormat="1" ht="15" thickBot="1">
      <c r="A184" s="768"/>
      <c r="B184" s="769"/>
      <c r="C184" s="770"/>
      <c r="D184" s="770"/>
      <c r="E184" s="770"/>
      <c r="F184" s="772"/>
      <c r="G184" s="773"/>
      <c r="H184" s="774"/>
      <c r="I184" s="770"/>
      <c r="J184" s="770"/>
      <c r="K184" s="772"/>
      <c r="L184" s="773"/>
      <c r="M184" s="770"/>
      <c r="N184" s="770"/>
      <c r="O184" s="770"/>
      <c r="P184" s="772"/>
      <c r="Q184" s="772"/>
      <c r="R184" s="774"/>
      <c r="S184" s="770"/>
      <c r="T184" s="771"/>
      <c r="U184" s="772"/>
      <c r="V184" s="774"/>
      <c r="W184" s="770"/>
      <c r="X184" s="771"/>
      <c r="Y184" s="773"/>
      <c r="Z184" s="775"/>
      <c r="AA184" s="776"/>
    </row>
    <row r="185" spans="1:45" ht="15" thickBot="1">
      <c r="A185" s="463"/>
      <c r="B185" s="464" t="s">
        <v>276</v>
      </c>
      <c r="C185" s="995">
        <v>155.13999999999999</v>
      </c>
      <c r="D185" s="996"/>
      <c r="E185" s="997"/>
      <c r="F185" s="998"/>
      <c r="G185" s="999"/>
      <c r="H185" s="1000">
        <v>150.28</v>
      </c>
      <c r="I185" s="998"/>
      <c r="J185" s="996"/>
      <c r="K185" s="997"/>
      <c r="L185" s="997"/>
      <c r="M185" s="1001">
        <v>154.93</v>
      </c>
      <c r="N185" s="996"/>
      <c r="O185" s="997"/>
      <c r="P185" s="998"/>
      <c r="Q185" s="996"/>
      <c r="R185" s="1001">
        <v>198.8</v>
      </c>
      <c r="S185" s="998"/>
      <c r="T185" s="996"/>
      <c r="U185" s="997"/>
      <c r="V185" s="1001">
        <v>200.89</v>
      </c>
      <c r="W185" s="996"/>
      <c r="X185" s="997"/>
      <c r="Y185" s="1002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55.8" thickBot="1">
      <c r="A186" s="465"/>
      <c r="B186" s="466" t="s">
        <v>277</v>
      </c>
      <c r="C186" s="995">
        <v>8.6</v>
      </c>
      <c r="D186" s="998">
        <v>146.5</v>
      </c>
      <c r="E186" s="997"/>
      <c r="F186" s="998"/>
      <c r="G186" s="999"/>
      <c r="H186" s="995">
        <v>11.3</v>
      </c>
      <c r="I186" s="998">
        <v>138.9</v>
      </c>
      <c r="J186" s="996"/>
      <c r="K186" s="997"/>
      <c r="L186" s="1003"/>
      <c r="M186" s="1001">
        <v>10.3</v>
      </c>
      <c r="N186" s="998">
        <v>144.6</v>
      </c>
      <c r="O186" s="997"/>
      <c r="P186" s="998"/>
      <c r="Q186" s="996"/>
      <c r="R186" s="1001">
        <v>18.100000000000001</v>
      </c>
      <c r="S186" s="998">
        <v>180.7</v>
      </c>
      <c r="T186" s="996"/>
      <c r="U186" s="1003"/>
      <c r="V186" s="1001">
        <v>19</v>
      </c>
      <c r="W186" s="998">
        <v>181.9</v>
      </c>
      <c r="X186" s="997"/>
      <c r="Y186" s="1002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15" thickBot="1">
      <c r="D187"/>
      <c r="E187" s="368"/>
      <c r="I187"/>
    </row>
    <row r="188" spans="1:45" ht="18" thickBot="1">
      <c r="B188" s="1415" t="s">
        <v>198</v>
      </c>
      <c r="C188" s="1416"/>
      <c r="D188" s="1417"/>
      <c r="E188" s="387"/>
      <c r="F188"/>
      <c r="G188"/>
      <c r="H188"/>
      <c r="I188"/>
      <c r="J188"/>
      <c r="K188"/>
      <c r="L188"/>
      <c r="M188"/>
      <c r="N188"/>
      <c r="O188"/>
      <c r="P188" s="198"/>
      <c r="Q188" s="369"/>
      <c r="S188" s="368"/>
      <c r="T188" s="198"/>
      <c r="U188" s="369"/>
      <c r="W188" s="368"/>
      <c r="X188" s="198"/>
      <c r="Y188" s="369"/>
      <c r="Z188" s="368"/>
      <c r="AA188" s="198"/>
      <c r="AB188" s="369"/>
      <c r="AC188" s="368"/>
      <c r="AD188" s="198"/>
      <c r="AE188" s="369"/>
      <c r="AF188" s="368"/>
      <c r="AG188" s="198"/>
      <c r="AH188" s="369"/>
      <c r="AI188" s="368"/>
      <c r="AJ188" s="198"/>
      <c r="AK188" s="369"/>
      <c r="AM188" s="368"/>
      <c r="AN188" s="198"/>
      <c r="AO188" s="369"/>
      <c r="AP188" s="368"/>
      <c r="AQ188" s="198"/>
      <c r="AR188" s="369"/>
      <c r="AS188" s="8"/>
    </row>
    <row r="189" spans="1:45">
      <c r="B189" s="839" t="s">
        <v>142</v>
      </c>
      <c r="C189" s="840" t="s">
        <v>199</v>
      </c>
      <c r="D189" s="839" t="s">
        <v>200</v>
      </c>
      <c r="E189" s="388" t="s">
        <v>201</v>
      </c>
      <c r="F189" s="388" t="s">
        <v>64</v>
      </c>
      <c r="G189" s="388" t="s">
        <v>65</v>
      </c>
      <c r="H189" s="388" t="s">
        <v>66</v>
      </c>
      <c r="I189" s="388" t="s">
        <v>67</v>
      </c>
      <c r="J189" s="388" t="s">
        <v>77</v>
      </c>
      <c r="K189" s="388" t="s">
        <v>78</v>
      </c>
      <c r="L189" s="388" t="s">
        <v>139</v>
      </c>
      <c r="M189" s="388" t="s">
        <v>140</v>
      </c>
      <c r="N189" s="388" t="s">
        <v>179</v>
      </c>
      <c r="O189" s="388">
        <v>2015</v>
      </c>
      <c r="P189" s="388">
        <v>2016</v>
      </c>
      <c r="Q189" s="388">
        <v>2017</v>
      </c>
      <c r="R189" s="388">
        <v>2018</v>
      </c>
      <c r="S189" s="388">
        <v>2019</v>
      </c>
      <c r="T189" s="388">
        <v>2020</v>
      </c>
      <c r="U189" s="388">
        <v>2021</v>
      </c>
      <c r="V189" s="388">
        <v>2022</v>
      </c>
      <c r="W189" s="994">
        <v>2023</v>
      </c>
      <c r="X189" s="198"/>
      <c r="Y189" s="369"/>
      <c r="Z189" s="368"/>
      <c r="AA189" s="198"/>
      <c r="AB189" s="369"/>
      <c r="AC189" s="368"/>
      <c r="AD189" s="198"/>
      <c r="AE189" s="369"/>
      <c r="AF189" s="368"/>
      <c r="AG189" s="198"/>
      <c r="AH189" s="369"/>
      <c r="AI189" s="368"/>
      <c r="AJ189" s="198"/>
      <c r="AK189" s="369"/>
      <c r="AM189" s="368"/>
      <c r="AN189" s="198"/>
      <c r="AO189" s="369"/>
      <c r="AP189" s="368"/>
      <c r="AQ189" s="198"/>
      <c r="AR189" s="369"/>
      <c r="AS189" s="8"/>
    </row>
    <row r="190" spans="1:45">
      <c r="B190" s="389" t="s">
        <v>203</v>
      </c>
      <c r="C190" s="390">
        <f>AVERAGE($C$3:$C$4)</f>
        <v>5.5449999999999999</v>
      </c>
      <c r="D190" s="390">
        <f>AVERAGE($C$5:$C$8)</f>
        <v>6.7666666666666657</v>
      </c>
      <c r="E190" s="390">
        <f>AVERAGE($C$9:$C$12)</f>
        <v>7.5366666666666662</v>
      </c>
      <c r="F190" s="390">
        <f>AVERAGE($C$13:$C$16)</f>
        <v>6.580000000000001</v>
      </c>
      <c r="G190" s="390">
        <f>AVERAGE($C$17:$C$20)</f>
        <v>2.8174999999999999</v>
      </c>
      <c r="H190" s="390">
        <f>AVERAGE($C$21:$C$24)</f>
        <v>3.2225000000000001</v>
      </c>
      <c r="I190" s="390">
        <f>AVERAGE($C$25:$C$28)</f>
        <v>3.8949999999999996</v>
      </c>
      <c r="J190" s="390">
        <f>AVERAGE($C$29:$C$32)</f>
        <v>3.2375000000000003</v>
      </c>
      <c r="K190" s="390">
        <f>AVERAGE($C$33:$C$44)</f>
        <v>2.540909090909091</v>
      </c>
      <c r="L190" s="390">
        <f>AVERAGE($C$45:$C$56)</f>
        <v>3.8483333333333332</v>
      </c>
      <c r="M190" s="390">
        <f>AVERAGE($C$57:$C$68)</f>
        <v>4.5166666666666666</v>
      </c>
      <c r="N190" s="390">
        <f>AVERAGE($C$69:$C$74)</f>
        <v>5.7816666666666663</v>
      </c>
      <c r="O190" s="390">
        <f>AVERAGE($C$75:$C$86)</f>
        <v>3.645</v>
      </c>
      <c r="P190" s="390">
        <f>AVERAGE($C$87:$C$98)</f>
        <v>3.8583333333333338</v>
      </c>
      <c r="Q190" s="390">
        <f>AVERAGE($C$99:$C$110)</f>
        <v>4.6033333333333344</v>
      </c>
      <c r="R190" s="390">
        <f>AVERAGE($C$111:$C$122)</f>
        <v>7.1675000000000013</v>
      </c>
      <c r="S190" s="390">
        <f>AVERAGE($C$123:$C$134)</f>
        <v>7.1258333333333326</v>
      </c>
      <c r="T190" s="390">
        <f>AVERAGE($C$135:$C$184)</f>
        <v>3.6228571428571423</v>
      </c>
      <c r="U190" s="390">
        <f>AVERAGE($C$147:$C$158)</f>
        <v>2.6190909090909091</v>
      </c>
      <c r="V190" s="390">
        <f>AVERAGE($C$159:$C$184)</f>
        <v>2.2633333333333332</v>
      </c>
      <c r="W190" s="390">
        <f>AVERAGE($C$171:$C$184)</f>
        <v>2.5049999999999999</v>
      </c>
      <c r="X190" s="198"/>
      <c r="Y190" s="369"/>
      <c r="Z190" s="368"/>
      <c r="AA190" s="198"/>
      <c r="AB190" s="369"/>
      <c r="AC190" s="368"/>
      <c r="AD190" s="198"/>
      <c r="AE190" s="369"/>
      <c r="AF190" s="368"/>
      <c r="AG190" s="198"/>
      <c r="AH190" s="369"/>
      <c r="AI190" s="368"/>
      <c r="AJ190" s="198"/>
      <c r="AK190" s="369"/>
      <c r="AM190" s="368"/>
      <c r="AN190" s="198"/>
      <c r="AO190" s="369"/>
      <c r="AP190" s="368"/>
      <c r="AQ190" s="198"/>
      <c r="AR190" s="369"/>
      <c r="AS190" s="8"/>
    </row>
    <row r="191" spans="1:45">
      <c r="B191" s="389" t="s">
        <v>205</v>
      </c>
      <c r="C191" s="390">
        <f>AVERAGE($H$3:$H$4)</f>
        <v>9.3350000000000009</v>
      </c>
      <c r="D191" s="390">
        <f>AVERAGE($H$5:$H$8)</f>
        <v>9.3775000000000013</v>
      </c>
      <c r="E191" s="390">
        <f>AVERAGE($H$9:$H$12)</f>
        <v>9.7533333333333321</v>
      </c>
      <c r="F191" s="390">
        <f>AVERAGE($H$13:$H$16)</f>
        <v>8.9774999999999991</v>
      </c>
      <c r="G191" s="390">
        <f>AVERAGE($H$17:$H$20)</f>
        <v>7.8424999999999994</v>
      </c>
      <c r="H191" s="390">
        <f>AVERAGE($H$21:$H$24)</f>
        <v>7.4833333333333334</v>
      </c>
      <c r="I191" s="390">
        <f>AVERAGE($H$25:$H$28)</f>
        <v>7.8800000000000008</v>
      </c>
      <c r="J191" s="390">
        <f>AVERAGE($H$29:$H$32)</f>
        <v>7.2249999999999996</v>
      </c>
      <c r="K191" s="390">
        <f>AVERAGE($H$33:$H$44)</f>
        <v>6.7</v>
      </c>
      <c r="L191" s="390">
        <f>AVERAGE($H$45:$H$56)</f>
        <v>7.2722222222222221</v>
      </c>
      <c r="M191" s="390">
        <f>AVERAGE($H$57:$H$68)</f>
        <v>7.8054545454545456</v>
      </c>
      <c r="N191" s="390">
        <f>AVERAGE($H$69:$H$74)</f>
        <v>8.3283333333333331</v>
      </c>
      <c r="O191" s="390">
        <f>AVERAGE($H$75:$H$86)</f>
        <v>7.8500000000000005</v>
      </c>
      <c r="P191" s="390">
        <f>AVERAGE($H$87:$H$98)</f>
        <v>7.5336363636363641</v>
      </c>
      <c r="Q191" s="390">
        <f>AVERAGE($H$99:$H$110)</f>
        <v>7.953333333333334</v>
      </c>
      <c r="R191" s="390">
        <f>AVERAGE($H$111:$H$122)</f>
        <v>8.7858333333333345</v>
      </c>
      <c r="S191" s="390">
        <f>AVERAGE($H$123:$H$134)</f>
        <v>9.1624999999999996</v>
      </c>
      <c r="T191" s="390">
        <f>AVERAGE($H$135:$H$184)</f>
        <v>8.1869565217391287</v>
      </c>
      <c r="U191" s="390">
        <f>AVERAGE($H$147:$H$158)</f>
        <v>7.6860000000000017</v>
      </c>
      <c r="V191" s="390">
        <f>AVERAGE($H$159:$H$184)</f>
        <v>6.5350000000000001</v>
      </c>
      <c r="W191" s="390">
        <f>AVERAGE($H$171:$H$184)</f>
        <v>6.6</v>
      </c>
      <c r="X191" s="198"/>
      <c r="Y191" s="369"/>
      <c r="Z191" s="368"/>
      <c r="AA191" s="198"/>
      <c r="AB191" s="369"/>
      <c r="AC191" s="368"/>
      <c r="AD191" s="198"/>
      <c r="AE191" s="369"/>
      <c r="AF191" s="368"/>
      <c r="AG191" s="198"/>
      <c r="AH191" s="369"/>
      <c r="AI191" s="368"/>
      <c r="AJ191" s="198"/>
      <c r="AK191" s="369"/>
      <c r="AM191" s="368"/>
      <c r="AN191" s="198"/>
      <c r="AO191" s="369"/>
      <c r="AP191" s="368"/>
      <c r="AQ191" s="198"/>
      <c r="AR191" s="369"/>
      <c r="AS191" s="8"/>
    </row>
    <row r="192" spans="1:45">
      <c r="B192" s="389" t="s">
        <v>206</v>
      </c>
      <c r="C192" s="390">
        <f>AVERAGE($M$3:$M$4)</f>
        <v>8.2799999999999994</v>
      </c>
      <c r="D192" s="390">
        <f>AVERAGE($M$5:$M$8)</f>
        <v>8.93</v>
      </c>
      <c r="E192" s="390">
        <f>AVERAGE($M$9:$M$12)</f>
        <v>9.3066666666666649</v>
      </c>
      <c r="F192" s="390">
        <f>AVERAGE($M$13:$M$16)</f>
        <v>8.9375</v>
      </c>
      <c r="G192" s="390">
        <f>AVERAGE($M$17:$M$20)</f>
        <v>5.4474999999999998</v>
      </c>
      <c r="H192" s="390">
        <f>AVERAGE($M$21:$M$24)</f>
        <v>5.083333333333333</v>
      </c>
      <c r="I192" s="390">
        <f>AVERAGE($M$25:$M$28)</f>
        <v>5.6</v>
      </c>
      <c r="J192" s="390">
        <f>AVERAGE($M$29:$M$32)</f>
        <v>5.6450000000000005</v>
      </c>
      <c r="K192" s="390">
        <f>AVERAGE($M$33:$M$44)</f>
        <v>4.4136363636363631</v>
      </c>
      <c r="L192" s="390">
        <f>AVERAGE($M$45:$M$56)</f>
        <v>5.6825000000000001</v>
      </c>
      <c r="M192" s="390">
        <f>AVERAGE($M$57:$M$68)</f>
        <v>6.4855555555555551</v>
      </c>
      <c r="N192" s="390"/>
      <c r="O192" s="390"/>
      <c r="P192" s="390">
        <f>AVERAGE($M$87:$M$98)</f>
        <v>5.641</v>
      </c>
      <c r="Q192" s="390">
        <f>AVERAGE($M$99:$M$110)</f>
        <v>6.4120000000000008</v>
      </c>
      <c r="R192" s="390">
        <f>AVERAGE($M$111:$M$122)</f>
        <v>7.43</v>
      </c>
      <c r="S192" s="435"/>
      <c r="T192" s="435"/>
      <c r="U192" s="435"/>
      <c r="V192" s="390">
        <f>AVERAGE($M$159:$M$184)</f>
        <v>4.01</v>
      </c>
      <c r="W192" s="390">
        <f>AVERAGE($M$171:$M$184)</f>
        <v>4.07</v>
      </c>
      <c r="X192" s="198"/>
      <c r="Y192" s="369"/>
      <c r="Z192" s="368"/>
      <c r="AA192" s="198"/>
      <c r="AB192" s="369"/>
      <c r="AC192" s="368"/>
      <c r="AD192" s="198"/>
      <c r="AE192" s="369"/>
      <c r="AF192" s="368"/>
      <c r="AG192" s="198"/>
      <c r="AH192" s="369"/>
      <c r="AI192" s="368"/>
      <c r="AJ192" s="198"/>
      <c r="AK192" s="369"/>
      <c r="AM192" s="368"/>
      <c r="AN192" s="198"/>
      <c r="AO192" s="369"/>
      <c r="AP192" s="368"/>
      <c r="AQ192" s="198"/>
      <c r="AR192" s="369"/>
      <c r="AS192" s="8"/>
    </row>
    <row r="193" spans="2:45">
      <c r="B193" s="389" t="s">
        <v>212</v>
      </c>
      <c r="C193" s="390">
        <f>AVERAGE($R$3:$R$4)</f>
        <v>16.814999999999998</v>
      </c>
      <c r="D193" s="390">
        <f>AVERAGE($R$5:$R$8)</f>
        <v>17.094999999999999</v>
      </c>
      <c r="E193" s="390">
        <f>AVERAGE($R$9:$R$12)</f>
        <v>17.34</v>
      </c>
      <c r="F193" s="390">
        <f>AVERAGE($R$13:$R$16)</f>
        <v>17.62</v>
      </c>
      <c r="G193" s="390">
        <f>AVERAGE($R$17:$R$20)</f>
        <v>17.315000000000001</v>
      </c>
      <c r="H193" s="390">
        <f>AVERAGE($R$21:$R$24)</f>
        <v>17.169999999999998</v>
      </c>
      <c r="I193" s="390">
        <f>AVERAGE($R$25:$R$28)</f>
        <v>16.829999999999998</v>
      </c>
      <c r="J193" s="390">
        <f>AVERAGE($R$29:$R$32)</f>
        <v>17.307499999999997</v>
      </c>
      <c r="K193" s="390">
        <f>AVERAGE($R$33:$R$44)</f>
        <v>17.019090909090909</v>
      </c>
      <c r="L193" s="390">
        <f>AVERAGE($R$45:$R$56)</f>
        <v>16.98</v>
      </c>
      <c r="M193" s="390">
        <f>AVERAGE($R$57:$R$68)</f>
        <v>17.088749999999997</v>
      </c>
      <c r="N193" s="390">
        <f>AVERAGE($R$69:$R$74)</f>
        <v>16.79</v>
      </c>
      <c r="O193" s="390">
        <f>AVERAGE($R$75:$R$86)</f>
        <v>17.116363636363637</v>
      </c>
      <c r="P193" s="390">
        <f>AVERAGE($R$87:$R$98)</f>
        <v>17.0975</v>
      </c>
      <c r="Q193" s="390">
        <f>AVERAGE($R$99:$R$110)</f>
        <v>17.221666666666664</v>
      </c>
      <c r="R193" s="390">
        <f>AVERAGE($R$111:$R$122)</f>
        <v>17.595833333333331</v>
      </c>
      <c r="S193" s="390">
        <f>AVERAGE($R$123:$R$134)</f>
        <v>17.913333333333338</v>
      </c>
      <c r="T193" s="390">
        <f>AVERAGE($R$135:$R$184)</f>
        <v>17.692894736842099</v>
      </c>
      <c r="U193" s="390">
        <f>AVERAGE($R$147:$R$158)</f>
        <v>17.943333333333332</v>
      </c>
      <c r="V193" s="390">
        <f>AVERAGE($R$159:$R$184)</f>
        <v>17.105</v>
      </c>
      <c r="W193" s="390">
        <f>AVERAGE($R$171:$R$184)</f>
        <v>16.7</v>
      </c>
      <c r="X193" s="198"/>
      <c r="Y193" s="369"/>
      <c r="Z193" s="368"/>
      <c r="AA193" s="198"/>
      <c r="AB193" s="369"/>
      <c r="AC193" s="368"/>
      <c r="AD193" s="198"/>
      <c r="AE193" s="369"/>
      <c r="AF193" s="368"/>
      <c r="AG193" s="198"/>
      <c r="AH193" s="369"/>
      <c r="AI193" s="368"/>
      <c r="AJ193" s="198"/>
      <c r="AK193" s="369"/>
      <c r="AM193" s="368"/>
      <c r="AN193" s="198"/>
      <c r="AO193" s="369"/>
      <c r="AP193" s="368"/>
      <c r="AQ193" s="198"/>
      <c r="AR193" s="369"/>
      <c r="AS193" s="8"/>
    </row>
    <row r="194" spans="2:45">
      <c r="B194" s="389" t="s">
        <v>213</v>
      </c>
      <c r="C194" s="390">
        <f>AVERAGE($V$3:$V$4)</f>
        <v>17.739999999999998</v>
      </c>
      <c r="D194" s="390">
        <f>AVERAGE($V$5:$V$8)</f>
        <v>17.192499999999999</v>
      </c>
      <c r="E194" s="390">
        <f>AVERAGE($V$9:$V$12)</f>
        <v>18.305</v>
      </c>
      <c r="F194" s="390">
        <f>AVERAGE($V$13:$V$16)</f>
        <v>18.664999999999999</v>
      </c>
      <c r="G194" s="390">
        <f>AVERAGE($V$17:$V$20)</f>
        <v>18.585000000000001</v>
      </c>
      <c r="H194" s="390">
        <f>AVERAGE($V$21:$V$24)</f>
        <v>18.13</v>
      </c>
      <c r="I194" s="390">
        <f>AVERAGE($V$25:$V$28)</f>
        <v>17.612500000000001</v>
      </c>
      <c r="J194" s="390">
        <f>AVERAGE($V$29:$V$32)</f>
        <v>17.487500000000001</v>
      </c>
      <c r="K194" s="390">
        <f>AVERAGE($V$33:$V$44)</f>
        <v>17.020000000000003</v>
      </c>
      <c r="L194" s="390">
        <f>AVERAGE($V$45:$V$56)</f>
        <v>16.612500000000001</v>
      </c>
      <c r="M194" s="390">
        <f>AVERAGE($V$57:$V$68)</f>
        <v>16.680833333333332</v>
      </c>
      <c r="N194" s="390">
        <f>AVERAGE($V$69:$V$74)</f>
        <v>16.815000000000001</v>
      </c>
      <c r="O194" s="390">
        <f>AVERAGE($V$75:$V$86)</f>
        <v>17.319999999999997</v>
      </c>
      <c r="P194" s="390">
        <f>AVERAGE($V$87:$V$98)</f>
        <v>17.583333333333332</v>
      </c>
      <c r="Q194" s="390">
        <f>AVERAGE($V$99:$V$110)</f>
        <v>17.837500000000002</v>
      </c>
      <c r="R194" s="390">
        <f>AVERAGE($V$111:$V$122)</f>
        <v>18.154166666666665</v>
      </c>
      <c r="S194" s="390">
        <f>AVERAGE($V$123:$V$134)</f>
        <v>18.434166666666666</v>
      </c>
      <c r="T194" s="390">
        <f>AVERAGE($V$135:$V$184)</f>
        <v>18.777567567567573</v>
      </c>
      <c r="U194" s="390">
        <f>AVERAGE($V$147:$V$158)</f>
        <v>19.016666666666662</v>
      </c>
      <c r="V194" s="390">
        <f>AVERAGE($V$159:$V$184)</f>
        <v>18.432307692307695</v>
      </c>
      <c r="W194" s="390">
        <f>AVERAGE($V$171:$V$184)</f>
        <v>17.555</v>
      </c>
      <c r="X194" s="198"/>
      <c r="Y194" s="369"/>
      <c r="Z194" s="368"/>
      <c r="AA194" s="198"/>
      <c r="AB194" s="369"/>
      <c r="AC194" s="368"/>
      <c r="AD194" s="198"/>
      <c r="AE194" s="369"/>
      <c r="AF194" s="368"/>
      <c r="AG194" s="198"/>
      <c r="AH194" s="369"/>
      <c r="AI194" s="368"/>
      <c r="AJ194" s="198"/>
      <c r="AK194" s="369"/>
      <c r="AM194" s="368"/>
      <c r="AN194" s="198"/>
      <c r="AO194" s="369"/>
      <c r="AP194" s="368"/>
      <c r="AQ194" s="198"/>
      <c r="AR194" s="369"/>
      <c r="AS194" s="8"/>
    </row>
    <row r="195" spans="2:45" ht="15" thickBot="1">
      <c r="B195" s="387"/>
      <c r="C195" s="387"/>
      <c r="D195" s="387"/>
      <c r="E195" s="387"/>
      <c r="F195"/>
      <c r="G195"/>
      <c r="H195"/>
      <c r="I195"/>
      <c r="J195"/>
      <c r="K195"/>
      <c r="L195"/>
      <c r="M195"/>
      <c r="N195"/>
      <c r="O195"/>
      <c r="P195"/>
      <c r="Q195"/>
      <c r="T195" s="198"/>
      <c r="X195" s="198"/>
      <c r="Y195" s="369"/>
      <c r="Z195" s="368"/>
      <c r="AA195" s="198"/>
      <c r="AB195" s="369"/>
      <c r="AC195" s="368"/>
      <c r="AD195" s="198"/>
      <c r="AE195" s="369"/>
      <c r="AF195" s="368"/>
      <c r="AG195" s="198"/>
      <c r="AH195" s="369"/>
      <c r="AI195" s="368"/>
      <c r="AJ195" s="198"/>
      <c r="AK195" s="369"/>
      <c r="AM195" s="368"/>
      <c r="AN195" s="198"/>
      <c r="AO195" s="369"/>
      <c r="AP195" s="368"/>
      <c r="AQ195" s="198"/>
      <c r="AR195" s="369"/>
      <c r="AS195" s="8"/>
    </row>
    <row r="196" spans="2:45" ht="18" thickBot="1">
      <c r="B196" s="1415" t="s">
        <v>214</v>
      </c>
      <c r="C196" s="1416"/>
      <c r="D196" s="1417"/>
      <c r="E196" s="387"/>
      <c r="F196"/>
      <c r="G196"/>
      <c r="H196"/>
      <c r="I196"/>
      <c r="J196"/>
      <c r="K196"/>
      <c r="L196"/>
      <c r="M196"/>
      <c r="N196"/>
      <c r="O196"/>
      <c r="P196"/>
      <c r="Q196"/>
      <c r="T196" s="198"/>
      <c r="X196" s="198"/>
      <c r="Y196" s="369"/>
      <c r="Z196" s="368"/>
      <c r="AA196" s="198"/>
      <c r="AB196" s="369"/>
      <c r="AC196" s="368"/>
      <c r="AD196" s="198"/>
      <c r="AE196" s="369"/>
      <c r="AF196" s="368"/>
      <c r="AG196" s="198"/>
      <c r="AH196" s="369"/>
      <c r="AI196" s="368"/>
      <c r="AJ196" s="198"/>
      <c r="AK196" s="369"/>
      <c r="AM196" s="368"/>
      <c r="AN196" s="198"/>
      <c r="AO196" s="369"/>
      <c r="AP196" s="368"/>
      <c r="AQ196" s="198"/>
      <c r="AR196" s="369"/>
      <c r="AS196" s="8"/>
    </row>
    <row r="197" spans="2:45">
      <c r="B197" s="839" t="s">
        <v>142</v>
      </c>
      <c r="C197" s="840" t="s">
        <v>199</v>
      </c>
      <c r="D197" s="839" t="s">
        <v>200</v>
      </c>
      <c r="E197" s="388" t="s">
        <v>201</v>
      </c>
      <c r="F197" s="388" t="s">
        <v>64</v>
      </c>
      <c r="G197" s="388" t="s">
        <v>65</v>
      </c>
      <c r="H197" s="388" t="s">
        <v>66</v>
      </c>
      <c r="I197" s="388" t="s">
        <v>67</v>
      </c>
      <c r="J197" s="388" t="s">
        <v>77</v>
      </c>
      <c r="K197" s="388" t="s">
        <v>78</v>
      </c>
      <c r="L197" s="388" t="s">
        <v>139</v>
      </c>
      <c r="M197" s="388" t="s">
        <v>140</v>
      </c>
      <c r="N197" s="388" t="s">
        <v>179</v>
      </c>
      <c r="O197" s="388">
        <v>2015</v>
      </c>
      <c r="P197" s="388">
        <v>2016</v>
      </c>
      <c r="Q197" s="388">
        <v>2017</v>
      </c>
      <c r="R197" s="388">
        <v>2018</v>
      </c>
      <c r="S197" s="388">
        <v>2019</v>
      </c>
      <c r="T197" s="388">
        <v>2020</v>
      </c>
      <c r="U197" s="388">
        <v>2021</v>
      </c>
      <c r="V197" s="388">
        <v>2022</v>
      </c>
      <c r="W197" s="994">
        <v>2023</v>
      </c>
      <c r="X197" s="198"/>
      <c r="Y197" s="369"/>
      <c r="Z197" s="368"/>
      <c r="AA197" s="198"/>
      <c r="AB197" s="369"/>
      <c r="AC197" s="368"/>
      <c r="AD197" s="198"/>
      <c r="AE197" s="369"/>
      <c r="AF197" s="368"/>
      <c r="AG197" s="198"/>
      <c r="AH197" s="369"/>
      <c r="AI197" s="368"/>
      <c r="AJ197" s="198"/>
      <c r="AK197" s="369"/>
      <c r="AM197" s="368"/>
      <c r="AN197" s="198"/>
      <c r="AO197" s="369"/>
      <c r="AP197" s="368"/>
      <c r="AQ197" s="198"/>
      <c r="AR197" s="369"/>
      <c r="AS197" s="8"/>
    </row>
    <row r="198" spans="2:45">
      <c r="B198" s="389" t="s">
        <v>203</v>
      </c>
      <c r="C198" s="390">
        <f>AVERAGE($E$3:$E$4)</f>
        <v>7</v>
      </c>
      <c r="D198" s="390">
        <f>AVERAGE($E$5:$E$8)</f>
        <v>6.9666666666666659</v>
      </c>
      <c r="E198" s="390">
        <f>AVERAGE($E$9:$E$12)</f>
        <v>7</v>
      </c>
      <c r="F198" s="390">
        <f>AVERAGE($E$13:$E$16)</f>
        <v>7.1750000000000007</v>
      </c>
      <c r="G198" s="390">
        <f>AVERAGE($E$17:$E$20)</f>
        <v>7.35</v>
      </c>
      <c r="H198" s="390">
        <f>AVERAGE($E$21:$E$24)</f>
        <v>7.2</v>
      </c>
      <c r="I198" s="390">
        <f>AVERAGE($E$25:$E$28)</f>
        <v>7.1000000000000005</v>
      </c>
      <c r="J198" s="390">
        <f>AVERAGE($E$29:$E$32)</f>
        <v>7.4224999999999994</v>
      </c>
      <c r="K198" s="390">
        <f>AVERAGE($E$33:$E$44)</f>
        <v>7.2745454545454553</v>
      </c>
      <c r="L198" s="390">
        <f>AVERAGE($E$45:$E$56)</f>
        <v>7.180833333333335</v>
      </c>
      <c r="M198" s="390">
        <f>AVERAGE($E$57:$E$68)</f>
        <v>7.2766666666666682</v>
      </c>
      <c r="N198" s="390">
        <f>AVERAGE($E$69:$E$74)</f>
        <v>7.1833333333333336</v>
      </c>
      <c r="O198" s="390">
        <f>AVERAGE($E$75:$E$86)</f>
        <v>7.1983333333333333</v>
      </c>
      <c r="P198" s="390">
        <f>AVERAGE($E$87:$E$98)</f>
        <v>7.1391666666666653</v>
      </c>
      <c r="Q198" s="390">
        <f>AVERAGE($E$99:$E$110)</f>
        <v>7.1124999999999998</v>
      </c>
      <c r="R198" s="390">
        <f>AVERAGE($E$111:$E$122)</f>
        <v>7.0491666666666672</v>
      </c>
      <c r="S198" s="390">
        <f>AVERAGE($E$123:$E$134)</f>
        <v>7.0750000000000002</v>
      </c>
      <c r="T198" s="390">
        <f>AVERAGE($E$135:$E$184)</f>
        <v>7.217352941176471</v>
      </c>
      <c r="U198" s="390">
        <f>AVERAGE($E$147:$E$158)</f>
        <v>7.2836363636363624</v>
      </c>
      <c r="V198" s="390">
        <f>AVERAGE($E$159:$E$184)</f>
        <v>7.206363636363637</v>
      </c>
      <c r="W198" s="390">
        <f>AVERAGE($E$171:$E$184)</f>
        <v>7.19</v>
      </c>
      <c r="X198" s="198"/>
      <c r="Y198" s="369"/>
      <c r="Z198" s="368"/>
      <c r="AA198" s="198"/>
      <c r="AB198" s="369"/>
      <c r="AC198" s="368"/>
      <c r="AD198" s="198"/>
      <c r="AE198" s="369"/>
      <c r="AF198" s="368"/>
      <c r="AG198" s="198"/>
      <c r="AH198" s="369"/>
      <c r="AI198" s="368"/>
      <c r="AJ198" s="198"/>
      <c r="AK198" s="369"/>
      <c r="AM198" s="368"/>
      <c r="AN198" s="198"/>
      <c r="AO198" s="369"/>
      <c r="AP198" s="368"/>
      <c r="AQ198" s="198"/>
      <c r="AR198" s="369"/>
      <c r="AS198" s="8"/>
    </row>
    <row r="199" spans="2:45">
      <c r="B199" s="389" t="s">
        <v>205</v>
      </c>
      <c r="C199" s="390">
        <f>AVERAGE($J$3:$J$4)</f>
        <v>6.6</v>
      </c>
      <c r="D199" s="390">
        <f>AVERAGE($J$5:$J$8)</f>
        <v>6.6750000000000007</v>
      </c>
      <c r="E199" s="390">
        <f>AVERAGE($J$9:$J$12)</f>
        <v>7.0333333333333341</v>
      </c>
      <c r="F199" s="390">
        <f>AVERAGE($J$13:$J$16)</f>
        <v>6.7249999999999996</v>
      </c>
      <c r="G199" s="390">
        <f>AVERAGE($J$17:$J$20)</f>
        <v>6.9</v>
      </c>
      <c r="H199" s="390">
        <f>AVERAGE($J$21:$J$24)</f>
        <v>7.0666666666666664</v>
      </c>
      <c r="I199" s="390">
        <f>AVERAGE($J$25:$J$28)</f>
        <v>6.8</v>
      </c>
      <c r="J199" s="390">
        <f>AVERAGE($J$29:$J$32)</f>
        <v>7.38</v>
      </c>
      <c r="K199" s="390">
        <f>AVERAGE($J$33:$J$44)</f>
        <v>7.4</v>
      </c>
      <c r="L199" s="390">
        <f>AVERAGE($J$45:$J$56)</f>
        <v>7.0955555555555554</v>
      </c>
      <c r="M199" s="390">
        <f>AVERAGE($J$57:$J$68)</f>
        <v>7.1636363636363631</v>
      </c>
      <c r="N199" s="390">
        <f>AVERAGE($J$69:$J$74)</f>
        <v>7.1933333333333342</v>
      </c>
      <c r="O199" s="390">
        <f>AVERAGE($J$75:$J$86)</f>
        <v>7.0666666666666673</v>
      </c>
      <c r="P199" s="390">
        <f>AVERAGE($J$87:$J$98)</f>
        <v>7.1509090909090904</v>
      </c>
      <c r="Q199" s="390">
        <f>AVERAGE($J$99:$J$110)</f>
        <v>7.0575000000000001</v>
      </c>
      <c r="R199" s="390">
        <f>AVERAGE($J$111:$J$122)</f>
        <v>6.9508333333333328</v>
      </c>
      <c r="S199" s="390">
        <f>AVERAGE($J$123:$J$134)</f>
        <v>6.9033333333333324</v>
      </c>
      <c r="T199" s="390">
        <f>AVERAGE($J$135:$J$184)</f>
        <v>7.1104347826086949</v>
      </c>
      <c r="U199" s="390">
        <f>AVERAGE($J$147:$J$158)</f>
        <v>7.2249999999999996</v>
      </c>
      <c r="V199" s="390">
        <f>AVERAGE($J$159:$J$184)</f>
        <v>7.13</v>
      </c>
      <c r="W199" s="390">
        <f>AVERAGE($J$171:$J$184)</f>
        <v>7.1</v>
      </c>
      <c r="X199" s="198"/>
      <c r="Y199" s="369"/>
      <c r="Z199" s="368"/>
      <c r="AA199" s="198"/>
      <c r="AB199" s="369"/>
      <c r="AC199" s="368"/>
      <c r="AD199" s="198"/>
      <c r="AE199" s="369"/>
      <c r="AF199" s="368"/>
      <c r="AG199" s="198"/>
      <c r="AH199" s="369"/>
      <c r="AI199" s="368"/>
      <c r="AJ199" s="198"/>
      <c r="AK199" s="369"/>
      <c r="AM199" s="368"/>
      <c r="AN199" s="198"/>
      <c r="AO199" s="369"/>
      <c r="AP199" s="368"/>
      <c r="AQ199" s="198"/>
      <c r="AR199" s="369"/>
      <c r="AS199" s="8"/>
    </row>
    <row r="200" spans="2:45">
      <c r="B200" s="389" t="s">
        <v>206</v>
      </c>
      <c r="C200" s="390">
        <f>AVERAGE($O$3:$O$4)</f>
        <v>7.2</v>
      </c>
      <c r="D200" s="390">
        <f>AVERAGE($O$5:$O$8)</f>
        <v>6.95</v>
      </c>
      <c r="E200" s="390">
        <f>AVERAGE($O$9:$O$12)</f>
        <v>7.05</v>
      </c>
      <c r="F200" s="390">
        <f>AVERAGE($O$13:$O$16)</f>
        <v>7.35</v>
      </c>
      <c r="G200" s="390">
        <f>AVERAGE($O$17:$O$20)</f>
        <v>7.3250000000000002</v>
      </c>
      <c r="H200" s="390">
        <f>AVERAGE($O$21:$O$24)</f>
        <v>7.333333333333333</v>
      </c>
      <c r="I200" s="390">
        <f>AVERAGE($O$25:$O$28)</f>
        <v>7.05</v>
      </c>
      <c r="J200" s="390">
        <f>AVERAGE($O$29:$O$32)</f>
        <v>7.3374999999999995</v>
      </c>
      <c r="K200" s="390">
        <f>AVERAGE($O$33:$O$44)</f>
        <v>7.3281818181818181</v>
      </c>
      <c r="L200" s="390">
        <f>AVERAGE($O$45:$O$56)</f>
        <v>7.1183333333333332</v>
      </c>
      <c r="M200" s="390">
        <f>AVERAGE($O$57:$O$68)</f>
        <v>7.2200000000000006</v>
      </c>
      <c r="N200" s="390"/>
      <c r="O200" s="390"/>
      <c r="P200" s="390">
        <f>AVERAGE($O$87:$O$98)</f>
        <v>7.2055555555555566</v>
      </c>
      <c r="Q200" s="390">
        <f>AVERAGE($O$99:$O$110)</f>
        <v>7.192222222222223</v>
      </c>
      <c r="R200" s="435"/>
      <c r="S200" s="435"/>
      <c r="T200" s="435"/>
      <c r="U200" s="435"/>
      <c r="V200" s="390">
        <f>AVERAGE($O$159:$O$184)</f>
        <v>7.2959999999999994</v>
      </c>
      <c r="W200" s="390" t="e">
        <f>AVERAGE($O$171:$O$184)</f>
        <v>#DIV/0!</v>
      </c>
      <c r="X200" s="198"/>
      <c r="Y200" s="369"/>
      <c r="Z200" s="368"/>
      <c r="AA200" s="198"/>
      <c r="AB200" s="369"/>
      <c r="AC200" s="368"/>
      <c r="AD200" s="198"/>
      <c r="AE200" s="369"/>
      <c r="AF200" s="368"/>
      <c r="AG200" s="198"/>
      <c r="AH200" s="369"/>
      <c r="AI200" s="368"/>
      <c r="AJ200" s="198"/>
      <c r="AK200" s="369"/>
      <c r="AM200" s="368"/>
      <c r="AN200" s="198"/>
      <c r="AO200" s="369"/>
      <c r="AP200" s="368"/>
      <c r="AQ200" s="198"/>
      <c r="AR200" s="369"/>
      <c r="AS200" s="8"/>
    </row>
    <row r="201" spans="2:45">
      <c r="P201" s="369"/>
      <c r="Q201" s="369"/>
      <c r="T201" s="198"/>
      <c r="X201" s="198"/>
      <c r="Y201" s="369"/>
      <c r="Z201" s="368"/>
      <c r="AA201" s="198"/>
      <c r="AB201" s="369"/>
      <c r="AC201" s="368"/>
      <c r="AD201" s="198"/>
      <c r="AE201" s="369"/>
      <c r="AF201" s="368"/>
      <c r="AG201" s="198"/>
      <c r="AH201" s="369"/>
      <c r="AI201" s="368"/>
      <c r="AJ201" s="198"/>
      <c r="AK201" s="369"/>
      <c r="AM201" s="368"/>
      <c r="AN201" s="198"/>
      <c r="AO201" s="369"/>
      <c r="AP201" s="368"/>
      <c r="AQ201" s="198"/>
      <c r="AR201" s="369"/>
      <c r="AS201" s="8"/>
    </row>
    <row r="202" spans="2:45" ht="15" thickBot="1">
      <c r="P202" s="369"/>
      <c r="Q202" s="369"/>
      <c r="T202" s="198"/>
      <c r="X202" s="198"/>
      <c r="Y202" s="369"/>
      <c r="Z202" s="368"/>
      <c r="AA202" s="198"/>
      <c r="AB202" s="369"/>
      <c r="AC202" s="368"/>
      <c r="AD202" s="198"/>
      <c r="AE202" s="369"/>
      <c r="AF202" s="368"/>
      <c r="AG202" s="198"/>
      <c r="AH202" s="369"/>
      <c r="AI202" s="368"/>
      <c r="AJ202" s="198"/>
      <c r="AK202" s="369"/>
      <c r="AM202" s="368"/>
      <c r="AN202" s="198"/>
      <c r="AO202" s="369"/>
      <c r="AP202" s="368"/>
      <c r="AQ202" s="198"/>
      <c r="AR202" s="369"/>
      <c r="AS202" s="8"/>
    </row>
    <row r="203" spans="2:45" ht="18" thickBot="1">
      <c r="B203" s="1415" t="s">
        <v>215</v>
      </c>
      <c r="C203" s="1416"/>
      <c r="D203" s="1417"/>
      <c r="E203" s="387"/>
      <c r="F203"/>
      <c r="G203"/>
      <c r="H203"/>
      <c r="I203"/>
      <c r="J203"/>
      <c r="K203"/>
      <c r="L203"/>
      <c r="M203"/>
      <c r="N203"/>
      <c r="O203"/>
      <c r="P203"/>
      <c r="Q203"/>
      <c r="T203" s="198"/>
      <c r="X203" s="198"/>
      <c r="Y203" s="369"/>
      <c r="Z203" s="368"/>
      <c r="AA203" s="198"/>
      <c r="AB203" s="369"/>
      <c r="AC203" s="368"/>
      <c r="AD203" s="198"/>
      <c r="AE203" s="369"/>
      <c r="AF203" s="368"/>
      <c r="AG203" s="198"/>
      <c r="AH203" s="369"/>
      <c r="AI203" s="368"/>
      <c r="AJ203" s="198"/>
      <c r="AK203" s="369"/>
      <c r="AM203" s="368"/>
      <c r="AN203" s="198"/>
      <c r="AO203" s="369"/>
      <c r="AP203" s="368"/>
      <c r="AQ203" s="198"/>
      <c r="AR203" s="369"/>
      <c r="AS203" s="8"/>
    </row>
    <row r="204" spans="2:45">
      <c r="B204" s="841" t="s">
        <v>142</v>
      </c>
      <c r="C204" s="840" t="s">
        <v>199</v>
      </c>
      <c r="D204" s="839" t="s">
        <v>200</v>
      </c>
      <c r="E204" s="388" t="s">
        <v>201</v>
      </c>
      <c r="F204" s="388" t="s">
        <v>64</v>
      </c>
      <c r="G204" s="388" t="s">
        <v>65</v>
      </c>
      <c r="H204" s="388" t="s">
        <v>66</v>
      </c>
      <c r="I204" s="388" t="s">
        <v>67</v>
      </c>
      <c r="J204" s="388" t="s">
        <v>77</v>
      </c>
      <c r="K204" s="388" t="s">
        <v>78</v>
      </c>
      <c r="L204" s="388" t="s">
        <v>139</v>
      </c>
      <c r="M204" s="388" t="s">
        <v>140</v>
      </c>
      <c r="N204" s="388" t="s">
        <v>179</v>
      </c>
      <c r="O204" s="388">
        <v>2015</v>
      </c>
      <c r="P204" s="388">
        <v>2016</v>
      </c>
      <c r="Q204" s="388">
        <v>2017</v>
      </c>
      <c r="R204" s="388">
        <v>2018</v>
      </c>
      <c r="S204" s="388">
        <v>2019</v>
      </c>
      <c r="T204" s="388">
        <v>2020</v>
      </c>
      <c r="U204" s="388">
        <v>2021</v>
      </c>
      <c r="V204" s="388">
        <v>2022</v>
      </c>
      <c r="W204" s="994">
        <v>2023</v>
      </c>
      <c r="X204" s="198"/>
      <c r="Y204" s="369"/>
      <c r="Z204" s="368"/>
      <c r="AA204" s="198"/>
      <c r="AB204" s="369"/>
      <c r="AC204" s="368"/>
      <c r="AD204" s="198"/>
      <c r="AE204" s="369"/>
      <c r="AF204" s="368"/>
      <c r="AG204" s="198"/>
      <c r="AH204" s="369"/>
      <c r="AI204" s="368"/>
      <c r="AJ204" s="198"/>
      <c r="AK204" s="369"/>
      <c r="AM204" s="368"/>
      <c r="AN204" s="198"/>
      <c r="AO204" s="369"/>
      <c r="AP204" s="368"/>
      <c r="AQ204" s="198"/>
      <c r="AR204" s="369"/>
      <c r="AS204" s="8"/>
    </row>
    <row r="205" spans="2:45">
      <c r="B205" s="389" t="s">
        <v>203</v>
      </c>
      <c r="C205" s="391">
        <f>AVERAGE($F$3:$F$4)</f>
        <v>2020</v>
      </c>
      <c r="D205" s="391">
        <f>AVERAGE($F$5:$F$8)</f>
        <v>1846.6666666666667</v>
      </c>
      <c r="E205" s="391">
        <f>AVERAGE($F$9:$F$12)</f>
        <v>1900</v>
      </c>
      <c r="F205" s="391">
        <f>AVERAGE($F$13:$F$16)</f>
        <v>1705</v>
      </c>
      <c r="G205" s="391">
        <f>AVERAGE($F$17:$F$20)</f>
        <v>1565</v>
      </c>
      <c r="H205" s="391">
        <f>AVERAGE($F$21:$F$24)</f>
        <v>1575</v>
      </c>
      <c r="I205" s="391">
        <f>AVERAGE($F$25:$F$28)</f>
        <v>1401.75</v>
      </c>
      <c r="J205" s="391">
        <f>AVERAGE($F$29:$F$32)</f>
        <v>1433.5</v>
      </c>
      <c r="K205" s="391">
        <f>AVERAGE($F$33:$F$44)</f>
        <v>1410.3636363636363</v>
      </c>
      <c r="L205" s="391">
        <f>AVERAGE($F$45:$F$56)</f>
        <v>1358.5</v>
      </c>
      <c r="M205" s="391">
        <f>AVERAGE($F$57:$F$68)</f>
        <v>1480.3333333333333</v>
      </c>
      <c r="N205" s="391">
        <f>AVERAGE($F$69:$F$74)</f>
        <v>1700.5</v>
      </c>
      <c r="O205" s="391">
        <f>AVERAGE($F$75:$F$86)</f>
        <v>1344.5833333333333</v>
      </c>
      <c r="P205" s="391">
        <f>AVERAGE($F$87:$F$98)</f>
        <v>1471</v>
      </c>
      <c r="Q205" s="391">
        <f>AVERAGE($F$99:$F$110)</f>
        <v>1346.8333333333333</v>
      </c>
      <c r="R205" s="391">
        <f>AVERAGE($F$111:$F$122)</f>
        <v>1391.5833333333333</v>
      </c>
      <c r="S205" s="391">
        <f>AVERAGE($F$123:$F$134)</f>
        <v>1212.1666666666667</v>
      </c>
      <c r="T205" s="391">
        <f>AVERAGE($F$135:$F$184)</f>
        <v>1310.5588235294117</v>
      </c>
      <c r="U205" s="391">
        <f>AVERAGE($F$147:$F$158)</f>
        <v>1212.1818181818182</v>
      </c>
      <c r="V205" s="391">
        <f>AVERAGE($F$159:$F$184)</f>
        <v>1400</v>
      </c>
      <c r="W205" s="391">
        <f>AVERAGE($F$171:$F$184)</f>
        <v>1460</v>
      </c>
      <c r="X205" s="198"/>
      <c r="Y205" s="369"/>
      <c r="Z205" s="368"/>
      <c r="AA205" s="198"/>
      <c r="AB205" s="369"/>
      <c r="AC205" s="368"/>
      <c r="AD205" s="198"/>
      <c r="AE205" s="369"/>
      <c r="AF205" s="368"/>
      <c r="AG205" s="198"/>
      <c r="AH205" s="369"/>
      <c r="AI205" s="368"/>
      <c r="AJ205" s="198"/>
      <c r="AK205" s="369"/>
      <c r="AM205" s="368"/>
      <c r="AN205" s="198"/>
      <c r="AO205" s="369"/>
      <c r="AP205" s="368"/>
      <c r="AQ205" s="198"/>
      <c r="AR205" s="369"/>
      <c r="AS205" s="8"/>
    </row>
    <row r="206" spans="2:45">
      <c r="B206" s="389" t="s">
        <v>205</v>
      </c>
      <c r="C206" s="391">
        <f>AVERAGE($K$3:$K$4)</f>
        <v>5670</v>
      </c>
      <c r="D206" s="391">
        <f>AVERAGE($K$5:$K$8)</f>
        <v>5755</v>
      </c>
      <c r="E206" s="391">
        <f>AVERAGE($K$9:$K$12)</f>
        <v>6236.666666666667</v>
      </c>
      <c r="F206" s="391">
        <f>AVERAGE($K$13:$K$16)</f>
        <v>6287.5</v>
      </c>
      <c r="G206" s="391">
        <f>AVERAGE($K$17:$K$20)</f>
        <v>5937.5</v>
      </c>
      <c r="H206" s="391">
        <f>AVERAGE($K$21:$K$24)</f>
        <v>3196.6666666666665</v>
      </c>
      <c r="I206" s="391">
        <f>AVERAGE($K$25:$K$28)</f>
        <v>2197.5</v>
      </c>
      <c r="J206" s="391">
        <f>AVERAGE($K$29:$K$32)</f>
        <v>2635</v>
      </c>
      <c r="K206" s="391">
        <f>AVERAGE($K$33:$K$44)</f>
        <v>1579</v>
      </c>
      <c r="L206" s="391">
        <f>AVERAGE($K$45:$K$56)</f>
        <v>1947.3333333333333</v>
      </c>
      <c r="M206" s="391">
        <f>AVERAGE($K$57:$K$68)</f>
        <v>2543.6363636363635</v>
      </c>
      <c r="N206" s="391">
        <f>AVERAGE($K$69:$K$74)</f>
        <v>2696.6666666666665</v>
      </c>
      <c r="O206" s="391">
        <f>AVERAGE($K$75:$K$86)</f>
        <v>2767.7777777777778</v>
      </c>
      <c r="P206" s="391">
        <f>AVERAGE($K$87:$K$98)</f>
        <v>2170.4545454545455</v>
      </c>
      <c r="Q206" s="391">
        <f>AVERAGE($K$99:$K$110)</f>
        <v>2235</v>
      </c>
      <c r="R206" s="391">
        <f>AVERAGE($K$111:$K$122)</f>
        <v>2850.8333333333335</v>
      </c>
      <c r="S206" s="391">
        <f>AVERAGE($K$123:$K$134)</f>
        <v>3880</v>
      </c>
      <c r="T206" s="391">
        <f>AVERAGE($K$135:$K$184)</f>
        <v>3069.1304347826085</v>
      </c>
      <c r="U206" s="391">
        <f>AVERAGE($K$147:$K$158)</f>
        <v>1992</v>
      </c>
      <c r="V206" s="391">
        <f>AVERAGE($K$159:$K$184)</f>
        <v>2065</v>
      </c>
      <c r="W206" s="391">
        <f>AVERAGE($K$171:$K$184)</f>
        <v>2070</v>
      </c>
      <c r="X206" s="198"/>
      <c r="Y206" s="369"/>
      <c r="Z206" s="368"/>
      <c r="AA206" s="198"/>
      <c r="AB206" s="369"/>
      <c r="AC206" s="368"/>
      <c r="AD206" s="198"/>
      <c r="AE206" s="369"/>
      <c r="AF206" s="368"/>
      <c r="AG206" s="198"/>
      <c r="AH206" s="369"/>
      <c r="AI206" s="368"/>
      <c r="AJ206" s="198"/>
      <c r="AK206" s="369"/>
      <c r="AM206" s="368"/>
      <c r="AN206" s="198"/>
      <c r="AO206" s="369"/>
      <c r="AP206" s="368"/>
      <c r="AQ206" s="198"/>
      <c r="AR206" s="369"/>
      <c r="AS206" s="8"/>
    </row>
    <row r="207" spans="2:45">
      <c r="B207" s="389" t="s">
        <v>206</v>
      </c>
      <c r="C207" s="391">
        <f>AVERAGE($P$3:$P$4)</f>
        <v>1220</v>
      </c>
      <c r="D207" s="391">
        <f>AVERAGE($P$5:$P$8)</f>
        <v>1262.5</v>
      </c>
      <c r="E207" s="391">
        <f>AVERAGE($P$9:$P$12)</f>
        <v>1350</v>
      </c>
      <c r="F207" s="391">
        <f>AVERAGE($P$13:$P$16)</f>
        <v>1245</v>
      </c>
      <c r="G207" s="391">
        <f>AVERAGE($P$17:$P$20)</f>
        <v>1140</v>
      </c>
      <c r="H207" s="391">
        <f>AVERAGE($P$21:$P$24)</f>
        <v>1060</v>
      </c>
      <c r="I207" s="391">
        <f>AVERAGE($P$25:$P$28)</f>
        <v>900</v>
      </c>
      <c r="J207" s="391">
        <f>AVERAGE($P$29:$P$32)</f>
        <v>1094.75</v>
      </c>
      <c r="K207" s="391">
        <f>AVERAGE($P$33:$P$44)</f>
        <v>933.36363636363637</v>
      </c>
      <c r="L207" s="391">
        <f>AVERAGE($P$45:$P$56)</f>
        <v>1087.25</v>
      </c>
      <c r="M207" s="391">
        <f>AVERAGE($P$57:$P$68)</f>
        <v>1117.375</v>
      </c>
      <c r="N207" s="391"/>
      <c r="O207" s="391"/>
      <c r="P207" s="391">
        <f>AVERAGE($P$87:$P$98)</f>
        <v>981.55555555555554</v>
      </c>
      <c r="Q207" s="391">
        <f>AVERAGE($P$99:$P$110)</f>
        <v>931.33333333333337</v>
      </c>
      <c r="R207" s="436"/>
      <c r="S207" s="436"/>
      <c r="T207" s="436"/>
      <c r="U207" s="436"/>
      <c r="V207" s="391">
        <f>AVERAGE($P$159:$P$184)</f>
        <v>957.7</v>
      </c>
      <c r="W207" s="391" t="e">
        <f>AVERAGE($P$171:$P$184)</f>
        <v>#DIV/0!</v>
      </c>
      <c r="X207" s="198"/>
      <c r="Y207" s="369"/>
      <c r="Z207" s="368"/>
      <c r="AA207" s="198"/>
      <c r="AB207" s="369"/>
      <c r="AC207" s="368"/>
      <c r="AD207" s="198"/>
      <c r="AE207" s="369"/>
      <c r="AF207" s="368"/>
      <c r="AG207" s="198"/>
      <c r="AH207" s="369"/>
      <c r="AI207" s="368"/>
      <c r="AJ207" s="198"/>
      <c r="AK207" s="369"/>
      <c r="AM207" s="368"/>
      <c r="AN207" s="198"/>
      <c r="AO207" s="369"/>
      <c r="AP207" s="368"/>
      <c r="AQ207" s="198"/>
      <c r="AR207" s="369"/>
      <c r="AS207" s="8"/>
    </row>
    <row r="208" spans="2:45">
      <c r="B208" s="198"/>
      <c r="C208" s="369"/>
      <c r="D208" s="369"/>
      <c r="E208" s="368"/>
      <c r="F208" s="198"/>
      <c r="G208" s="369"/>
      <c r="H208" s="368"/>
      <c r="I208" s="198"/>
      <c r="J208" s="369"/>
      <c r="K208" s="368"/>
      <c r="L208" s="198"/>
      <c r="M208" s="369"/>
      <c r="N208" s="368"/>
      <c r="O208" s="198"/>
      <c r="P208" s="369"/>
      <c r="Q208" s="368"/>
      <c r="R208" s="198"/>
      <c r="T208" s="369"/>
      <c r="U208" s="368"/>
      <c r="V208" s="19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6:45">
      <c r="P209" s="198"/>
      <c r="Q209" s="369"/>
      <c r="S209" s="368"/>
      <c r="T209" s="198"/>
      <c r="U209" s="369"/>
      <c r="W209" s="368"/>
      <c r="X209" s="198"/>
      <c r="Y209" s="369"/>
      <c r="Z209" s="368"/>
      <c r="AA209" s="198"/>
      <c r="AB209" s="369"/>
      <c r="AC209" s="368"/>
      <c r="AD209" s="198"/>
      <c r="AE209" s="369"/>
      <c r="AF209" s="368"/>
      <c r="AG209" s="198"/>
      <c r="AH209" s="369"/>
      <c r="AI209" s="368"/>
      <c r="AJ209" s="198"/>
      <c r="AK209" s="369"/>
      <c r="AM209" s="368"/>
      <c r="AN209" s="198"/>
      <c r="AO209" s="369"/>
      <c r="AP209" s="368"/>
      <c r="AQ209" s="198"/>
      <c r="AR209" s="369"/>
      <c r="AS209" s="8"/>
    </row>
    <row r="210" spans="16:45">
      <c r="P210" s="198"/>
      <c r="Q210" s="369"/>
      <c r="S210" s="368"/>
      <c r="T210" s="198"/>
      <c r="U210" s="369"/>
      <c r="W210" s="368"/>
      <c r="X210" s="198"/>
      <c r="Y210" s="369"/>
      <c r="Z210" s="368"/>
      <c r="AA210" s="198"/>
      <c r="AB210" s="369"/>
      <c r="AC210" s="368"/>
      <c r="AD210" s="198"/>
      <c r="AE210" s="369"/>
      <c r="AF210" s="368"/>
      <c r="AG210" s="198"/>
      <c r="AH210" s="369"/>
      <c r="AI210" s="368"/>
      <c r="AJ210" s="198"/>
      <c r="AK210" s="369"/>
      <c r="AM210" s="368"/>
      <c r="AN210" s="198"/>
      <c r="AO210" s="369"/>
      <c r="AP210" s="368"/>
      <c r="AQ210" s="198"/>
      <c r="AR210" s="369"/>
      <c r="AS210" s="8"/>
    </row>
    <row r="211" spans="16:45">
      <c r="P211" s="198"/>
      <c r="Q211" s="369"/>
      <c r="S211" s="368"/>
      <c r="T211" s="198"/>
      <c r="U211" s="369"/>
      <c r="W211" s="368"/>
      <c r="X211" s="198"/>
      <c r="Y211" s="369"/>
      <c r="Z211" s="368"/>
      <c r="AA211" s="198"/>
      <c r="AB211" s="369"/>
      <c r="AC211" s="368"/>
      <c r="AD211" s="198"/>
      <c r="AE211" s="369"/>
      <c r="AF211" s="368"/>
      <c r="AG211" s="198"/>
      <c r="AH211" s="369"/>
      <c r="AI211" s="368"/>
      <c r="AJ211" s="198"/>
      <c r="AK211" s="369"/>
      <c r="AM211" s="368"/>
      <c r="AN211" s="198"/>
      <c r="AO211" s="369"/>
      <c r="AP211" s="368"/>
      <c r="AQ211" s="198"/>
      <c r="AR211" s="369"/>
      <c r="AS211" s="8"/>
    </row>
    <row r="212" spans="16:45">
      <c r="P212" s="198"/>
      <c r="Q212" s="369"/>
      <c r="S212" s="368"/>
      <c r="T212" s="198"/>
      <c r="U212" s="369"/>
      <c r="W212" s="368"/>
      <c r="X212" s="198"/>
      <c r="Y212" s="369"/>
      <c r="Z212" s="368"/>
      <c r="AA212" s="198"/>
      <c r="AB212" s="369"/>
      <c r="AC212" s="368"/>
      <c r="AD212" s="198"/>
      <c r="AE212" s="369"/>
      <c r="AF212" s="368"/>
      <c r="AG212" s="198"/>
      <c r="AH212" s="369"/>
      <c r="AI212" s="368"/>
      <c r="AJ212" s="198"/>
      <c r="AK212" s="369"/>
      <c r="AM212" s="368"/>
      <c r="AN212" s="198"/>
      <c r="AO212" s="369"/>
      <c r="AP212" s="368"/>
      <c r="AQ212" s="198"/>
      <c r="AR212" s="369"/>
      <c r="AS212" s="8"/>
    </row>
    <row r="213" spans="16:45">
      <c r="T213" s="198"/>
      <c r="U213" s="369"/>
      <c r="W213" s="368"/>
      <c r="X213" s="198"/>
      <c r="Y213" s="369"/>
      <c r="Z213" s="368"/>
      <c r="AA213" s="198"/>
      <c r="AB213" s="369"/>
      <c r="AC213" s="368"/>
      <c r="AD213" s="198"/>
      <c r="AE213" s="369"/>
      <c r="AF213" s="368"/>
      <c r="AG213" s="198"/>
      <c r="AH213" s="369"/>
      <c r="AI213" s="368"/>
      <c r="AJ213" s="198"/>
      <c r="AK213" s="369"/>
      <c r="AM213" s="368"/>
      <c r="AN213" s="198"/>
      <c r="AO213" s="369"/>
      <c r="AP213" s="368"/>
      <c r="AQ213" s="198"/>
      <c r="AR213" s="369"/>
      <c r="AS213" s="8"/>
    </row>
    <row r="214" spans="16:45">
      <c r="T214" s="198"/>
      <c r="U214" s="369"/>
      <c r="W214" s="368"/>
      <c r="X214" s="198"/>
      <c r="Y214" s="369"/>
      <c r="Z214" s="368"/>
      <c r="AA214" s="198"/>
      <c r="AB214" s="369"/>
      <c r="AC214" s="368"/>
      <c r="AD214" s="198"/>
      <c r="AE214" s="369"/>
      <c r="AF214" s="368"/>
      <c r="AG214" s="198"/>
      <c r="AH214" s="369"/>
      <c r="AI214" s="368"/>
      <c r="AJ214" s="198"/>
      <c r="AK214" s="369"/>
      <c r="AM214" s="368"/>
      <c r="AN214" s="198"/>
      <c r="AO214" s="369"/>
      <c r="AP214" s="368"/>
      <c r="AQ214" s="198"/>
      <c r="AR214" s="369"/>
      <c r="AS214" s="8"/>
    </row>
  </sheetData>
  <mergeCells count="9">
    <mergeCell ref="B188:D188"/>
    <mergeCell ref="B196:D196"/>
    <mergeCell ref="B203:D203"/>
    <mergeCell ref="Z1:AA1"/>
    <mergeCell ref="V1:Y1"/>
    <mergeCell ref="C1:G1"/>
    <mergeCell ref="H1:L1"/>
    <mergeCell ref="M1:Q1"/>
    <mergeCell ref="R1:U1"/>
  </mergeCells>
  <phoneticPr fontId="111" type="noConversion"/>
  <conditionalFormatting sqref="C113:C184 M161">
    <cfRule type="cellIs" dxfId="19" priority="6" operator="greaterThan">
      <formula>$C$186</formula>
    </cfRule>
  </conditionalFormatting>
  <conditionalFormatting sqref="D113:D184">
    <cfRule type="cellIs" dxfId="18" priority="210" operator="lessThan">
      <formula>$D$186</formula>
    </cfRule>
  </conditionalFormatting>
  <conditionalFormatting sqref="E113:E184">
    <cfRule type="cellIs" dxfId="17" priority="56" operator="lessThan">
      <formula>7.1</formula>
    </cfRule>
    <cfRule type="cellIs" dxfId="16" priority="57" operator="greaterThan">
      <formula>7.3</formula>
    </cfRule>
  </conditionalFormatting>
  <conditionalFormatting sqref="F113:F184">
    <cfRule type="cellIs" dxfId="15" priority="55" operator="greaterThan">
      <formula>1666</formula>
    </cfRule>
  </conditionalFormatting>
  <conditionalFormatting sqref="H113:H184 M162:M183">
    <cfRule type="cellIs" dxfId="14" priority="175" operator="greaterThan">
      <formula>$H$186</formula>
    </cfRule>
  </conditionalFormatting>
  <conditionalFormatting sqref="I113:I184 N119:N121 N123:N184">
    <cfRule type="cellIs" dxfId="13" priority="38" operator="lessThan">
      <formula>$I$186</formula>
    </cfRule>
  </conditionalFormatting>
  <conditionalFormatting sqref="J113:J184">
    <cfRule type="cellIs" dxfId="12" priority="53" operator="lessThan">
      <formula>6.9</formula>
    </cfRule>
    <cfRule type="cellIs" dxfId="11" priority="54" operator="greaterThan">
      <formula>7.2</formula>
    </cfRule>
  </conditionalFormatting>
  <conditionalFormatting sqref="K113:K184">
    <cfRule type="cellIs" dxfId="10" priority="52" operator="greaterThan">
      <formula>5584</formula>
    </cfRule>
  </conditionalFormatting>
  <conditionalFormatting sqref="M113:M156 M184">
    <cfRule type="cellIs" dxfId="9" priority="177" operator="greaterThan">
      <formula>$M$186</formula>
    </cfRule>
  </conditionalFormatting>
  <conditionalFormatting sqref="M157:M160">
    <cfRule type="cellIs" dxfId="8" priority="11" operator="greaterThan">
      <formula>$H$186</formula>
    </cfRule>
  </conditionalFormatting>
  <conditionalFormatting sqref="N113:N184">
    <cfRule type="cellIs" dxfId="7" priority="4" operator="lessThan">
      <formula>$N$186</formula>
    </cfRule>
  </conditionalFormatting>
  <conditionalFormatting sqref="O113:O184">
    <cfRule type="cellIs" dxfId="6" priority="50" operator="lessThan">
      <formula>7.1</formula>
    </cfRule>
    <cfRule type="cellIs" dxfId="5" priority="51" operator="greaterThan">
      <formula>7.4</formula>
    </cfRule>
  </conditionalFormatting>
  <conditionalFormatting sqref="P113:P184">
    <cfRule type="cellIs" dxfId="4" priority="49" operator="greaterThan">
      <formula>1152</formula>
    </cfRule>
  </conditionalFormatting>
  <conditionalFormatting sqref="Q190:W194">
    <cfRule type="containsBlanks" priority="3">
      <formula>LEN(TRIM(Q190))=0</formula>
    </cfRule>
  </conditionalFormatting>
  <conditionalFormatting sqref="Q198:W200">
    <cfRule type="containsBlanks" priority="2">
      <formula>LEN(TRIM(Q198))=0</formula>
    </cfRule>
  </conditionalFormatting>
  <conditionalFormatting sqref="Q205:W207">
    <cfRule type="containsBlanks" priority="1">
      <formula>LEN(TRIM(Q205))=0</formula>
    </cfRule>
  </conditionalFormatting>
  <conditionalFormatting sqref="R113:R184">
    <cfRule type="cellIs" dxfId="3" priority="221" operator="greaterThan">
      <formula>$R$186</formula>
    </cfRule>
  </conditionalFormatting>
  <conditionalFormatting sqref="S113:S184">
    <cfRule type="cellIs" dxfId="2" priority="217" operator="lessThan">
      <formula>$S$186</formula>
    </cfRule>
  </conditionalFormatting>
  <conditionalFormatting sqref="V113:V184">
    <cfRule type="cellIs" dxfId="1" priority="223" operator="greaterThan">
      <formula>$V$186</formula>
    </cfRule>
  </conditionalFormatting>
  <conditionalFormatting sqref="W113:W184">
    <cfRule type="cellIs" dxfId="0" priority="219" operator="lessThan">
      <formula>$W$186</formula>
    </cfRule>
  </conditionalFormatting>
  <pageMargins left="0.7" right="0.7" top="0.75" bottom="0.75" header="0.3" footer="0.3"/>
  <pageSetup orientation="portrait" r:id="rId1"/>
  <ignoredErrors>
    <ignoredError sqref="V193:V199 V201:V206" evalError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DC87"/>
  <sheetViews>
    <sheetView zoomScale="85" zoomScaleNormal="85" workbookViewId="0">
      <selection activeCell="D32" sqref="D32"/>
    </sheetView>
  </sheetViews>
  <sheetFormatPr defaultColWidth="9.33203125" defaultRowHeight="14.4"/>
  <cols>
    <col min="1" max="1" width="19.5546875" customWidth="1"/>
    <col min="2" max="2" width="40.5546875" hidden="1" customWidth="1"/>
    <col min="3" max="3" width="10.6640625" hidden="1" customWidth="1"/>
    <col min="4" max="8" width="11.33203125" hidden="1" customWidth="1"/>
    <col min="9" max="9" width="13" hidden="1" customWidth="1"/>
    <col min="10" max="10" width="11.33203125" hidden="1" customWidth="1"/>
    <col min="11" max="13" width="10.6640625" hidden="1" customWidth="1"/>
    <col min="14" max="14" width="9.33203125" hidden="1" customWidth="1"/>
    <col min="15" max="15" width="10.6640625" hidden="1" customWidth="1"/>
    <col min="16" max="20" width="11.33203125" hidden="1" customWidth="1"/>
    <col min="21" max="21" width="13" hidden="1" customWidth="1"/>
    <col min="22" max="22" width="11.33203125" hidden="1" customWidth="1"/>
    <col min="23" max="25" width="10.6640625" hidden="1" customWidth="1"/>
    <col min="26" max="55" width="9.33203125" hidden="1" customWidth="1"/>
    <col min="56" max="56" width="10.33203125" hidden="1" customWidth="1"/>
    <col min="57" max="57" width="9" hidden="1" customWidth="1"/>
    <col min="58" max="71" width="9.33203125" hidden="1" customWidth="1"/>
    <col min="72" max="72" width="21.6640625" hidden="1" customWidth="1"/>
    <col min="73" max="76" width="9.33203125" hidden="1" customWidth="1"/>
    <col min="77" max="77" width="11.44140625" hidden="1" customWidth="1"/>
    <col min="78" max="81" width="9.33203125" hidden="1" customWidth="1"/>
    <col min="82" max="82" width="17.44140625" hidden="1" customWidth="1"/>
    <col min="83" max="86" width="9.33203125" hidden="1" customWidth="1"/>
    <col min="87" max="87" width="12.44140625" hidden="1" customWidth="1"/>
    <col min="88" max="90" width="9.33203125" hidden="1" customWidth="1"/>
    <col min="91" max="91" width="12.33203125" hidden="1" customWidth="1"/>
    <col min="92" max="92" width="40.6640625" hidden="1" customWidth="1"/>
    <col min="93" max="95" width="0" hidden="1" customWidth="1"/>
    <col min="96" max="96" width="2.6640625" hidden="1" customWidth="1"/>
    <col min="97" max="97" width="23.33203125" hidden="1" customWidth="1"/>
    <col min="98" max="98" width="39.33203125" hidden="1" customWidth="1"/>
    <col min="99" max="99" width="13.109375" hidden="1" customWidth="1"/>
    <col min="100" max="100" width="10.6640625" hidden="1" customWidth="1"/>
    <col min="101" max="101" width="12.33203125" hidden="1" customWidth="1"/>
    <col min="102" max="102" width="3.5546875" hidden="1" customWidth="1"/>
    <col min="103" max="103" width="23.33203125" customWidth="1"/>
    <col min="104" max="104" width="39.33203125" customWidth="1"/>
    <col min="105" max="105" width="13.109375" customWidth="1"/>
    <col min="106" max="106" width="10.6640625" customWidth="1"/>
    <col min="107" max="107" width="12.33203125" customWidth="1"/>
  </cols>
  <sheetData>
    <row r="1" spans="2:107" ht="15" thickBot="1"/>
    <row r="2" spans="2:107" ht="26.4" thickBot="1">
      <c r="C2" s="1429" t="s">
        <v>77</v>
      </c>
      <c r="D2" s="1430"/>
      <c r="E2" s="1430"/>
      <c r="F2" s="1430"/>
      <c r="G2" s="1430"/>
      <c r="H2" s="1430"/>
      <c r="I2" s="1430"/>
      <c r="J2" s="1430"/>
      <c r="K2" s="1430"/>
      <c r="L2" s="1430"/>
      <c r="M2" s="1431"/>
      <c r="O2" s="1429" t="s">
        <v>78</v>
      </c>
      <c r="P2" s="1430"/>
      <c r="Q2" s="1430"/>
      <c r="R2" s="1430"/>
      <c r="S2" s="1430"/>
      <c r="T2" s="1430"/>
      <c r="U2" s="1430"/>
      <c r="V2" s="1430"/>
      <c r="W2" s="1430"/>
      <c r="X2" s="1430"/>
      <c r="Y2" s="1431"/>
      <c r="AA2" s="1429" t="s">
        <v>139</v>
      </c>
      <c r="AB2" s="1430"/>
      <c r="AC2" s="1430"/>
      <c r="AD2" s="1430"/>
      <c r="AE2" s="1430"/>
      <c r="AF2" s="1430"/>
      <c r="AG2" s="1430"/>
      <c r="AH2" s="1430"/>
      <c r="AI2" s="1430"/>
      <c r="AJ2" s="1430"/>
      <c r="AK2" s="1431"/>
      <c r="AM2" s="1429" t="s">
        <v>140</v>
      </c>
      <c r="AN2" s="1430"/>
      <c r="AO2" s="1430"/>
      <c r="AP2" s="1430"/>
      <c r="AQ2" s="1430"/>
      <c r="AR2" s="1430"/>
      <c r="AS2" s="1430"/>
      <c r="AT2" s="1430"/>
      <c r="AU2" s="1430"/>
      <c r="AV2" s="1430"/>
      <c r="AW2" s="1431"/>
      <c r="AY2" s="1429" t="s">
        <v>141</v>
      </c>
      <c r="AZ2" s="1430"/>
      <c r="BA2" s="1430"/>
      <c r="BB2" s="1430"/>
      <c r="BC2" s="1430"/>
      <c r="BD2" s="1430"/>
      <c r="BE2" s="1430"/>
      <c r="BF2" s="1430"/>
      <c r="BG2" s="1430"/>
      <c r="BH2" s="1430"/>
      <c r="BI2" s="1431"/>
      <c r="BJ2" s="1429">
        <v>2015</v>
      </c>
      <c r="BK2" s="1430"/>
      <c r="BL2" s="1430"/>
      <c r="BM2" s="1430"/>
      <c r="BN2" s="1430"/>
      <c r="BO2" s="1430"/>
      <c r="BP2" s="1430"/>
      <c r="BQ2" s="1430"/>
      <c r="BR2" s="1430"/>
      <c r="BS2" s="1430"/>
      <c r="BT2" s="1432">
        <v>42503</v>
      </c>
      <c r="BU2" s="1433"/>
      <c r="BV2" s="1433"/>
      <c r="BW2" s="1433"/>
      <c r="BX2" s="1434"/>
      <c r="BY2" s="1432">
        <v>42807</v>
      </c>
      <c r="BZ2" s="1433"/>
      <c r="CA2" s="1433"/>
      <c r="CB2" s="1433"/>
      <c r="CC2" s="1434"/>
      <c r="CD2" s="1432">
        <v>43172</v>
      </c>
      <c r="CE2" s="1433"/>
      <c r="CF2" s="1433"/>
      <c r="CG2" s="1433"/>
      <c r="CH2" s="1434"/>
      <c r="CI2" s="1432">
        <v>43531</v>
      </c>
      <c r="CJ2" s="1433"/>
      <c r="CK2" s="1433"/>
      <c r="CL2" s="1433"/>
      <c r="CM2" s="1426">
        <v>43895</v>
      </c>
      <c r="CN2" s="1427"/>
      <c r="CO2" s="1427"/>
      <c r="CP2" s="1427"/>
      <c r="CQ2" s="1428"/>
      <c r="CS2" s="1438">
        <v>44264</v>
      </c>
      <c r="CT2" s="1439"/>
      <c r="CU2" s="1439"/>
      <c r="CV2" s="1439"/>
      <c r="CW2" s="1440"/>
      <c r="CY2" s="1438">
        <v>44677</v>
      </c>
      <c r="CZ2" s="1439"/>
      <c r="DA2" s="1439"/>
      <c r="DB2" s="1439"/>
      <c r="DC2" s="1440"/>
    </row>
    <row r="3" spans="2:107" ht="16.2" thickBot="1">
      <c r="B3" s="393"/>
      <c r="C3" s="394" t="s">
        <v>202</v>
      </c>
      <c r="D3" s="395" t="s">
        <v>216</v>
      </c>
      <c r="E3" s="395" t="s">
        <v>203</v>
      </c>
      <c r="F3" s="395" t="s">
        <v>204</v>
      </c>
      <c r="G3" s="395" t="s">
        <v>205</v>
      </c>
      <c r="H3" s="395" t="s">
        <v>206</v>
      </c>
      <c r="I3" s="395" t="s">
        <v>207</v>
      </c>
      <c r="J3" s="395" t="s">
        <v>208</v>
      </c>
      <c r="K3" s="395" t="s">
        <v>209</v>
      </c>
      <c r="L3" s="395" t="s">
        <v>210</v>
      </c>
      <c r="M3" s="396" t="s">
        <v>211</v>
      </c>
      <c r="O3" s="394" t="s">
        <v>202</v>
      </c>
      <c r="P3" s="395" t="s">
        <v>216</v>
      </c>
      <c r="Q3" s="395" t="s">
        <v>203</v>
      </c>
      <c r="R3" s="395" t="s">
        <v>204</v>
      </c>
      <c r="S3" s="395" t="s">
        <v>205</v>
      </c>
      <c r="T3" s="395" t="s">
        <v>206</v>
      </c>
      <c r="U3" s="395" t="s">
        <v>207</v>
      </c>
      <c r="V3" s="395" t="s">
        <v>208</v>
      </c>
      <c r="W3" s="395" t="s">
        <v>209</v>
      </c>
      <c r="X3" s="395" t="s">
        <v>210</v>
      </c>
      <c r="Y3" s="396" t="s">
        <v>211</v>
      </c>
      <c r="AA3" s="394" t="s">
        <v>202</v>
      </c>
      <c r="AB3" s="395" t="s">
        <v>216</v>
      </c>
      <c r="AC3" s="395" t="s">
        <v>203</v>
      </c>
      <c r="AD3" s="395" t="s">
        <v>204</v>
      </c>
      <c r="AE3" s="395" t="s">
        <v>205</v>
      </c>
      <c r="AF3" s="395" t="s">
        <v>206</v>
      </c>
      <c r="AG3" s="395" t="s">
        <v>207</v>
      </c>
      <c r="AH3" s="395" t="s">
        <v>208</v>
      </c>
      <c r="AI3" s="395" t="s">
        <v>209</v>
      </c>
      <c r="AJ3" s="395" t="s">
        <v>210</v>
      </c>
      <c r="AK3" s="396" t="s">
        <v>211</v>
      </c>
      <c r="AM3" s="394" t="s">
        <v>202</v>
      </c>
      <c r="AN3" s="395" t="s">
        <v>216</v>
      </c>
      <c r="AO3" s="395" t="s">
        <v>203</v>
      </c>
      <c r="AP3" s="395" t="s">
        <v>204</v>
      </c>
      <c r="AQ3" s="395" t="s">
        <v>205</v>
      </c>
      <c r="AR3" s="395" t="s">
        <v>206</v>
      </c>
      <c r="AS3" s="395" t="s">
        <v>207</v>
      </c>
      <c r="AT3" s="395" t="s">
        <v>208</v>
      </c>
      <c r="AU3" s="395" t="s">
        <v>209</v>
      </c>
      <c r="AV3" s="395" t="s">
        <v>210</v>
      </c>
      <c r="AW3" s="396" t="s">
        <v>211</v>
      </c>
      <c r="AY3" s="394" t="s">
        <v>202</v>
      </c>
      <c r="AZ3" s="395" t="s">
        <v>203</v>
      </c>
      <c r="BA3" s="395" t="s">
        <v>204</v>
      </c>
      <c r="BB3" s="395" t="s">
        <v>205</v>
      </c>
      <c r="BC3" s="395" t="s">
        <v>206</v>
      </c>
      <c r="BD3" s="395" t="s">
        <v>207</v>
      </c>
      <c r="BE3" s="395" t="s">
        <v>208</v>
      </c>
      <c r="BF3" s="395" t="s">
        <v>209</v>
      </c>
      <c r="BG3" s="395" t="s">
        <v>210</v>
      </c>
      <c r="BH3" s="396" t="s">
        <v>211</v>
      </c>
      <c r="BJ3" s="394" t="s">
        <v>202</v>
      </c>
      <c r="BK3" s="395" t="s">
        <v>203</v>
      </c>
      <c r="BL3" s="395" t="s">
        <v>204</v>
      </c>
      <c r="BM3" s="395" t="s">
        <v>205</v>
      </c>
      <c r="BN3" s="395" t="s">
        <v>206</v>
      </c>
      <c r="BO3" s="395" t="s">
        <v>207</v>
      </c>
      <c r="BP3" s="395" t="s">
        <v>208</v>
      </c>
      <c r="BQ3" s="395" t="s">
        <v>209</v>
      </c>
      <c r="BR3" s="395" t="s">
        <v>210</v>
      </c>
      <c r="BS3" s="426" t="s">
        <v>211</v>
      </c>
      <c r="BT3" s="427"/>
      <c r="BU3" s="395" t="s">
        <v>203</v>
      </c>
      <c r="BV3" s="395" t="s">
        <v>205</v>
      </c>
      <c r="BW3" s="395" t="s">
        <v>206</v>
      </c>
      <c r="BX3" s="396" t="s">
        <v>211</v>
      </c>
      <c r="BY3" s="427"/>
      <c r="BZ3" s="395" t="s">
        <v>203</v>
      </c>
      <c r="CA3" s="395" t="s">
        <v>205</v>
      </c>
      <c r="CB3" s="395" t="s">
        <v>206</v>
      </c>
      <c r="CC3" s="396" t="s">
        <v>211</v>
      </c>
      <c r="CD3" s="427"/>
      <c r="CE3" s="395" t="s">
        <v>203</v>
      </c>
      <c r="CF3" s="395" t="s">
        <v>205</v>
      </c>
      <c r="CG3" s="395" t="s">
        <v>206</v>
      </c>
      <c r="CH3" s="396" t="s">
        <v>211</v>
      </c>
      <c r="CI3" s="427"/>
      <c r="CJ3" s="395" t="s">
        <v>203</v>
      </c>
      <c r="CK3" s="395" t="s">
        <v>205</v>
      </c>
      <c r="CL3" s="426" t="s">
        <v>206</v>
      </c>
      <c r="CM3" s="394"/>
      <c r="CN3" s="577"/>
      <c r="CO3" s="576" t="s">
        <v>203</v>
      </c>
      <c r="CP3" s="574" t="s">
        <v>205</v>
      </c>
      <c r="CQ3" s="575" t="s">
        <v>206</v>
      </c>
      <c r="CS3" s="865"/>
      <c r="CT3" s="866" t="s">
        <v>145</v>
      </c>
      <c r="CU3" s="866" t="s">
        <v>203</v>
      </c>
      <c r="CV3" s="867" t="s">
        <v>205</v>
      </c>
      <c r="CW3" s="868" t="s">
        <v>206</v>
      </c>
      <c r="CY3" s="865"/>
      <c r="CZ3" s="866" t="s">
        <v>145</v>
      </c>
      <c r="DA3" s="866" t="s">
        <v>203</v>
      </c>
      <c r="DB3" s="867" t="s">
        <v>205</v>
      </c>
      <c r="DC3" s="868" t="s">
        <v>206</v>
      </c>
    </row>
    <row r="4" spans="2:107">
      <c r="B4" s="397" t="s">
        <v>41</v>
      </c>
      <c r="C4" s="552">
        <v>6.97</v>
      </c>
      <c r="D4" s="553"/>
      <c r="E4" s="553">
        <v>7.05</v>
      </c>
      <c r="F4" s="553">
        <v>6.67</v>
      </c>
      <c r="G4" s="553">
        <v>6.94</v>
      </c>
      <c r="H4" s="553">
        <v>6.99</v>
      </c>
      <c r="I4" s="553">
        <v>7.2</v>
      </c>
      <c r="J4" s="553">
        <v>7.64</v>
      </c>
      <c r="K4" s="553">
        <v>7.55</v>
      </c>
      <c r="L4" s="553">
        <v>7.28</v>
      </c>
      <c r="M4" s="554">
        <v>6.97</v>
      </c>
      <c r="N4" s="555"/>
      <c r="O4" s="552">
        <v>7.58</v>
      </c>
      <c r="P4" s="553"/>
      <c r="Q4" s="553">
        <v>7.52</v>
      </c>
      <c r="R4" s="553">
        <v>7.05</v>
      </c>
      <c r="S4" s="553"/>
      <c r="T4" s="553">
        <v>7.61</v>
      </c>
      <c r="U4" s="553">
        <v>7.73</v>
      </c>
      <c r="V4" s="553">
        <v>7.84</v>
      </c>
      <c r="W4" s="553">
        <v>7.85</v>
      </c>
      <c r="X4" s="553">
        <v>7.69</v>
      </c>
      <c r="Y4" s="554">
        <v>7.49</v>
      </c>
      <c r="Z4" s="555"/>
      <c r="AA4" s="552">
        <v>7.68</v>
      </c>
      <c r="AB4" s="553"/>
      <c r="AC4" s="553">
        <v>7.57</v>
      </c>
      <c r="AD4" s="556">
        <v>7</v>
      </c>
      <c r="AE4" s="553">
        <v>7.56</v>
      </c>
      <c r="AF4" s="553">
        <v>7.62</v>
      </c>
      <c r="AG4" s="553">
        <v>7.67</v>
      </c>
      <c r="AH4" s="553">
        <v>7.94</v>
      </c>
      <c r="AI4" s="553">
        <v>7.81</v>
      </c>
      <c r="AJ4" s="553">
        <v>7.76</v>
      </c>
      <c r="AK4" s="554">
        <v>7.55</v>
      </c>
      <c r="AL4" s="555"/>
      <c r="AM4" s="552">
        <v>7.37</v>
      </c>
      <c r="AN4" s="553"/>
      <c r="AO4" s="553">
        <v>7.52</v>
      </c>
      <c r="AP4" s="556">
        <v>6.99</v>
      </c>
      <c r="AQ4" s="553">
        <v>7.5</v>
      </c>
      <c r="AR4" s="553">
        <v>7.56</v>
      </c>
      <c r="AS4" s="553">
        <v>7.64</v>
      </c>
      <c r="AT4" s="553">
        <v>8.01</v>
      </c>
      <c r="AU4" s="553">
        <v>7.59</v>
      </c>
      <c r="AV4" s="553">
        <v>7.4</v>
      </c>
      <c r="AW4" s="554">
        <v>7.01</v>
      </c>
      <c r="AX4" s="555"/>
      <c r="AY4" s="552">
        <v>7.45</v>
      </c>
      <c r="AZ4" s="553">
        <v>7.5</v>
      </c>
      <c r="BA4" s="556">
        <v>7.1</v>
      </c>
      <c r="BB4" s="553">
        <v>7.66</v>
      </c>
      <c r="BC4" s="553" t="s">
        <v>73</v>
      </c>
      <c r="BD4" s="553">
        <v>7.69</v>
      </c>
      <c r="BE4" s="553">
        <v>8.08</v>
      </c>
      <c r="BF4" s="553">
        <v>7.95</v>
      </c>
      <c r="BG4" s="553">
        <v>7.72</v>
      </c>
      <c r="BH4" s="554">
        <v>7.52</v>
      </c>
      <c r="BI4" s="555"/>
      <c r="BJ4" s="552">
        <v>7.06</v>
      </c>
      <c r="BK4" s="553">
        <v>7.28</v>
      </c>
      <c r="BL4" s="556">
        <v>6.59</v>
      </c>
      <c r="BM4" s="553">
        <v>7.08</v>
      </c>
      <c r="BN4" s="553" t="s">
        <v>73</v>
      </c>
      <c r="BO4" s="553">
        <v>7.33</v>
      </c>
      <c r="BP4" s="553">
        <v>7.58</v>
      </c>
      <c r="BQ4" s="553">
        <v>7.64</v>
      </c>
      <c r="BR4" s="553">
        <v>7.44</v>
      </c>
      <c r="BS4" s="554">
        <v>7.14</v>
      </c>
      <c r="BT4" s="557" t="s">
        <v>41</v>
      </c>
      <c r="BU4" s="553">
        <v>7.57</v>
      </c>
      <c r="BV4" s="553">
        <v>7.66</v>
      </c>
      <c r="BW4" s="553">
        <v>7.65</v>
      </c>
      <c r="BX4" s="554">
        <v>7.72</v>
      </c>
      <c r="BY4" s="557" t="s">
        <v>41</v>
      </c>
      <c r="BZ4" s="553">
        <v>7.55</v>
      </c>
      <c r="CA4" s="553">
        <v>7.59</v>
      </c>
      <c r="CB4" s="553">
        <v>7.53</v>
      </c>
      <c r="CC4" s="554" t="s">
        <v>75</v>
      </c>
      <c r="CD4" s="557" t="s">
        <v>41</v>
      </c>
      <c r="CE4" s="553">
        <v>7.39</v>
      </c>
      <c r="CF4" s="553">
        <v>7.41</v>
      </c>
      <c r="CG4" s="553" t="s">
        <v>75</v>
      </c>
      <c r="CH4" s="554" t="s">
        <v>248</v>
      </c>
      <c r="CI4" s="557" t="s">
        <v>41</v>
      </c>
      <c r="CJ4" s="553">
        <v>7.5</v>
      </c>
      <c r="CK4" s="553">
        <v>7.34</v>
      </c>
      <c r="CL4" s="597" t="s">
        <v>73</v>
      </c>
      <c r="CM4" s="600"/>
      <c r="CN4" s="560" t="s">
        <v>41</v>
      </c>
      <c r="CO4" s="573">
        <v>7.08</v>
      </c>
      <c r="CP4" s="573">
        <v>6.93</v>
      </c>
      <c r="CQ4" s="601" t="s">
        <v>73</v>
      </c>
      <c r="CS4" s="600"/>
      <c r="CT4" s="904" t="s">
        <v>41</v>
      </c>
      <c r="CU4" s="869">
        <v>7.22</v>
      </c>
      <c r="CV4" s="869">
        <v>7.17</v>
      </c>
      <c r="CW4" s="870" t="s">
        <v>73</v>
      </c>
      <c r="CY4" s="600"/>
      <c r="CZ4" s="904" t="s">
        <v>41</v>
      </c>
      <c r="DA4" s="869">
        <v>7.19</v>
      </c>
      <c r="DB4" s="869"/>
      <c r="DC4" s="870">
        <v>7.17</v>
      </c>
    </row>
    <row r="5" spans="2:107">
      <c r="B5" s="397" t="s">
        <v>217</v>
      </c>
      <c r="C5" s="558">
        <v>1220</v>
      </c>
      <c r="D5" s="540"/>
      <c r="E5" s="540">
        <v>1420</v>
      </c>
      <c r="F5" s="540">
        <v>2670</v>
      </c>
      <c r="G5" s="540">
        <v>3050</v>
      </c>
      <c r="H5" s="540">
        <v>1220</v>
      </c>
      <c r="I5" s="540">
        <v>1030</v>
      </c>
      <c r="J5" s="540">
        <v>1230</v>
      </c>
      <c r="K5" s="540">
        <v>7570</v>
      </c>
      <c r="L5" s="540">
        <v>1870</v>
      </c>
      <c r="M5" s="559">
        <v>2360</v>
      </c>
      <c r="N5" s="555"/>
      <c r="O5" s="558">
        <v>1120</v>
      </c>
      <c r="P5" s="540"/>
      <c r="Q5" s="540">
        <v>1450</v>
      </c>
      <c r="R5" s="540">
        <v>2730</v>
      </c>
      <c r="S5" s="540"/>
      <c r="T5" s="540">
        <v>842</v>
      </c>
      <c r="U5" s="540">
        <v>999</v>
      </c>
      <c r="V5" s="540">
        <v>1150</v>
      </c>
      <c r="W5" s="540">
        <v>5970</v>
      </c>
      <c r="X5" s="540">
        <v>1650</v>
      </c>
      <c r="Y5" s="559">
        <v>2470</v>
      </c>
      <c r="Z5" s="555"/>
      <c r="AA5" s="558">
        <v>1100</v>
      </c>
      <c r="AB5" s="540"/>
      <c r="AC5" s="540">
        <v>1360</v>
      </c>
      <c r="AD5" s="540">
        <v>2300</v>
      </c>
      <c r="AE5" s="540">
        <v>1840</v>
      </c>
      <c r="AF5" s="540">
        <v>1140</v>
      </c>
      <c r="AG5" s="540">
        <v>1210</v>
      </c>
      <c r="AH5" s="540">
        <v>1240</v>
      </c>
      <c r="AI5" s="540">
        <v>5740</v>
      </c>
      <c r="AJ5" s="540">
        <v>1420</v>
      </c>
      <c r="AK5" s="559">
        <v>2270</v>
      </c>
      <c r="AL5" s="555"/>
      <c r="AM5" s="558">
        <v>1100</v>
      </c>
      <c r="AN5" s="540"/>
      <c r="AO5" s="540">
        <v>1430</v>
      </c>
      <c r="AP5" s="540">
        <v>2120</v>
      </c>
      <c r="AQ5" s="540">
        <v>2350</v>
      </c>
      <c r="AR5" s="540">
        <v>1120</v>
      </c>
      <c r="AS5" s="540">
        <v>1430</v>
      </c>
      <c r="AT5" s="540">
        <v>1490</v>
      </c>
      <c r="AU5" s="540">
        <v>6210</v>
      </c>
      <c r="AV5" s="540">
        <v>1700</v>
      </c>
      <c r="AW5" s="559">
        <v>2570</v>
      </c>
      <c r="AX5" s="555"/>
      <c r="AY5" s="558">
        <v>1120</v>
      </c>
      <c r="AZ5" s="540">
        <v>1740</v>
      </c>
      <c r="BA5" s="540">
        <v>2120</v>
      </c>
      <c r="BB5" s="540">
        <v>2700</v>
      </c>
      <c r="BC5" s="540"/>
      <c r="BD5" s="540">
        <v>1300</v>
      </c>
      <c r="BE5" s="540">
        <v>1460</v>
      </c>
      <c r="BF5" s="540">
        <v>6330</v>
      </c>
      <c r="BG5" s="540">
        <v>1880</v>
      </c>
      <c r="BH5" s="559">
        <v>2350</v>
      </c>
      <c r="BI5" s="555"/>
      <c r="BJ5" s="558">
        <v>1050</v>
      </c>
      <c r="BK5" s="540">
        <v>1480</v>
      </c>
      <c r="BL5" s="540">
        <v>3330</v>
      </c>
      <c r="BM5" s="540">
        <v>2810</v>
      </c>
      <c r="BN5" s="540"/>
      <c r="BO5" s="540">
        <v>993</v>
      </c>
      <c r="BP5" s="540">
        <v>1140</v>
      </c>
      <c r="BQ5" s="540">
        <v>5420</v>
      </c>
      <c r="BR5" s="540">
        <v>1920</v>
      </c>
      <c r="BS5" s="559">
        <v>3070</v>
      </c>
      <c r="BT5" s="557" t="s">
        <v>217</v>
      </c>
      <c r="BU5" s="540">
        <v>1700</v>
      </c>
      <c r="BV5" s="540">
        <v>2260</v>
      </c>
      <c r="BW5" s="540">
        <v>1060</v>
      </c>
      <c r="BX5" s="559">
        <v>2320</v>
      </c>
      <c r="BY5" s="557" t="s">
        <v>217</v>
      </c>
      <c r="BZ5" s="540">
        <v>1660</v>
      </c>
      <c r="CA5" s="540">
        <v>2330</v>
      </c>
      <c r="CB5" s="540">
        <v>956</v>
      </c>
      <c r="CC5" s="559"/>
      <c r="CD5" s="557" t="s">
        <v>217</v>
      </c>
      <c r="CE5" s="540">
        <v>1510</v>
      </c>
      <c r="CF5" s="540">
        <v>2510</v>
      </c>
      <c r="CG5" s="540"/>
      <c r="CH5" s="559"/>
      <c r="CI5" s="557" t="s">
        <v>217</v>
      </c>
      <c r="CJ5" s="540">
        <v>1330</v>
      </c>
      <c r="CK5" s="540">
        <v>3900</v>
      </c>
      <c r="CL5" s="561"/>
      <c r="CM5" s="600"/>
      <c r="CN5" s="560" t="s">
        <v>217</v>
      </c>
      <c r="CO5" s="540">
        <v>1420</v>
      </c>
      <c r="CP5" s="540">
        <v>4870</v>
      </c>
      <c r="CQ5" s="559"/>
      <c r="CS5" s="600"/>
      <c r="CT5" s="904" t="s">
        <v>388</v>
      </c>
      <c r="CU5" s="871">
        <v>1260</v>
      </c>
      <c r="CV5" s="871">
        <v>2370</v>
      </c>
      <c r="CW5" s="872"/>
      <c r="CY5" s="600"/>
      <c r="CZ5" s="904" t="s">
        <v>388</v>
      </c>
      <c r="DA5" s="871">
        <v>1400</v>
      </c>
      <c r="DB5" s="871"/>
      <c r="DC5" s="872">
        <v>1030</v>
      </c>
    </row>
    <row r="6" spans="2:107">
      <c r="B6" s="397" t="s">
        <v>46</v>
      </c>
      <c r="C6" s="558">
        <v>746</v>
      </c>
      <c r="D6" s="540"/>
      <c r="E6" s="540">
        <v>854</v>
      </c>
      <c r="F6" s="540">
        <v>1630</v>
      </c>
      <c r="G6" s="540">
        <v>1740</v>
      </c>
      <c r="H6" s="540">
        <v>644</v>
      </c>
      <c r="I6" s="540">
        <v>616</v>
      </c>
      <c r="J6" s="540">
        <v>770</v>
      </c>
      <c r="K6" s="540">
        <v>4590</v>
      </c>
      <c r="L6" s="540">
        <v>1180</v>
      </c>
      <c r="M6" s="559">
        <v>1490</v>
      </c>
      <c r="N6" s="555"/>
      <c r="O6" s="558">
        <v>638</v>
      </c>
      <c r="P6" s="540"/>
      <c r="Q6" s="540">
        <v>860</v>
      </c>
      <c r="R6" s="540">
        <v>1910</v>
      </c>
      <c r="S6" s="540"/>
      <c r="T6" s="540">
        <v>556</v>
      </c>
      <c r="U6" s="540">
        <v>572</v>
      </c>
      <c r="V6" s="540">
        <v>676</v>
      </c>
      <c r="W6" s="540">
        <v>3890</v>
      </c>
      <c r="X6" s="540">
        <v>1000</v>
      </c>
      <c r="Y6" s="559">
        <v>1570</v>
      </c>
      <c r="Z6" s="555"/>
      <c r="AA6" s="558">
        <v>618</v>
      </c>
      <c r="AB6" s="540"/>
      <c r="AC6" s="540">
        <v>790</v>
      </c>
      <c r="AD6" s="540">
        <v>1400</v>
      </c>
      <c r="AE6" s="540">
        <v>1070</v>
      </c>
      <c r="AF6" s="540">
        <v>674</v>
      </c>
      <c r="AG6" s="540">
        <v>748</v>
      </c>
      <c r="AH6" s="540">
        <v>734</v>
      </c>
      <c r="AI6" s="540">
        <v>3490</v>
      </c>
      <c r="AJ6" s="540">
        <v>816</v>
      </c>
      <c r="AK6" s="559">
        <v>1370</v>
      </c>
      <c r="AL6" s="555"/>
      <c r="AM6" s="558">
        <v>620</v>
      </c>
      <c r="AN6" s="540"/>
      <c r="AO6" s="540">
        <v>774</v>
      </c>
      <c r="AP6" s="540">
        <v>1180</v>
      </c>
      <c r="AQ6" s="540">
        <v>1330</v>
      </c>
      <c r="AR6" s="540">
        <v>620</v>
      </c>
      <c r="AS6" s="540">
        <v>824</v>
      </c>
      <c r="AT6" s="540">
        <v>858</v>
      </c>
      <c r="AU6" s="540">
        <v>3910</v>
      </c>
      <c r="AV6" s="540">
        <v>894</v>
      </c>
      <c r="AW6" s="559">
        <v>1530</v>
      </c>
      <c r="AX6" s="555"/>
      <c r="AY6" s="558">
        <v>530</v>
      </c>
      <c r="AZ6" s="540">
        <v>874</v>
      </c>
      <c r="BA6" s="540">
        <v>1130</v>
      </c>
      <c r="BB6" s="540">
        <v>1360</v>
      </c>
      <c r="BC6" s="540"/>
      <c r="BD6" s="540">
        <v>632</v>
      </c>
      <c r="BE6" s="540">
        <v>706</v>
      </c>
      <c r="BF6" s="540">
        <v>3560</v>
      </c>
      <c r="BG6" s="540">
        <v>888</v>
      </c>
      <c r="BH6" s="559">
        <v>1240</v>
      </c>
      <c r="BI6" s="555"/>
      <c r="BJ6" s="558">
        <v>488</v>
      </c>
      <c r="BK6" s="540">
        <v>835</v>
      </c>
      <c r="BL6" s="540">
        <v>2530</v>
      </c>
      <c r="BM6" s="540">
        <v>1880</v>
      </c>
      <c r="BN6" s="540"/>
      <c r="BO6" s="540">
        <v>502</v>
      </c>
      <c r="BP6" s="540">
        <v>604</v>
      </c>
      <c r="BQ6" s="540">
        <v>3200</v>
      </c>
      <c r="BR6" s="540">
        <v>1120</v>
      </c>
      <c r="BS6" s="559">
        <v>2130</v>
      </c>
      <c r="BT6" s="557" t="s">
        <v>48</v>
      </c>
      <c r="BU6" s="540" t="s">
        <v>53</v>
      </c>
      <c r="BV6" s="540" t="s">
        <v>53</v>
      </c>
      <c r="BW6" s="540">
        <v>11</v>
      </c>
      <c r="BX6" s="559">
        <v>42</v>
      </c>
      <c r="BY6" s="557" t="s">
        <v>48</v>
      </c>
      <c r="BZ6" s="540" t="s">
        <v>53</v>
      </c>
      <c r="CA6" s="540">
        <v>37</v>
      </c>
      <c r="CB6" s="540">
        <v>669</v>
      </c>
      <c r="CC6" s="559"/>
      <c r="CD6" s="557" t="s">
        <v>48</v>
      </c>
      <c r="CE6" s="540">
        <v>28</v>
      </c>
      <c r="CF6" s="540">
        <v>160</v>
      </c>
      <c r="CG6" s="540"/>
      <c r="CH6" s="559"/>
      <c r="CI6" s="557" t="s">
        <v>48</v>
      </c>
      <c r="CJ6" s="540" t="s">
        <v>53</v>
      </c>
      <c r="CK6" s="540">
        <v>24</v>
      </c>
      <c r="CL6" s="561"/>
      <c r="CM6" s="600"/>
      <c r="CN6" s="560" t="s">
        <v>48</v>
      </c>
      <c r="CO6" s="540">
        <v>42</v>
      </c>
      <c r="CP6" s="540">
        <v>7</v>
      </c>
      <c r="CQ6" s="559"/>
      <c r="CS6" s="600"/>
      <c r="CT6" s="904" t="s">
        <v>389</v>
      </c>
      <c r="CU6" s="871" t="s">
        <v>53</v>
      </c>
      <c r="CV6" s="871">
        <v>16</v>
      </c>
      <c r="CW6" s="872"/>
      <c r="CY6" s="600"/>
      <c r="CZ6" s="904" t="s">
        <v>389</v>
      </c>
      <c r="DA6" s="871" t="s">
        <v>53</v>
      </c>
      <c r="DB6" s="871"/>
      <c r="DC6" s="872">
        <v>23</v>
      </c>
    </row>
    <row r="7" spans="2:107" ht="14.4" customHeight="1">
      <c r="B7" s="397" t="s">
        <v>48</v>
      </c>
      <c r="C7" s="558">
        <v>4</v>
      </c>
      <c r="D7" s="540"/>
      <c r="E7" s="540">
        <v>2</v>
      </c>
      <c r="F7" s="540">
        <v>6</v>
      </c>
      <c r="G7" s="540">
        <v>2</v>
      </c>
      <c r="H7" s="540">
        <v>97</v>
      </c>
      <c r="I7" s="540">
        <v>2</v>
      </c>
      <c r="J7" s="540" t="s">
        <v>51</v>
      </c>
      <c r="K7" s="540">
        <v>37</v>
      </c>
      <c r="L7" s="540">
        <v>2</v>
      </c>
      <c r="M7" s="559">
        <v>11</v>
      </c>
      <c r="N7" s="555"/>
      <c r="O7" s="558" t="s">
        <v>53</v>
      </c>
      <c r="P7" s="540"/>
      <c r="Q7" s="540" t="s">
        <v>53</v>
      </c>
      <c r="R7" s="540">
        <v>68</v>
      </c>
      <c r="S7" s="540"/>
      <c r="T7" s="540" t="s">
        <v>53</v>
      </c>
      <c r="U7" s="540" t="s">
        <v>53</v>
      </c>
      <c r="V7" s="540" t="s">
        <v>53</v>
      </c>
      <c r="W7" s="540" t="s">
        <v>53</v>
      </c>
      <c r="X7" s="540" t="s">
        <v>53</v>
      </c>
      <c r="Y7" s="559" t="s">
        <v>53</v>
      </c>
      <c r="Z7" s="555"/>
      <c r="AA7" s="558">
        <v>6</v>
      </c>
      <c r="AB7" s="540"/>
      <c r="AC7" s="540" t="s">
        <v>53</v>
      </c>
      <c r="AD7" s="540">
        <v>10</v>
      </c>
      <c r="AE7" s="540">
        <v>12</v>
      </c>
      <c r="AF7" s="540">
        <v>11</v>
      </c>
      <c r="AG7" s="540">
        <v>6</v>
      </c>
      <c r="AH7" s="540" t="s">
        <v>53</v>
      </c>
      <c r="AI7" s="540">
        <v>8</v>
      </c>
      <c r="AJ7" s="540" t="s">
        <v>53</v>
      </c>
      <c r="AK7" s="559">
        <v>8</v>
      </c>
      <c r="AL7" s="555"/>
      <c r="AM7" s="558" t="s">
        <v>53</v>
      </c>
      <c r="AN7" s="540"/>
      <c r="AO7" s="540" t="s">
        <v>53</v>
      </c>
      <c r="AP7" s="540">
        <v>38</v>
      </c>
      <c r="AQ7" s="540">
        <v>262</v>
      </c>
      <c r="AR7" s="540" t="s">
        <v>53</v>
      </c>
      <c r="AS7" s="540" t="s">
        <v>53</v>
      </c>
      <c r="AT7" s="540" t="s">
        <v>53</v>
      </c>
      <c r="AU7" s="540">
        <v>472</v>
      </c>
      <c r="AV7" s="540" t="s">
        <v>53</v>
      </c>
      <c r="AW7" s="559">
        <v>561</v>
      </c>
      <c r="AX7" s="555"/>
      <c r="AY7" s="558" t="s">
        <v>53</v>
      </c>
      <c r="AZ7" s="540" t="s">
        <v>53</v>
      </c>
      <c r="BA7" s="540" t="s">
        <v>53</v>
      </c>
      <c r="BB7" s="540" t="s">
        <v>53</v>
      </c>
      <c r="BC7" s="540"/>
      <c r="BD7" s="540" t="s">
        <v>53</v>
      </c>
      <c r="BE7" s="540" t="s">
        <v>53</v>
      </c>
      <c r="BF7" s="540" t="s">
        <v>53</v>
      </c>
      <c r="BG7" s="540" t="s">
        <v>53</v>
      </c>
      <c r="BH7" s="559">
        <v>780</v>
      </c>
      <c r="BI7" s="555"/>
      <c r="BJ7" s="558" t="s">
        <v>53</v>
      </c>
      <c r="BK7" s="540" t="s">
        <v>53</v>
      </c>
      <c r="BL7" s="540" t="s">
        <v>53</v>
      </c>
      <c r="BM7" s="540">
        <v>7</v>
      </c>
      <c r="BN7" s="540"/>
      <c r="BO7" s="540" t="s">
        <v>53</v>
      </c>
      <c r="BP7" s="540" t="s">
        <v>53</v>
      </c>
      <c r="BQ7" s="540" t="s">
        <v>53</v>
      </c>
      <c r="BR7" s="540" t="s">
        <v>53</v>
      </c>
      <c r="BS7" s="559" t="s">
        <v>53</v>
      </c>
      <c r="BT7" s="557" t="s">
        <v>218</v>
      </c>
      <c r="BU7" s="540">
        <v>426</v>
      </c>
      <c r="BV7" s="540">
        <v>455</v>
      </c>
      <c r="BW7" s="540">
        <v>272</v>
      </c>
      <c r="BX7" s="559">
        <v>529</v>
      </c>
      <c r="BY7" s="557" t="s">
        <v>218</v>
      </c>
      <c r="BZ7" s="540">
        <v>430</v>
      </c>
      <c r="CA7" s="540">
        <v>480</v>
      </c>
      <c r="CB7" s="540">
        <v>240</v>
      </c>
      <c r="CC7" s="559"/>
      <c r="CD7" s="557" t="s">
        <v>218</v>
      </c>
      <c r="CE7" s="540">
        <v>379</v>
      </c>
      <c r="CF7" s="540">
        <v>499</v>
      </c>
      <c r="CG7" s="540"/>
      <c r="CH7" s="559"/>
      <c r="CI7" s="557" t="s">
        <v>218</v>
      </c>
      <c r="CJ7" s="540">
        <v>352</v>
      </c>
      <c r="CK7" s="540">
        <v>958</v>
      </c>
      <c r="CL7" s="561"/>
      <c r="CM7" s="600"/>
      <c r="CN7" s="560" t="s">
        <v>218</v>
      </c>
      <c r="CO7" s="540">
        <v>394</v>
      </c>
      <c r="CP7" s="540">
        <v>1380</v>
      </c>
      <c r="CQ7" s="559"/>
      <c r="CS7" s="600"/>
      <c r="CT7" s="905" t="s">
        <v>390</v>
      </c>
      <c r="CU7" s="871" t="s">
        <v>51</v>
      </c>
      <c r="CV7" s="871" t="s">
        <v>51</v>
      </c>
      <c r="CW7" s="872"/>
      <c r="CY7" s="600"/>
      <c r="CZ7" s="905" t="s">
        <v>390</v>
      </c>
      <c r="DA7" s="871" t="s">
        <v>51</v>
      </c>
      <c r="DB7" s="871"/>
      <c r="DC7" s="872" t="s">
        <v>51</v>
      </c>
    </row>
    <row r="8" spans="2:107" ht="14.4" customHeight="1">
      <c r="B8" s="397" t="s">
        <v>218</v>
      </c>
      <c r="C8" s="558">
        <v>356</v>
      </c>
      <c r="D8" s="540"/>
      <c r="E8" s="540">
        <v>386</v>
      </c>
      <c r="F8" s="540">
        <v>685</v>
      </c>
      <c r="G8" s="540">
        <v>765</v>
      </c>
      <c r="H8" s="540">
        <v>305</v>
      </c>
      <c r="I8" s="540">
        <v>280</v>
      </c>
      <c r="J8" s="540">
        <v>352</v>
      </c>
      <c r="K8" s="540">
        <v>1440</v>
      </c>
      <c r="L8" s="540">
        <v>487</v>
      </c>
      <c r="M8" s="559">
        <v>561</v>
      </c>
      <c r="N8" s="555"/>
      <c r="O8" s="558">
        <v>283</v>
      </c>
      <c r="P8" s="540"/>
      <c r="Q8" s="540">
        <v>354</v>
      </c>
      <c r="R8" s="540">
        <v>733</v>
      </c>
      <c r="S8" s="540"/>
      <c r="T8" s="540">
        <v>230</v>
      </c>
      <c r="U8" s="540">
        <v>259</v>
      </c>
      <c r="V8" s="540">
        <v>301</v>
      </c>
      <c r="W8" s="540">
        <v>1160</v>
      </c>
      <c r="X8" s="540">
        <v>406</v>
      </c>
      <c r="Y8" s="559">
        <v>640</v>
      </c>
      <c r="Z8" s="555"/>
      <c r="AA8" s="558">
        <v>268</v>
      </c>
      <c r="AB8" s="540"/>
      <c r="AC8" s="540">
        <v>322</v>
      </c>
      <c r="AD8" s="540">
        <v>461</v>
      </c>
      <c r="AE8" s="540">
        <v>317</v>
      </c>
      <c r="AF8" s="540">
        <v>285</v>
      </c>
      <c r="AG8" s="540">
        <v>326</v>
      </c>
      <c r="AH8" s="540">
        <v>319</v>
      </c>
      <c r="AI8" s="540">
        <v>875</v>
      </c>
      <c r="AJ8" s="540">
        <v>304</v>
      </c>
      <c r="AK8" s="559">
        <v>474</v>
      </c>
      <c r="AL8" s="555"/>
      <c r="AM8" s="558">
        <v>303</v>
      </c>
      <c r="AN8" s="540"/>
      <c r="AO8" s="540">
        <v>376</v>
      </c>
      <c r="AP8" s="540">
        <v>494</v>
      </c>
      <c r="AQ8" s="540">
        <v>532</v>
      </c>
      <c r="AR8" s="540">
        <v>306</v>
      </c>
      <c r="AS8" s="540">
        <v>418</v>
      </c>
      <c r="AT8" s="540">
        <v>433</v>
      </c>
      <c r="AU8" s="540">
        <v>1100</v>
      </c>
      <c r="AV8" s="540">
        <v>428</v>
      </c>
      <c r="AW8" s="559">
        <v>629</v>
      </c>
      <c r="AX8" s="555"/>
      <c r="AY8" s="558">
        <v>283</v>
      </c>
      <c r="AZ8" s="540">
        <v>441</v>
      </c>
      <c r="BA8" s="540">
        <v>458</v>
      </c>
      <c r="BB8" s="540">
        <v>584</v>
      </c>
      <c r="BC8" s="540"/>
      <c r="BD8" s="540">
        <v>352</v>
      </c>
      <c r="BE8" s="540">
        <v>390</v>
      </c>
      <c r="BF8" s="540">
        <v>1120</v>
      </c>
      <c r="BG8" s="540">
        <v>474</v>
      </c>
      <c r="BH8" s="559">
        <v>555</v>
      </c>
      <c r="BI8" s="555"/>
      <c r="BJ8" s="558">
        <v>289</v>
      </c>
      <c r="BK8" s="540">
        <v>405</v>
      </c>
      <c r="BL8" s="540">
        <v>861</v>
      </c>
      <c r="BM8" s="540">
        <v>656</v>
      </c>
      <c r="BN8" s="540"/>
      <c r="BO8" s="540">
        <v>263</v>
      </c>
      <c r="BP8" s="540">
        <v>299</v>
      </c>
      <c r="BQ8" s="540">
        <v>820</v>
      </c>
      <c r="BR8" s="540">
        <v>524</v>
      </c>
      <c r="BS8" s="559">
        <v>936</v>
      </c>
      <c r="BT8" s="557" t="s">
        <v>14</v>
      </c>
      <c r="BU8" s="540" t="s">
        <v>51</v>
      </c>
      <c r="BV8" s="540" t="s">
        <v>51</v>
      </c>
      <c r="BW8" s="540" t="s">
        <v>51</v>
      </c>
      <c r="BX8" s="559" t="s">
        <v>51</v>
      </c>
      <c r="BY8" s="557" t="s">
        <v>14</v>
      </c>
      <c r="BZ8" s="540" t="s">
        <v>51</v>
      </c>
      <c r="CA8" s="540" t="s">
        <v>51</v>
      </c>
      <c r="CB8" s="540" t="s">
        <v>51</v>
      </c>
      <c r="CC8" s="559"/>
      <c r="CD8" s="557" t="s">
        <v>14</v>
      </c>
      <c r="CE8" s="540" t="s">
        <v>51</v>
      </c>
      <c r="CF8" s="540" t="s">
        <v>51</v>
      </c>
      <c r="CG8" s="540"/>
      <c r="CH8" s="559"/>
      <c r="CI8" s="557" t="s">
        <v>14</v>
      </c>
      <c r="CJ8" s="540" t="s">
        <v>51</v>
      </c>
      <c r="CK8" s="540" t="s">
        <v>51</v>
      </c>
      <c r="CL8" s="561"/>
      <c r="CM8" s="600"/>
      <c r="CN8" s="477" t="s">
        <v>335</v>
      </c>
      <c r="CO8" s="540" t="s">
        <v>51</v>
      </c>
      <c r="CP8" s="540" t="s">
        <v>51</v>
      </c>
      <c r="CQ8" s="559"/>
      <c r="CS8" s="600"/>
      <c r="CT8" s="904" t="s">
        <v>391</v>
      </c>
      <c r="CU8" s="871" t="s">
        <v>51</v>
      </c>
      <c r="CV8" s="871" t="s">
        <v>51</v>
      </c>
      <c r="CW8" s="872"/>
      <c r="CY8" s="600"/>
      <c r="CZ8" s="904" t="s">
        <v>391</v>
      </c>
      <c r="DA8" s="871" t="s">
        <v>51</v>
      </c>
      <c r="DB8" s="871"/>
      <c r="DC8" s="872" t="s">
        <v>51</v>
      </c>
    </row>
    <row r="9" spans="2:107" ht="14.4" customHeight="1">
      <c r="B9" s="397" t="s">
        <v>14</v>
      </c>
      <c r="C9" s="558" t="s">
        <v>51</v>
      </c>
      <c r="D9" s="540"/>
      <c r="E9" s="540" t="s">
        <v>51</v>
      </c>
      <c r="F9" s="540" t="s">
        <v>51</v>
      </c>
      <c r="G9" s="540" t="s">
        <v>51</v>
      </c>
      <c r="H9" s="540" t="s">
        <v>51</v>
      </c>
      <c r="I9" s="540" t="s">
        <v>51</v>
      </c>
      <c r="J9" s="540" t="s">
        <v>51</v>
      </c>
      <c r="K9" s="540" t="s">
        <v>51</v>
      </c>
      <c r="L9" s="540" t="s">
        <v>51</v>
      </c>
      <c r="M9" s="559" t="s">
        <v>51</v>
      </c>
      <c r="N9" s="555"/>
      <c r="O9" s="558" t="s">
        <v>51</v>
      </c>
      <c r="P9" s="540"/>
      <c r="Q9" s="540" t="s">
        <v>51</v>
      </c>
      <c r="R9" s="540" t="s">
        <v>51</v>
      </c>
      <c r="S9" s="540"/>
      <c r="T9" s="540" t="s">
        <v>51</v>
      </c>
      <c r="U9" s="540" t="s">
        <v>51</v>
      </c>
      <c r="V9" s="540" t="s">
        <v>51</v>
      </c>
      <c r="W9" s="540" t="s">
        <v>51</v>
      </c>
      <c r="X9" s="540" t="s">
        <v>51</v>
      </c>
      <c r="Y9" s="559" t="s">
        <v>51</v>
      </c>
      <c r="Z9" s="555"/>
      <c r="AA9" s="558">
        <v>16</v>
      </c>
      <c r="AB9" s="540"/>
      <c r="AC9" s="540">
        <v>19</v>
      </c>
      <c r="AD9" s="540" t="s">
        <v>51</v>
      </c>
      <c r="AE9" s="540">
        <v>25</v>
      </c>
      <c r="AF9" s="540">
        <v>19</v>
      </c>
      <c r="AG9" s="540">
        <v>18</v>
      </c>
      <c r="AH9" s="540">
        <v>22</v>
      </c>
      <c r="AI9" s="540">
        <v>63</v>
      </c>
      <c r="AJ9" s="540">
        <v>28</v>
      </c>
      <c r="AK9" s="559">
        <v>30</v>
      </c>
      <c r="AL9" s="555"/>
      <c r="AM9" s="558" t="s">
        <v>51</v>
      </c>
      <c r="AN9" s="540"/>
      <c r="AO9" s="540" t="s">
        <v>51</v>
      </c>
      <c r="AP9" s="540" t="s">
        <v>51</v>
      </c>
      <c r="AQ9" s="540" t="s">
        <v>51</v>
      </c>
      <c r="AR9" s="540" t="s">
        <v>51</v>
      </c>
      <c r="AS9" s="540" t="s">
        <v>51</v>
      </c>
      <c r="AT9" s="540" t="s">
        <v>51</v>
      </c>
      <c r="AU9" s="540" t="s">
        <v>51</v>
      </c>
      <c r="AV9" s="540" t="s">
        <v>51</v>
      </c>
      <c r="AW9" s="559" t="s">
        <v>51</v>
      </c>
      <c r="AX9" s="555"/>
      <c r="AY9" s="558" t="s">
        <v>51</v>
      </c>
      <c r="AZ9" s="540" t="s">
        <v>51</v>
      </c>
      <c r="BA9" s="540" t="s">
        <v>51</v>
      </c>
      <c r="BB9" s="540" t="s">
        <v>51</v>
      </c>
      <c r="BC9" s="540"/>
      <c r="BD9" s="540" t="s">
        <v>51</v>
      </c>
      <c r="BE9" s="540" t="s">
        <v>51</v>
      </c>
      <c r="BF9" s="540" t="s">
        <v>51</v>
      </c>
      <c r="BG9" s="540" t="s">
        <v>51</v>
      </c>
      <c r="BH9" s="559" t="s">
        <v>51</v>
      </c>
      <c r="BI9" s="555"/>
      <c r="BJ9" s="558" t="s">
        <v>51</v>
      </c>
      <c r="BK9" s="540" t="s">
        <v>51</v>
      </c>
      <c r="BL9" s="540" t="s">
        <v>51</v>
      </c>
      <c r="BM9" s="540" t="s">
        <v>51</v>
      </c>
      <c r="BN9" s="540"/>
      <c r="BO9" s="540" t="s">
        <v>51</v>
      </c>
      <c r="BP9" s="540" t="s">
        <v>51</v>
      </c>
      <c r="BQ9" s="540" t="s">
        <v>51</v>
      </c>
      <c r="BR9" s="540" t="s">
        <v>51</v>
      </c>
      <c r="BS9" s="559" t="s">
        <v>51</v>
      </c>
      <c r="BT9" s="557" t="s">
        <v>13</v>
      </c>
      <c r="BU9" s="540">
        <v>249</v>
      </c>
      <c r="BV9" s="540">
        <v>277</v>
      </c>
      <c r="BW9" s="540">
        <v>201</v>
      </c>
      <c r="BX9" s="559">
        <v>332</v>
      </c>
      <c r="BY9" s="557" t="s">
        <v>13</v>
      </c>
      <c r="BZ9" s="540">
        <v>246</v>
      </c>
      <c r="CA9" s="540">
        <v>271</v>
      </c>
      <c r="CB9" s="540">
        <v>188</v>
      </c>
      <c r="CC9" s="559"/>
      <c r="CD9" s="557" t="s">
        <v>13</v>
      </c>
      <c r="CE9" s="540">
        <v>259</v>
      </c>
      <c r="CF9" s="540">
        <v>284</v>
      </c>
      <c r="CG9" s="540"/>
      <c r="CH9" s="559"/>
      <c r="CI9" s="557" t="s">
        <v>341</v>
      </c>
      <c r="CJ9" s="540"/>
      <c r="CK9" s="540"/>
      <c r="CL9" s="561"/>
      <c r="CM9" s="600"/>
      <c r="CN9" s="560" t="s">
        <v>14</v>
      </c>
      <c r="CO9" s="540" t="s">
        <v>51</v>
      </c>
      <c r="CP9" s="540" t="s">
        <v>51</v>
      </c>
      <c r="CQ9" s="559"/>
      <c r="CS9" s="600"/>
      <c r="CT9" s="904" t="s">
        <v>392</v>
      </c>
      <c r="CU9" s="871">
        <v>245</v>
      </c>
      <c r="CV9" s="871">
        <v>302</v>
      </c>
      <c r="CW9" s="872"/>
      <c r="CY9" s="600"/>
      <c r="CZ9" s="904" t="s">
        <v>392</v>
      </c>
      <c r="DA9" s="871">
        <v>248</v>
      </c>
      <c r="DB9" s="871"/>
      <c r="DC9" s="872">
        <v>300</v>
      </c>
    </row>
    <row r="10" spans="2:107" ht="14.4" customHeight="1">
      <c r="B10" s="397" t="s">
        <v>13</v>
      </c>
      <c r="C10" s="558">
        <v>185</v>
      </c>
      <c r="D10" s="540"/>
      <c r="E10" s="540">
        <v>204</v>
      </c>
      <c r="F10" s="540">
        <v>111</v>
      </c>
      <c r="G10" s="540">
        <v>218</v>
      </c>
      <c r="H10" s="540">
        <v>255</v>
      </c>
      <c r="I10" s="540">
        <v>173</v>
      </c>
      <c r="J10" s="540">
        <v>188</v>
      </c>
      <c r="K10" s="540">
        <v>422</v>
      </c>
      <c r="L10" s="540">
        <v>250</v>
      </c>
      <c r="M10" s="559">
        <v>238</v>
      </c>
      <c r="N10" s="555"/>
      <c r="O10" s="558">
        <v>184</v>
      </c>
      <c r="P10" s="540"/>
      <c r="Q10" s="540">
        <v>214</v>
      </c>
      <c r="R10" s="540">
        <v>148</v>
      </c>
      <c r="S10" s="540"/>
      <c r="T10" s="540">
        <v>172</v>
      </c>
      <c r="U10" s="540">
        <v>175</v>
      </c>
      <c r="V10" s="540">
        <v>197</v>
      </c>
      <c r="W10" s="540">
        <v>448</v>
      </c>
      <c r="X10" s="540">
        <v>254</v>
      </c>
      <c r="Y10" s="559">
        <v>264</v>
      </c>
      <c r="Z10" s="555"/>
      <c r="AA10" s="558">
        <v>185</v>
      </c>
      <c r="AB10" s="540"/>
      <c r="AC10" s="540">
        <v>220</v>
      </c>
      <c r="AD10" s="540">
        <v>149</v>
      </c>
      <c r="AE10" s="540">
        <v>224</v>
      </c>
      <c r="AF10" s="540">
        <v>196</v>
      </c>
      <c r="AG10" s="540">
        <v>207</v>
      </c>
      <c r="AH10" s="540">
        <v>220</v>
      </c>
      <c r="AI10" s="540">
        <v>496</v>
      </c>
      <c r="AJ10" s="540">
        <v>244</v>
      </c>
      <c r="AK10" s="559">
        <v>277</v>
      </c>
      <c r="AL10" s="555"/>
      <c r="AM10" s="558">
        <v>200</v>
      </c>
      <c r="AN10" s="540"/>
      <c r="AO10" s="540">
        <v>221</v>
      </c>
      <c r="AP10" s="540">
        <v>161</v>
      </c>
      <c r="AQ10" s="540">
        <v>237</v>
      </c>
      <c r="AR10" s="540">
        <v>195</v>
      </c>
      <c r="AS10" s="540">
        <v>214</v>
      </c>
      <c r="AT10" s="540">
        <v>236</v>
      </c>
      <c r="AU10" s="540">
        <v>558</v>
      </c>
      <c r="AV10" s="540">
        <v>273</v>
      </c>
      <c r="AW10" s="559">
        <v>289</v>
      </c>
      <c r="AX10" s="555"/>
      <c r="AY10" s="558">
        <v>219</v>
      </c>
      <c r="AZ10" s="540">
        <v>251</v>
      </c>
      <c r="BA10" s="540">
        <v>148</v>
      </c>
      <c r="BB10" s="540">
        <v>274</v>
      </c>
      <c r="BC10" s="540"/>
      <c r="BD10" s="540">
        <v>232</v>
      </c>
      <c r="BE10" s="540">
        <v>277</v>
      </c>
      <c r="BF10" s="540">
        <v>624</v>
      </c>
      <c r="BG10" s="540">
        <v>297</v>
      </c>
      <c r="BH10" s="559">
        <v>312</v>
      </c>
      <c r="BI10" s="555"/>
      <c r="BJ10" s="558">
        <v>184</v>
      </c>
      <c r="BK10" s="540">
        <v>226</v>
      </c>
      <c r="BL10" s="540">
        <v>157</v>
      </c>
      <c r="BM10" s="540">
        <v>261</v>
      </c>
      <c r="BN10" s="540"/>
      <c r="BO10" s="540">
        <v>213</v>
      </c>
      <c r="BP10" s="540">
        <v>203</v>
      </c>
      <c r="BQ10" s="540">
        <v>534</v>
      </c>
      <c r="BR10" s="540">
        <v>278</v>
      </c>
      <c r="BS10" s="559">
        <v>275</v>
      </c>
      <c r="BT10" s="557" t="s">
        <v>45</v>
      </c>
      <c r="BU10" s="540">
        <v>149</v>
      </c>
      <c r="BV10" s="540">
        <v>165</v>
      </c>
      <c r="BW10" s="540">
        <v>73</v>
      </c>
      <c r="BX10" s="559">
        <v>265</v>
      </c>
      <c r="BY10" s="557" t="s">
        <v>45</v>
      </c>
      <c r="BZ10" s="540">
        <v>135</v>
      </c>
      <c r="CA10" s="540">
        <v>153</v>
      </c>
      <c r="CB10" s="540">
        <v>65</v>
      </c>
      <c r="CC10" s="559"/>
      <c r="CD10" s="557" t="s">
        <v>45</v>
      </c>
      <c r="CE10" s="540">
        <v>127</v>
      </c>
      <c r="CF10" s="540">
        <v>114</v>
      </c>
      <c r="CG10" s="540"/>
      <c r="CH10" s="559"/>
      <c r="CI10" s="557" t="s">
        <v>13</v>
      </c>
      <c r="CJ10" s="540">
        <v>184</v>
      </c>
      <c r="CK10" s="540">
        <v>238</v>
      </c>
      <c r="CL10" s="561"/>
      <c r="CM10" s="600"/>
      <c r="CN10" s="560" t="s">
        <v>13</v>
      </c>
      <c r="CO10" s="540">
        <v>253</v>
      </c>
      <c r="CP10" s="540">
        <v>316</v>
      </c>
      <c r="CQ10" s="559"/>
      <c r="CS10" s="600"/>
      <c r="CT10" s="905" t="s">
        <v>393</v>
      </c>
      <c r="CU10" s="871">
        <v>245</v>
      </c>
      <c r="CV10" s="871">
        <v>302</v>
      </c>
      <c r="CW10" s="872"/>
      <c r="CY10" s="600"/>
      <c r="CZ10" s="905" t="s">
        <v>393</v>
      </c>
      <c r="DA10" s="871">
        <v>248</v>
      </c>
      <c r="DB10" s="871"/>
      <c r="DC10" s="872">
        <v>300</v>
      </c>
    </row>
    <row r="11" spans="2:107" ht="14.4" customHeight="1">
      <c r="B11" s="397" t="s">
        <v>45</v>
      </c>
      <c r="C11" s="558">
        <v>93</v>
      </c>
      <c r="D11" s="540"/>
      <c r="E11" s="540">
        <v>124</v>
      </c>
      <c r="F11" s="540">
        <v>191</v>
      </c>
      <c r="G11" s="540">
        <v>130</v>
      </c>
      <c r="H11" s="540">
        <v>17</v>
      </c>
      <c r="I11" s="540">
        <v>74</v>
      </c>
      <c r="J11" s="540">
        <v>89</v>
      </c>
      <c r="K11" s="540">
        <v>487</v>
      </c>
      <c r="L11" s="540">
        <v>193</v>
      </c>
      <c r="M11" s="559">
        <v>303</v>
      </c>
      <c r="N11" s="555"/>
      <c r="O11" s="558">
        <v>88</v>
      </c>
      <c r="P11" s="540"/>
      <c r="Q11" s="540">
        <v>140</v>
      </c>
      <c r="R11" s="540">
        <v>223</v>
      </c>
      <c r="S11" s="540"/>
      <c r="T11" s="540">
        <v>71</v>
      </c>
      <c r="U11" s="540">
        <v>76</v>
      </c>
      <c r="V11" s="540">
        <v>91</v>
      </c>
      <c r="W11" s="540">
        <v>416</v>
      </c>
      <c r="X11" s="540">
        <v>171</v>
      </c>
      <c r="Y11" s="559">
        <v>338</v>
      </c>
      <c r="Z11" s="555"/>
      <c r="AA11" s="558">
        <v>69</v>
      </c>
      <c r="AB11" s="540"/>
      <c r="AC11" s="540">
        <v>100</v>
      </c>
      <c r="AD11" s="540">
        <v>192</v>
      </c>
      <c r="AE11" s="540">
        <v>82</v>
      </c>
      <c r="AF11" s="540">
        <v>66</v>
      </c>
      <c r="AG11" s="540">
        <v>56</v>
      </c>
      <c r="AH11" s="540">
        <v>75</v>
      </c>
      <c r="AI11" s="540">
        <v>368</v>
      </c>
      <c r="AJ11" s="540">
        <v>90</v>
      </c>
      <c r="AK11" s="559">
        <v>284</v>
      </c>
      <c r="AL11" s="555"/>
      <c r="AM11" s="558">
        <v>76</v>
      </c>
      <c r="AN11" s="540"/>
      <c r="AO11" s="540">
        <v>113</v>
      </c>
      <c r="AP11" s="540">
        <v>175</v>
      </c>
      <c r="AQ11" s="540">
        <v>108</v>
      </c>
      <c r="AR11" s="540">
        <v>72</v>
      </c>
      <c r="AS11" s="540">
        <v>107</v>
      </c>
      <c r="AT11" s="540">
        <v>120</v>
      </c>
      <c r="AU11" s="540">
        <v>376</v>
      </c>
      <c r="AV11" s="540">
        <v>144</v>
      </c>
      <c r="AW11" s="559">
        <v>319</v>
      </c>
      <c r="AX11" s="555"/>
      <c r="AY11" s="558">
        <v>89</v>
      </c>
      <c r="AZ11" s="540">
        <v>184</v>
      </c>
      <c r="BA11" s="540">
        <v>213</v>
      </c>
      <c r="BB11" s="540">
        <v>151</v>
      </c>
      <c r="BC11" s="540"/>
      <c r="BD11" s="540">
        <v>112</v>
      </c>
      <c r="BE11" s="540">
        <v>126</v>
      </c>
      <c r="BF11" s="540">
        <v>410</v>
      </c>
      <c r="BG11" s="540">
        <v>187</v>
      </c>
      <c r="BH11" s="559">
        <v>304</v>
      </c>
      <c r="BI11" s="555"/>
      <c r="BJ11" s="558">
        <v>81</v>
      </c>
      <c r="BK11" s="540">
        <v>124</v>
      </c>
      <c r="BL11" s="540">
        <v>218</v>
      </c>
      <c r="BM11" s="540">
        <v>212</v>
      </c>
      <c r="BN11" s="540"/>
      <c r="BO11" s="540">
        <v>70</v>
      </c>
      <c r="BP11" s="540">
        <v>82</v>
      </c>
      <c r="BQ11" s="540">
        <v>358</v>
      </c>
      <c r="BR11" s="540">
        <v>199</v>
      </c>
      <c r="BS11" s="559">
        <v>416</v>
      </c>
      <c r="BT11" s="557" t="s">
        <v>23</v>
      </c>
      <c r="BU11" s="540">
        <v>294</v>
      </c>
      <c r="BV11" s="540">
        <v>425</v>
      </c>
      <c r="BW11" s="540">
        <v>169</v>
      </c>
      <c r="BX11" s="559">
        <v>376</v>
      </c>
      <c r="BY11" s="557" t="s">
        <v>23</v>
      </c>
      <c r="BZ11" s="540">
        <v>324</v>
      </c>
      <c r="CA11" s="540">
        <v>515</v>
      </c>
      <c r="CB11" s="540">
        <v>154</v>
      </c>
      <c r="CC11" s="559"/>
      <c r="CD11" s="557" t="s">
        <v>23</v>
      </c>
      <c r="CE11" s="540">
        <v>311</v>
      </c>
      <c r="CF11" s="540">
        <v>653</v>
      </c>
      <c r="CG11" s="540"/>
      <c r="CH11" s="559"/>
      <c r="CI11" s="557" t="s">
        <v>45</v>
      </c>
      <c r="CJ11" s="540">
        <v>109</v>
      </c>
      <c r="CK11" s="540">
        <v>144</v>
      </c>
      <c r="CL11" s="561"/>
      <c r="CM11" s="600"/>
      <c r="CN11" s="477" t="s">
        <v>337</v>
      </c>
      <c r="CO11" s="540">
        <v>253</v>
      </c>
      <c r="CP11" s="540">
        <v>316</v>
      </c>
      <c r="CQ11" s="559"/>
      <c r="CS11" s="600"/>
      <c r="CT11" s="905" t="s">
        <v>394</v>
      </c>
      <c r="CU11" s="871">
        <v>10</v>
      </c>
      <c r="CV11" s="871">
        <v>13</v>
      </c>
      <c r="CW11" s="872"/>
      <c r="CY11" s="600"/>
      <c r="CZ11" s="905" t="s">
        <v>394</v>
      </c>
      <c r="DA11" s="871">
        <v>1</v>
      </c>
      <c r="DB11" s="871"/>
      <c r="DC11" s="872" t="s">
        <v>51</v>
      </c>
    </row>
    <row r="12" spans="2:107" ht="14.4" customHeight="1">
      <c r="B12" s="397" t="s">
        <v>23</v>
      </c>
      <c r="C12" s="558">
        <v>200</v>
      </c>
      <c r="D12" s="540"/>
      <c r="E12" s="540">
        <v>247</v>
      </c>
      <c r="F12" s="540">
        <v>734</v>
      </c>
      <c r="G12" s="540">
        <v>798</v>
      </c>
      <c r="H12" s="540">
        <v>181</v>
      </c>
      <c r="I12" s="540">
        <v>164</v>
      </c>
      <c r="J12" s="540">
        <v>205</v>
      </c>
      <c r="K12" s="540">
        <v>2070</v>
      </c>
      <c r="L12" s="540">
        <v>352</v>
      </c>
      <c r="M12" s="559">
        <v>477</v>
      </c>
      <c r="N12" s="555"/>
      <c r="O12" s="558">
        <v>198</v>
      </c>
      <c r="P12" s="540"/>
      <c r="Q12" s="540">
        <v>269</v>
      </c>
      <c r="R12" s="540">
        <v>763</v>
      </c>
      <c r="S12" s="540"/>
      <c r="T12" s="540">
        <v>156</v>
      </c>
      <c r="U12" s="540">
        <v>171</v>
      </c>
      <c r="V12" s="540">
        <v>202</v>
      </c>
      <c r="W12" s="540">
        <v>1630</v>
      </c>
      <c r="X12" s="540">
        <v>300</v>
      </c>
      <c r="Y12" s="559">
        <v>478</v>
      </c>
      <c r="Z12" s="555"/>
      <c r="AA12" s="558">
        <v>193</v>
      </c>
      <c r="AB12" s="540"/>
      <c r="AC12" s="540">
        <v>249</v>
      </c>
      <c r="AD12" s="540">
        <v>545</v>
      </c>
      <c r="AE12" s="540">
        <v>412</v>
      </c>
      <c r="AF12" s="540">
        <v>208</v>
      </c>
      <c r="AG12" s="540">
        <v>230</v>
      </c>
      <c r="AH12" s="540">
        <v>228</v>
      </c>
      <c r="AI12" s="540">
        <v>1360</v>
      </c>
      <c r="AJ12" s="540">
        <v>258</v>
      </c>
      <c r="AK12" s="559">
        <v>409</v>
      </c>
      <c r="AL12" s="555"/>
      <c r="AM12" s="558">
        <v>194</v>
      </c>
      <c r="AN12" s="540"/>
      <c r="AO12" s="540">
        <v>263</v>
      </c>
      <c r="AP12" s="540">
        <v>478</v>
      </c>
      <c r="AQ12" s="540">
        <v>539</v>
      </c>
      <c r="AR12" s="540">
        <v>198</v>
      </c>
      <c r="AS12" s="540">
        <v>269</v>
      </c>
      <c r="AT12" s="540">
        <v>273</v>
      </c>
      <c r="AU12" s="540">
        <v>1410</v>
      </c>
      <c r="AV12" s="540">
        <v>310</v>
      </c>
      <c r="AW12" s="559">
        <v>471</v>
      </c>
      <c r="AX12" s="555"/>
      <c r="AY12" s="558">
        <v>185</v>
      </c>
      <c r="AZ12" s="540">
        <v>325</v>
      </c>
      <c r="BA12" s="540">
        <v>468</v>
      </c>
      <c r="BB12" s="540">
        <v>600</v>
      </c>
      <c r="BC12" s="540"/>
      <c r="BD12" s="540">
        <v>233</v>
      </c>
      <c r="BE12" s="540">
        <v>255</v>
      </c>
      <c r="BF12" s="540">
        <v>1310</v>
      </c>
      <c r="BG12" s="540">
        <v>351</v>
      </c>
      <c r="BH12" s="559">
        <v>424</v>
      </c>
      <c r="BI12" s="555"/>
      <c r="BJ12" s="558">
        <v>169</v>
      </c>
      <c r="BK12" s="540">
        <v>260</v>
      </c>
      <c r="BL12" s="540">
        <v>803</v>
      </c>
      <c r="BM12" s="540">
        <v>611</v>
      </c>
      <c r="BN12" s="540"/>
      <c r="BO12" s="540">
        <v>155</v>
      </c>
      <c r="BP12" s="540">
        <v>187</v>
      </c>
      <c r="BQ12" s="540">
        <v>1140</v>
      </c>
      <c r="BR12" s="540">
        <v>325</v>
      </c>
      <c r="BS12" s="559">
        <v>583</v>
      </c>
      <c r="BT12" s="557" t="s">
        <v>22</v>
      </c>
      <c r="BU12" s="540">
        <v>93</v>
      </c>
      <c r="BV12" s="540">
        <v>85</v>
      </c>
      <c r="BW12" s="540">
        <v>58</v>
      </c>
      <c r="BX12" s="559">
        <v>108</v>
      </c>
      <c r="BY12" s="557" t="s">
        <v>22</v>
      </c>
      <c r="BZ12" s="540">
        <v>103</v>
      </c>
      <c r="CA12" s="540">
        <v>100</v>
      </c>
      <c r="CB12" s="540">
        <v>55</v>
      </c>
      <c r="CC12" s="559"/>
      <c r="CD12" s="557" t="s">
        <v>259</v>
      </c>
      <c r="CE12" s="540">
        <v>86</v>
      </c>
      <c r="CF12" s="540">
        <v>96</v>
      </c>
      <c r="CG12" s="540"/>
      <c r="CH12" s="559"/>
      <c r="CI12" s="557"/>
      <c r="CJ12" s="540"/>
      <c r="CK12" s="540"/>
      <c r="CL12" s="561"/>
      <c r="CM12" s="600"/>
      <c r="CN12" s="560" t="s">
        <v>45</v>
      </c>
      <c r="CO12" s="540">
        <v>141</v>
      </c>
      <c r="CP12" s="540">
        <v>215</v>
      </c>
      <c r="CQ12" s="559"/>
      <c r="CS12" s="600"/>
      <c r="CT12" s="904" t="s">
        <v>395</v>
      </c>
      <c r="CU12" s="871">
        <v>128</v>
      </c>
      <c r="CV12" s="871">
        <v>138</v>
      </c>
      <c r="CW12" s="872"/>
      <c r="CY12" s="600"/>
      <c r="CZ12" s="904" t="s">
        <v>395</v>
      </c>
      <c r="DA12" s="871">
        <v>126</v>
      </c>
      <c r="DB12" s="871"/>
      <c r="DC12" s="872">
        <v>32</v>
      </c>
    </row>
    <row r="13" spans="2:107" ht="14.4" customHeight="1">
      <c r="B13" s="397" t="s">
        <v>22</v>
      </c>
      <c r="C13" s="558">
        <v>84</v>
      </c>
      <c r="D13" s="540"/>
      <c r="E13" s="540">
        <v>91</v>
      </c>
      <c r="F13" s="540">
        <v>148</v>
      </c>
      <c r="G13" s="540">
        <v>153</v>
      </c>
      <c r="H13" s="540">
        <v>70</v>
      </c>
      <c r="I13" s="540">
        <v>63</v>
      </c>
      <c r="J13" s="540">
        <v>84</v>
      </c>
      <c r="K13" s="540">
        <v>192</v>
      </c>
      <c r="L13" s="540">
        <v>109</v>
      </c>
      <c r="M13" s="559">
        <v>123</v>
      </c>
      <c r="N13" s="555"/>
      <c r="O13" s="558">
        <v>64</v>
      </c>
      <c r="P13" s="540"/>
      <c r="Q13" s="540">
        <v>79</v>
      </c>
      <c r="R13" s="540">
        <v>150</v>
      </c>
      <c r="S13" s="540"/>
      <c r="T13" s="540">
        <v>51</v>
      </c>
      <c r="U13" s="540">
        <v>56</v>
      </c>
      <c r="V13" s="540">
        <v>71</v>
      </c>
      <c r="W13" s="540">
        <v>142</v>
      </c>
      <c r="X13" s="540">
        <v>85</v>
      </c>
      <c r="Y13" s="559">
        <v>136</v>
      </c>
      <c r="Z13" s="555"/>
      <c r="AA13" s="558">
        <v>63</v>
      </c>
      <c r="AB13" s="540"/>
      <c r="AC13" s="540">
        <v>73</v>
      </c>
      <c r="AD13" s="540">
        <v>94</v>
      </c>
      <c r="AE13" s="540">
        <v>61</v>
      </c>
      <c r="AF13" s="540">
        <v>63</v>
      </c>
      <c r="AG13" s="540">
        <v>71</v>
      </c>
      <c r="AH13" s="540">
        <v>70</v>
      </c>
      <c r="AI13" s="540">
        <v>108</v>
      </c>
      <c r="AJ13" s="540">
        <v>64</v>
      </c>
      <c r="AK13" s="559">
        <v>101</v>
      </c>
      <c r="AL13" s="555"/>
      <c r="AM13" s="558">
        <v>72</v>
      </c>
      <c r="AN13" s="540"/>
      <c r="AO13" s="540">
        <v>88</v>
      </c>
      <c r="AP13" s="540">
        <v>102</v>
      </c>
      <c r="AQ13" s="540">
        <v>106</v>
      </c>
      <c r="AR13" s="540">
        <v>70</v>
      </c>
      <c r="AS13" s="540">
        <v>93</v>
      </c>
      <c r="AT13" s="540">
        <v>101</v>
      </c>
      <c r="AU13" s="540">
        <v>140</v>
      </c>
      <c r="AV13" s="540">
        <v>94</v>
      </c>
      <c r="AW13" s="559">
        <v>135</v>
      </c>
      <c r="AX13" s="555"/>
      <c r="AY13" s="558">
        <v>64</v>
      </c>
      <c r="AZ13" s="540">
        <v>99</v>
      </c>
      <c r="BA13" s="540">
        <v>91</v>
      </c>
      <c r="BB13" s="540">
        <v>110</v>
      </c>
      <c r="BC13" s="540"/>
      <c r="BD13" s="540">
        <v>75</v>
      </c>
      <c r="BE13" s="540">
        <v>97</v>
      </c>
      <c r="BF13" s="540">
        <v>133</v>
      </c>
      <c r="BG13" s="540">
        <v>99</v>
      </c>
      <c r="BH13" s="559">
        <v>115</v>
      </c>
      <c r="BI13" s="555"/>
      <c r="BJ13" s="558">
        <v>68</v>
      </c>
      <c r="BK13" s="540">
        <v>93</v>
      </c>
      <c r="BL13" s="540">
        <v>180</v>
      </c>
      <c r="BM13" s="540">
        <v>131</v>
      </c>
      <c r="BN13" s="540"/>
      <c r="BO13" s="540">
        <v>59</v>
      </c>
      <c r="BP13" s="540">
        <v>72</v>
      </c>
      <c r="BQ13" s="540">
        <v>104</v>
      </c>
      <c r="BR13" s="540">
        <v>111</v>
      </c>
      <c r="BS13" s="559">
        <v>200</v>
      </c>
      <c r="BT13" s="557" t="s">
        <v>34</v>
      </c>
      <c r="BU13" s="540">
        <v>47</v>
      </c>
      <c r="BV13" s="540">
        <v>59</v>
      </c>
      <c r="BW13" s="540">
        <v>31</v>
      </c>
      <c r="BX13" s="559">
        <v>63</v>
      </c>
      <c r="BY13" s="557" t="s">
        <v>34</v>
      </c>
      <c r="BZ13" s="540">
        <v>42</v>
      </c>
      <c r="CA13" s="540">
        <v>56</v>
      </c>
      <c r="CB13" s="540">
        <v>25</v>
      </c>
      <c r="CC13" s="559"/>
      <c r="CD13" s="557" t="s">
        <v>260</v>
      </c>
      <c r="CE13" s="540">
        <v>40</v>
      </c>
      <c r="CF13" s="540">
        <v>63</v>
      </c>
      <c r="CG13" s="540"/>
      <c r="CH13" s="559"/>
      <c r="CI13" s="557" t="s">
        <v>23</v>
      </c>
      <c r="CJ13" s="540">
        <v>237</v>
      </c>
      <c r="CK13" s="540">
        <v>1050</v>
      </c>
      <c r="CL13" s="561"/>
      <c r="CM13" s="600"/>
      <c r="CN13" s="560" t="s">
        <v>23</v>
      </c>
      <c r="CO13" s="540">
        <v>334</v>
      </c>
      <c r="CP13" s="540">
        <v>1380</v>
      </c>
      <c r="CQ13" s="559"/>
      <c r="CS13" s="600"/>
      <c r="CT13" s="904" t="s">
        <v>396</v>
      </c>
      <c r="CU13" s="871">
        <v>194</v>
      </c>
      <c r="CV13" s="871">
        <v>510</v>
      </c>
      <c r="CW13" s="872"/>
      <c r="CY13" s="600"/>
      <c r="CZ13" s="904" t="s">
        <v>396</v>
      </c>
      <c r="DA13" s="871">
        <v>259</v>
      </c>
      <c r="DB13" s="871"/>
      <c r="DC13" s="872">
        <v>146</v>
      </c>
    </row>
    <row r="14" spans="2:107" ht="14.4" customHeight="1">
      <c r="B14" s="397" t="s">
        <v>34</v>
      </c>
      <c r="C14" s="558">
        <v>35</v>
      </c>
      <c r="D14" s="540"/>
      <c r="E14" s="540">
        <v>39</v>
      </c>
      <c r="F14" s="540">
        <v>76</v>
      </c>
      <c r="G14" s="540">
        <v>93</v>
      </c>
      <c r="H14" s="540">
        <v>32</v>
      </c>
      <c r="I14" s="540">
        <v>30</v>
      </c>
      <c r="J14" s="540">
        <v>34</v>
      </c>
      <c r="K14" s="540">
        <v>233</v>
      </c>
      <c r="L14" s="540">
        <v>52</v>
      </c>
      <c r="M14" s="559">
        <v>61</v>
      </c>
      <c r="N14" s="555"/>
      <c r="O14" s="558">
        <v>30</v>
      </c>
      <c r="P14" s="540"/>
      <c r="Q14" s="540">
        <v>38</v>
      </c>
      <c r="R14" s="540">
        <v>87</v>
      </c>
      <c r="S14" s="540"/>
      <c r="T14" s="540">
        <v>25</v>
      </c>
      <c r="U14" s="540">
        <v>29</v>
      </c>
      <c r="V14" s="540">
        <v>30</v>
      </c>
      <c r="W14" s="540">
        <v>195</v>
      </c>
      <c r="X14" s="540">
        <v>47</v>
      </c>
      <c r="Y14" s="559">
        <v>73</v>
      </c>
      <c r="Z14" s="555"/>
      <c r="AA14" s="558">
        <v>27</v>
      </c>
      <c r="AB14" s="540"/>
      <c r="AC14" s="540">
        <v>34</v>
      </c>
      <c r="AD14" s="540">
        <v>55</v>
      </c>
      <c r="AE14" s="540">
        <v>40</v>
      </c>
      <c r="AF14" s="540">
        <v>31</v>
      </c>
      <c r="AG14" s="540">
        <v>36</v>
      </c>
      <c r="AH14" s="540">
        <v>35</v>
      </c>
      <c r="AI14" s="540">
        <v>147</v>
      </c>
      <c r="AJ14" s="540">
        <v>35</v>
      </c>
      <c r="AK14" s="559">
        <v>54</v>
      </c>
      <c r="AL14" s="555"/>
      <c r="AM14" s="558">
        <v>30</v>
      </c>
      <c r="AN14" s="540"/>
      <c r="AO14" s="540">
        <v>38</v>
      </c>
      <c r="AP14" s="540">
        <v>58</v>
      </c>
      <c r="AQ14" s="540">
        <v>65</v>
      </c>
      <c r="AR14" s="540">
        <v>32</v>
      </c>
      <c r="AS14" s="540">
        <v>45</v>
      </c>
      <c r="AT14" s="540">
        <v>44</v>
      </c>
      <c r="AU14" s="540">
        <v>183</v>
      </c>
      <c r="AV14" s="540">
        <v>47</v>
      </c>
      <c r="AW14" s="559">
        <v>71</v>
      </c>
      <c r="AX14" s="555"/>
      <c r="AY14" s="558">
        <v>30</v>
      </c>
      <c r="AZ14" s="540">
        <v>47</v>
      </c>
      <c r="BA14" s="540">
        <v>56</v>
      </c>
      <c r="BB14" s="540">
        <v>75</v>
      </c>
      <c r="BC14" s="540"/>
      <c r="BD14" s="540">
        <v>40</v>
      </c>
      <c r="BE14" s="540">
        <v>36</v>
      </c>
      <c r="BF14" s="540">
        <v>192</v>
      </c>
      <c r="BG14" s="540">
        <v>55</v>
      </c>
      <c r="BH14" s="559">
        <v>65</v>
      </c>
      <c r="BI14" s="555"/>
      <c r="BJ14" s="558">
        <v>29</v>
      </c>
      <c r="BK14" s="540">
        <v>42</v>
      </c>
      <c r="BL14" s="540">
        <v>100</v>
      </c>
      <c r="BM14" s="540">
        <v>80</v>
      </c>
      <c r="BN14" s="540"/>
      <c r="BO14" s="540">
        <v>28</v>
      </c>
      <c r="BP14" s="540">
        <v>29</v>
      </c>
      <c r="BQ14" s="540">
        <v>136</v>
      </c>
      <c r="BR14" s="540">
        <v>60</v>
      </c>
      <c r="BS14" s="559">
        <v>106</v>
      </c>
      <c r="BT14" s="557" t="s">
        <v>44</v>
      </c>
      <c r="BU14" s="540">
        <v>179</v>
      </c>
      <c r="BV14" s="540">
        <v>282</v>
      </c>
      <c r="BW14" s="540">
        <v>111</v>
      </c>
      <c r="BX14" s="559">
        <v>266</v>
      </c>
      <c r="BY14" s="557" t="s">
        <v>44</v>
      </c>
      <c r="BZ14" s="540">
        <v>171</v>
      </c>
      <c r="CA14" s="540">
        <v>280</v>
      </c>
      <c r="CB14" s="540">
        <v>101</v>
      </c>
      <c r="CC14" s="559"/>
      <c r="CD14" s="557" t="s">
        <v>261</v>
      </c>
      <c r="CE14" s="540">
        <v>158</v>
      </c>
      <c r="CF14" s="540">
        <v>285</v>
      </c>
      <c r="CG14" s="540"/>
      <c r="CH14" s="559"/>
      <c r="CI14" s="557" t="s">
        <v>259</v>
      </c>
      <c r="CJ14" s="540">
        <v>85</v>
      </c>
      <c r="CK14" s="540">
        <v>184</v>
      </c>
      <c r="CL14" s="561"/>
      <c r="CM14" s="600"/>
      <c r="CN14" s="560" t="s">
        <v>22</v>
      </c>
      <c r="CO14" s="540">
        <v>95</v>
      </c>
      <c r="CP14" s="540">
        <v>258</v>
      </c>
      <c r="CQ14" s="559"/>
      <c r="CS14" s="600"/>
      <c r="CT14" s="904" t="s">
        <v>397</v>
      </c>
      <c r="CU14" s="871">
        <v>69</v>
      </c>
      <c r="CV14" s="871">
        <v>98</v>
      </c>
      <c r="CW14" s="872"/>
      <c r="CY14" s="600"/>
      <c r="CZ14" s="904" t="s">
        <v>397</v>
      </c>
      <c r="DA14" s="871">
        <v>81</v>
      </c>
      <c r="DB14" s="871"/>
      <c r="DC14" s="872">
        <v>47</v>
      </c>
    </row>
    <row r="15" spans="2:107" ht="14.4" customHeight="1">
      <c r="B15" s="397" t="s">
        <v>44</v>
      </c>
      <c r="C15" s="558">
        <v>121</v>
      </c>
      <c r="D15" s="540"/>
      <c r="E15" s="540">
        <v>163</v>
      </c>
      <c r="F15" s="540">
        <v>342</v>
      </c>
      <c r="G15" s="540">
        <v>392</v>
      </c>
      <c r="H15" s="540">
        <v>108</v>
      </c>
      <c r="I15" s="540">
        <v>99</v>
      </c>
      <c r="J15" s="540">
        <v>124</v>
      </c>
      <c r="K15" s="540">
        <v>1260</v>
      </c>
      <c r="L15" s="540">
        <v>256</v>
      </c>
      <c r="M15" s="559">
        <v>356</v>
      </c>
      <c r="N15" s="555"/>
      <c r="O15" s="558">
        <v>117</v>
      </c>
      <c r="P15" s="540"/>
      <c r="Q15" s="540">
        <v>167</v>
      </c>
      <c r="R15" s="540">
        <v>342</v>
      </c>
      <c r="S15" s="540"/>
      <c r="T15" s="540">
        <v>104</v>
      </c>
      <c r="U15" s="540">
        <v>111</v>
      </c>
      <c r="V15" s="540">
        <v>124</v>
      </c>
      <c r="W15" s="540">
        <v>1070</v>
      </c>
      <c r="X15" s="540">
        <v>218</v>
      </c>
      <c r="Y15" s="559">
        <v>341</v>
      </c>
      <c r="Z15" s="555"/>
      <c r="AA15" s="558">
        <v>110</v>
      </c>
      <c r="AB15" s="540"/>
      <c r="AC15" s="540">
        <v>158</v>
      </c>
      <c r="AD15" s="540">
        <v>272</v>
      </c>
      <c r="AE15" s="540">
        <v>248</v>
      </c>
      <c r="AF15" s="540">
        <v>114</v>
      </c>
      <c r="AG15" s="540">
        <v>123</v>
      </c>
      <c r="AH15" s="540">
        <v>132</v>
      </c>
      <c r="AI15" s="540">
        <v>967</v>
      </c>
      <c r="AJ15" s="540">
        <v>181</v>
      </c>
      <c r="AK15" s="559">
        <v>309</v>
      </c>
      <c r="AL15" s="555"/>
      <c r="AM15" s="558">
        <v>109</v>
      </c>
      <c r="AN15" s="540"/>
      <c r="AO15" s="540">
        <v>151</v>
      </c>
      <c r="AP15" s="540">
        <v>283</v>
      </c>
      <c r="AQ15" s="540">
        <v>281</v>
      </c>
      <c r="AR15" s="540">
        <v>106</v>
      </c>
      <c r="AS15" s="540">
        <v>132</v>
      </c>
      <c r="AT15" s="540">
        <v>142</v>
      </c>
      <c r="AU15" s="540">
        <v>917</v>
      </c>
      <c r="AV15" s="540">
        <v>197</v>
      </c>
      <c r="AW15" s="559">
        <v>289</v>
      </c>
      <c r="AX15" s="555"/>
      <c r="AY15" s="558">
        <v>109</v>
      </c>
      <c r="AZ15" s="540">
        <v>179</v>
      </c>
      <c r="BA15" s="540">
        <v>251</v>
      </c>
      <c r="BB15" s="540">
        <v>327</v>
      </c>
      <c r="BC15" s="540"/>
      <c r="BD15" s="540">
        <v>128</v>
      </c>
      <c r="BE15" s="540">
        <v>144</v>
      </c>
      <c r="BF15" s="540">
        <v>959</v>
      </c>
      <c r="BG15" s="540">
        <v>210</v>
      </c>
      <c r="BH15" s="559">
        <v>296</v>
      </c>
      <c r="BI15" s="555"/>
      <c r="BJ15" s="558">
        <v>110</v>
      </c>
      <c r="BK15" s="540">
        <v>165</v>
      </c>
      <c r="BL15" s="540">
        <v>309</v>
      </c>
      <c r="BM15" s="540">
        <v>315</v>
      </c>
      <c r="BN15" s="540"/>
      <c r="BO15" s="540">
        <v>103</v>
      </c>
      <c r="BP15" s="540">
        <v>110</v>
      </c>
      <c r="BQ15" s="540">
        <v>812</v>
      </c>
      <c r="BR15" s="540">
        <v>213</v>
      </c>
      <c r="BS15" s="559">
        <v>317</v>
      </c>
      <c r="BT15" s="557" t="s">
        <v>42</v>
      </c>
      <c r="BU15" s="540">
        <v>2</v>
      </c>
      <c r="BV15" s="540">
        <v>2</v>
      </c>
      <c r="BW15" s="540">
        <v>2</v>
      </c>
      <c r="BX15" s="559">
        <v>3</v>
      </c>
      <c r="BY15" s="557" t="s">
        <v>42</v>
      </c>
      <c r="BZ15" s="540">
        <v>2</v>
      </c>
      <c r="CA15" s="540">
        <v>2</v>
      </c>
      <c r="CB15" s="540">
        <v>2</v>
      </c>
      <c r="CC15" s="559"/>
      <c r="CD15" s="557" t="s">
        <v>262</v>
      </c>
      <c r="CE15" s="540">
        <v>2</v>
      </c>
      <c r="CF15" s="540">
        <v>2</v>
      </c>
      <c r="CG15" s="540"/>
      <c r="CH15" s="559"/>
      <c r="CI15" s="557" t="s">
        <v>260</v>
      </c>
      <c r="CJ15" s="540">
        <v>34</v>
      </c>
      <c r="CK15" s="540">
        <v>121</v>
      </c>
      <c r="CL15" s="561"/>
      <c r="CM15" s="600"/>
      <c r="CN15" s="560" t="s">
        <v>34</v>
      </c>
      <c r="CO15" s="540">
        <v>38</v>
      </c>
      <c r="CP15" s="540">
        <v>178</v>
      </c>
      <c r="CQ15" s="559"/>
      <c r="CS15" s="600"/>
      <c r="CT15" s="904" t="s">
        <v>398</v>
      </c>
      <c r="CU15" s="871">
        <v>32</v>
      </c>
      <c r="CV15" s="871">
        <v>67</v>
      </c>
      <c r="CW15" s="872"/>
      <c r="CY15" s="600"/>
      <c r="CZ15" s="904" t="s">
        <v>398</v>
      </c>
      <c r="DA15" s="871">
        <v>37</v>
      </c>
      <c r="DB15" s="871"/>
      <c r="DC15" s="872">
        <v>22</v>
      </c>
    </row>
    <row r="16" spans="2:107" ht="14.4" customHeight="1">
      <c r="B16" s="397" t="s">
        <v>42</v>
      </c>
      <c r="C16" s="558">
        <v>2</v>
      </c>
      <c r="D16" s="540"/>
      <c r="E16" s="540">
        <v>2</v>
      </c>
      <c r="F16" s="540">
        <v>3</v>
      </c>
      <c r="G16" s="540">
        <v>3</v>
      </c>
      <c r="H16" s="540">
        <v>5</v>
      </c>
      <c r="I16" s="540">
        <v>3</v>
      </c>
      <c r="J16" s="540">
        <v>4</v>
      </c>
      <c r="K16" s="540">
        <v>4</v>
      </c>
      <c r="L16" s="540">
        <v>2</v>
      </c>
      <c r="M16" s="559">
        <v>3</v>
      </c>
      <c r="N16" s="555"/>
      <c r="O16" s="558">
        <v>2</v>
      </c>
      <c r="P16" s="540"/>
      <c r="Q16" s="540">
        <v>2</v>
      </c>
      <c r="R16" s="540">
        <v>3</v>
      </c>
      <c r="S16" s="540"/>
      <c r="T16" s="540">
        <v>2</v>
      </c>
      <c r="U16" s="540">
        <v>2</v>
      </c>
      <c r="V16" s="540">
        <v>3</v>
      </c>
      <c r="W16" s="540">
        <v>5</v>
      </c>
      <c r="X16" s="540">
        <v>2</v>
      </c>
      <c r="Y16" s="559">
        <v>4</v>
      </c>
      <c r="Z16" s="555"/>
      <c r="AA16" s="558">
        <v>2</v>
      </c>
      <c r="AB16" s="540"/>
      <c r="AC16" s="540">
        <v>2</v>
      </c>
      <c r="AD16" s="540">
        <v>3</v>
      </c>
      <c r="AE16" s="540">
        <v>2</v>
      </c>
      <c r="AF16" s="540">
        <v>3</v>
      </c>
      <c r="AG16" s="540">
        <v>3</v>
      </c>
      <c r="AH16" s="540">
        <v>3</v>
      </c>
      <c r="AI16" s="540">
        <v>5</v>
      </c>
      <c r="AJ16" s="540">
        <v>2</v>
      </c>
      <c r="AK16" s="559">
        <v>4</v>
      </c>
      <c r="AL16" s="555"/>
      <c r="AM16" s="558">
        <v>2</v>
      </c>
      <c r="AN16" s="540"/>
      <c r="AO16" s="540">
        <v>2</v>
      </c>
      <c r="AP16" s="540">
        <v>2</v>
      </c>
      <c r="AQ16" s="540">
        <v>2</v>
      </c>
      <c r="AR16" s="540">
        <v>2</v>
      </c>
      <c r="AS16" s="540">
        <v>3</v>
      </c>
      <c r="AT16" s="540">
        <v>4</v>
      </c>
      <c r="AU16" s="540">
        <v>4</v>
      </c>
      <c r="AV16" s="540">
        <v>2</v>
      </c>
      <c r="AW16" s="559">
        <v>3</v>
      </c>
      <c r="AX16" s="555"/>
      <c r="AY16" s="558">
        <v>2</v>
      </c>
      <c r="AZ16" s="540">
        <v>2</v>
      </c>
      <c r="BA16" s="540">
        <v>2</v>
      </c>
      <c r="BB16" s="540">
        <v>3</v>
      </c>
      <c r="BC16" s="540"/>
      <c r="BD16" s="540">
        <v>3</v>
      </c>
      <c r="BE16" s="540">
        <v>6</v>
      </c>
      <c r="BF16" s="540">
        <v>5</v>
      </c>
      <c r="BG16" s="540">
        <v>2</v>
      </c>
      <c r="BH16" s="559">
        <v>3</v>
      </c>
      <c r="BI16" s="555"/>
      <c r="BJ16" s="558">
        <v>2</v>
      </c>
      <c r="BK16" s="540">
        <v>2</v>
      </c>
      <c r="BL16" s="540">
        <v>3</v>
      </c>
      <c r="BM16" s="540">
        <v>3</v>
      </c>
      <c r="BN16" s="540"/>
      <c r="BO16" s="540">
        <v>2</v>
      </c>
      <c r="BP16" s="540">
        <v>3</v>
      </c>
      <c r="BQ16" s="540">
        <v>3</v>
      </c>
      <c r="BR16" s="540">
        <v>2</v>
      </c>
      <c r="BS16" s="559">
        <v>4</v>
      </c>
      <c r="BT16" s="557" t="s">
        <v>29</v>
      </c>
      <c r="BU16" s="540" t="s">
        <v>52</v>
      </c>
      <c r="BV16" s="540">
        <v>0.05</v>
      </c>
      <c r="BW16" s="540" t="s">
        <v>52</v>
      </c>
      <c r="BX16" s="559">
        <v>0.06</v>
      </c>
      <c r="BY16" s="557" t="s">
        <v>29</v>
      </c>
      <c r="BZ16" s="540" t="s">
        <v>52</v>
      </c>
      <c r="CA16" s="540" t="s">
        <v>52</v>
      </c>
      <c r="CB16" s="540">
        <v>0.13</v>
      </c>
      <c r="CC16" s="559"/>
      <c r="CD16" s="557" t="s">
        <v>29</v>
      </c>
      <c r="CE16" s="540" t="s">
        <v>52</v>
      </c>
      <c r="CF16" s="540">
        <v>0.17</v>
      </c>
      <c r="CG16" s="540"/>
      <c r="CH16" s="559"/>
      <c r="CI16" s="557" t="s">
        <v>261</v>
      </c>
      <c r="CJ16" s="540">
        <v>146</v>
      </c>
      <c r="CK16" s="540">
        <v>377</v>
      </c>
      <c r="CL16" s="561"/>
      <c r="CM16" s="600"/>
      <c r="CN16" s="560" t="s">
        <v>44</v>
      </c>
      <c r="CO16" s="540">
        <v>156</v>
      </c>
      <c r="CP16" s="540">
        <v>444</v>
      </c>
      <c r="CQ16" s="559"/>
      <c r="CS16" s="600"/>
      <c r="CT16" s="904" t="s">
        <v>399</v>
      </c>
      <c r="CU16" s="871">
        <v>142</v>
      </c>
      <c r="CV16" s="871">
        <v>286</v>
      </c>
      <c r="CW16" s="872"/>
      <c r="CY16" s="600"/>
      <c r="CZ16" s="904" t="s">
        <v>399</v>
      </c>
      <c r="DA16" s="871">
        <v>150</v>
      </c>
      <c r="DB16" s="871"/>
      <c r="DC16" s="872">
        <v>90</v>
      </c>
    </row>
    <row r="17" spans="2:107" ht="14.4" customHeight="1">
      <c r="B17" s="397" t="s">
        <v>29</v>
      </c>
      <c r="C17" s="558" t="s">
        <v>52</v>
      </c>
      <c r="D17" s="540"/>
      <c r="E17" s="540" t="s">
        <v>52</v>
      </c>
      <c r="F17" s="540" t="s">
        <v>52</v>
      </c>
      <c r="G17" s="540" t="s">
        <v>52</v>
      </c>
      <c r="H17" s="540" t="s">
        <v>52</v>
      </c>
      <c r="I17" s="540" t="s">
        <v>52</v>
      </c>
      <c r="J17" s="540" t="s">
        <v>52</v>
      </c>
      <c r="K17" s="540" t="s">
        <v>52</v>
      </c>
      <c r="L17" s="540" t="s">
        <v>52</v>
      </c>
      <c r="M17" s="559" t="s">
        <v>52</v>
      </c>
      <c r="N17" s="555"/>
      <c r="O17" s="558" t="s">
        <v>52</v>
      </c>
      <c r="P17" s="540"/>
      <c r="Q17" s="540" t="s">
        <v>52</v>
      </c>
      <c r="R17" s="540" t="s">
        <v>52</v>
      </c>
      <c r="S17" s="540"/>
      <c r="T17" s="540" t="s">
        <v>52</v>
      </c>
      <c r="U17" s="540" t="s">
        <v>52</v>
      </c>
      <c r="V17" s="540" t="s">
        <v>52</v>
      </c>
      <c r="W17" s="540" t="s">
        <v>52</v>
      </c>
      <c r="X17" s="540" t="s">
        <v>52</v>
      </c>
      <c r="Y17" s="559" t="s">
        <v>52</v>
      </c>
      <c r="Z17" s="555"/>
      <c r="AA17" s="558" t="s">
        <v>52</v>
      </c>
      <c r="AB17" s="540"/>
      <c r="AC17" s="540" t="s">
        <v>52</v>
      </c>
      <c r="AD17" s="540">
        <v>0.16</v>
      </c>
      <c r="AE17" s="540" t="s">
        <v>52</v>
      </c>
      <c r="AF17" s="540">
        <v>3.22</v>
      </c>
      <c r="AG17" s="540" t="s">
        <v>52</v>
      </c>
      <c r="AH17" s="540">
        <v>0.06</v>
      </c>
      <c r="AI17" s="540" t="s">
        <v>52</v>
      </c>
      <c r="AJ17" s="540" t="s">
        <v>52</v>
      </c>
      <c r="AK17" s="559">
        <v>0.48</v>
      </c>
      <c r="AL17" s="555"/>
      <c r="AM17" s="558" t="s">
        <v>52</v>
      </c>
      <c r="AN17" s="540"/>
      <c r="AO17" s="540" t="s">
        <v>52</v>
      </c>
      <c r="AP17" s="540" t="s">
        <v>52</v>
      </c>
      <c r="AQ17" s="540" t="s">
        <v>52</v>
      </c>
      <c r="AR17" s="540" t="s">
        <v>52</v>
      </c>
      <c r="AS17" s="540" t="s">
        <v>52</v>
      </c>
      <c r="AT17" s="540" t="s">
        <v>52</v>
      </c>
      <c r="AU17" s="540" t="s">
        <v>52</v>
      </c>
      <c r="AV17" s="540" t="s">
        <v>52</v>
      </c>
      <c r="AW17" s="559" t="s">
        <v>52</v>
      </c>
      <c r="AX17" s="555"/>
      <c r="AY17" s="558" t="s">
        <v>52</v>
      </c>
      <c r="AZ17" s="540" t="s">
        <v>52</v>
      </c>
      <c r="BA17" s="540" t="s">
        <v>52</v>
      </c>
      <c r="BB17" s="540" t="s">
        <v>52</v>
      </c>
      <c r="BC17" s="540"/>
      <c r="BD17" s="540" t="s">
        <v>52</v>
      </c>
      <c r="BE17" s="540" t="s">
        <v>52</v>
      </c>
      <c r="BF17" s="540" t="s">
        <v>52</v>
      </c>
      <c r="BG17" s="540" t="s">
        <v>52</v>
      </c>
      <c r="BH17" s="559" t="s">
        <v>52</v>
      </c>
      <c r="BI17" s="555"/>
      <c r="BJ17" s="558" t="s">
        <v>52</v>
      </c>
      <c r="BK17" s="540" t="s">
        <v>52</v>
      </c>
      <c r="BL17" s="540" t="s">
        <v>52</v>
      </c>
      <c r="BM17" s="540">
        <v>7.0000000000000007E-2</v>
      </c>
      <c r="BN17" s="540"/>
      <c r="BO17" s="540" t="s">
        <v>52</v>
      </c>
      <c r="BP17" s="540" t="s">
        <v>52</v>
      </c>
      <c r="BQ17" s="540" t="s">
        <v>52</v>
      </c>
      <c r="BR17" s="540" t="s">
        <v>52</v>
      </c>
      <c r="BS17" s="559">
        <v>7.0000000000000007E-2</v>
      </c>
      <c r="BT17" s="557" t="s">
        <v>16</v>
      </c>
      <c r="BU17" s="540" t="s">
        <v>17</v>
      </c>
      <c r="BV17" s="540" t="s">
        <v>17</v>
      </c>
      <c r="BW17" s="540" t="s">
        <v>17</v>
      </c>
      <c r="BX17" s="559">
        <v>2E-3</v>
      </c>
      <c r="BY17" s="557" t="s">
        <v>16</v>
      </c>
      <c r="BZ17" s="540" t="s">
        <v>17</v>
      </c>
      <c r="CA17" s="540" t="s">
        <v>17</v>
      </c>
      <c r="CB17" s="540">
        <v>1.2E-2</v>
      </c>
      <c r="CC17" s="559"/>
      <c r="CD17" s="557" t="s">
        <v>16</v>
      </c>
      <c r="CE17" s="540" t="s">
        <v>17</v>
      </c>
      <c r="CF17" s="540" t="s">
        <v>17</v>
      </c>
      <c r="CG17" s="540"/>
      <c r="CH17" s="559"/>
      <c r="CI17" s="557" t="s">
        <v>262</v>
      </c>
      <c r="CJ17" s="540">
        <v>2</v>
      </c>
      <c r="CK17" s="540">
        <v>3</v>
      </c>
      <c r="CL17" s="561"/>
      <c r="CM17" s="600"/>
      <c r="CN17" s="560" t="s">
        <v>42</v>
      </c>
      <c r="CO17" s="540">
        <v>2</v>
      </c>
      <c r="CP17" s="540">
        <v>4</v>
      </c>
      <c r="CQ17" s="559"/>
      <c r="CS17" s="600"/>
      <c r="CT17" s="904" t="s">
        <v>400</v>
      </c>
      <c r="CU17" s="871">
        <v>2</v>
      </c>
      <c r="CV17" s="871">
        <v>2</v>
      </c>
      <c r="CW17" s="872"/>
      <c r="CY17" s="600"/>
      <c r="CZ17" s="904" t="s">
        <v>400</v>
      </c>
      <c r="DA17" s="871">
        <v>2</v>
      </c>
      <c r="DB17" s="871"/>
      <c r="DC17" s="872">
        <v>3</v>
      </c>
    </row>
    <row r="18" spans="2:107" ht="14.4" customHeight="1">
      <c r="B18" s="397" t="s">
        <v>16</v>
      </c>
      <c r="C18" s="558" t="s">
        <v>17</v>
      </c>
      <c r="D18" s="540"/>
      <c r="E18" s="540" t="s">
        <v>17</v>
      </c>
      <c r="F18" s="540" t="s">
        <v>17</v>
      </c>
      <c r="G18" s="540" t="s">
        <v>17</v>
      </c>
      <c r="H18" s="540" t="s">
        <v>17</v>
      </c>
      <c r="I18" s="540" t="s">
        <v>17</v>
      </c>
      <c r="J18" s="540">
        <v>1E-3</v>
      </c>
      <c r="K18" s="540">
        <v>2E-3</v>
      </c>
      <c r="L18" s="540" t="s">
        <v>17</v>
      </c>
      <c r="M18" s="559" t="s">
        <v>17</v>
      </c>
      <c r="N18" s="555"/>
      <c r="O18" s="558" t="s">
        <v>17</v>
      </c>
      <c r="P18" s="540"/>
      <c r="Q18" s="540" t="s">
        <v>17</v>
      </c>
      <c r="R18" s="540" t="s">
        <v>17</v>
      </c>
      <c r="S18" s="540"/>
      <c r="T18" s="540" t="s">
        <v>17</v>
      </c>
      <c r="U18" s="540" t="s">
        <v>17</v>
      </c>
      <c r="V18" s="540" t="s">
        <v>17</v>
      </c>
      <c r="W18" s="540">
        <v>4.0000000000000001E-3</v>
      </c>
      <c r="X18" s="540" t="s">
        <v>17</v>
      </c>
      <c r="Y18" s="559">
        <v>1E-3</v>
      </c>
      <c r="Z18" s="555"/>
      <c r="AA18" s="558" t="s">
        <v>17</v>
      </c>
      <c r="AB18" s="540"/>
      <c r="AC18" s="540">
        <v>1E-3</v>
      </c>
      <c r="AD18" s="540" t="s">
        <v>17</v>
      </c>
      <c r="AE18" s="540" t="s">
        <v>17</v>
      </c>
      <c r="AF18" s="540">
        <v>2E-3</v>
      </c>
      <c r="AG18" s="540" t="s">
        <v>17</v>
      </c>
      <c r="AH18" s="540">
        <v>2E-3</v>
      </c>
      <c r="AI18" s="540">
        <v>2E-3</v>
      </c>
      <c r="AJ18" s="540">
        <v>1E-3</v>
      </c>
      <c r="AK18" s="559">
        <v>2E-3</v>
      </c>
      <c r="AL18" s="555"/>
      <c r="AM18" s="558" t="s">
        <v>17</v>
      </c>
      <c r="AN18" s="540"/>
      <c r="AO18" s="540" t="s">
        <v>17</v>
      </c>
      <c r="AP18" s="540" t="s">
        <v>17</v>
      </c>
      <c r="AQ18" s="540">
        <v>4.0000000000000001E-3</v>
      </c>
      <c r="AR18" s="540" t="s">
        <v>17</v>
      </c>
      <c r="AS18" s="540" t="s">
        <v>17</v>
      </c>
      <c r="AT18" s="540" t="s">
        <v>17</v>
      </c>
      <c r="AU18" s="540">
        <v>5.0000000000000001E-3</v>
      </c>
      <c r="AV18" s="540" t="s">
        <v>17</v>
      </c>
      <c r="AW18" s="559">
        <v>0.02</v>
      </c>
      <c r="AX18" s="555"/>
      <c r="AY18" s="558" t="s">
        <v>17</v>
      </c>
      <c r="AZ18" s="540" t="s">
        <v>17</v>
      </c>
      <c r="BA18" s="540" t="s">
        <v>17</v>
      </c>
      <c r="BB18" s="540" t="s">
        <v>17</v>
      </c>
      <c r="BC18" s="540"/>
      <c r="BD18" s="540" t="s">
        <v>17</v>
      </c>
      <c r="BE18" s="540" t="s">
        <v>17</v>
      </c>
      <c r="BF18" s="540">
        <v>2E-3</v>
      </c>
      <c r="BG18" s="540" t="s">
        <v>17</v>
      </c>
      <c r="BH18" s="559" t="s">
        <v>17</v>
      </c>
      <c r="BI18" s="555"/>
      <c r="BJ18" s="558" t="s">
        <v>17</v>
      </c>
      <c r="BK18" s="540" t="s">
        <v>17</v>
      </c>
      <c r="BL18" s="540" t="s">
        <v>17</v>
      </c>
      <c r="BM18" s="540" t="s">
        <v>17</v>
      </c>
      <c r="BN18" s="540"/>
      <c r="BO18" s="540" t="s">
        <v>17</v>
      </c>
      <c r="BP18" s="540" t="s">
        <v>17</v>
      </c>
      <c r="BQ18" s="540" t="s">
        <v>17</v>
      </c>
      <c r="BR18" s="540" t="s">
        <v>17</v>
      </c>
      <c r="BS18" s="559">
        <v>3.0000000000000001E-3</v>
      </c>
      <c r="BT18" s="557" t="s">
        <v>18</v>
      </c>
      <c r="BU18" s="540">
        <v>4.9000000000000002E-2</v>
      </c>
      <c r="BV18" s="540">
        <v>2.3E-2</v>
      </c>
      <c r="BW18" s="540">
        <v>3.9E-2</v>
      </c>
      <c r="BX18" s="559">
        <v>7.5999999999999998E-2</v>
      </c>
      <c r="BY18" s="557" t="s">
        <v>18</v>
      </c>
      <c r="BZ18" s="540">
        <v>4.2999999999999997E-2</v>
      </c>
      <c r="CA18" s="540">
        <v>0.03</v>
      </c>
      <c r="CB18" s="540">
        <v>0.42399999999999999</v>
      </c>
      <c r="CC18" s="559"/>
      <c r="CD18" s="557" t="s">
        <v>18</v>
      </c>
      <c r="CE18" s="540">
        <v>3.6999999999999998E-2</v>
      </c>
      <c r="CF18" s="540">
        <v>2.5000000000000001E-2</v>
      </c>
      <c r="CG18" s="540"/>
      <c r="CH18" s="559"/>
      <c r="CI18" s="557" t="s">
        <v>29</v>
      </c>
      <c r="CJ18" s="540" t="s">
        <v>52</v>
      </c>
      <c r="CK18" s="540" t="s">
        <v>52</v>
      </c>
      <c r="CL18" s="561"/>
      <c r="CM18" s="600"/>
      <c r="CN18" s="560" t="s">
        <v>29</v>
      </c>
      <c r="CO18" s="540" t="s">
        <v>52</v>
      </c>
      <c r="CP18" s="540" t="s">
        <v>52</v>
      </c>
      <c r="CQ18" s="559"/>
      <c r="CS18" s="600"/>
      <c r="CT18" s="904" t="s">
        <v>401</v>
      </c>
      <c r="CU18" s="871">
        <v>304</v>
      </c>
      <c r="CV18" s="871">
        <v>521</v>
      </c>
      <c r="CW18" s="872"/>
      <c r="CY18" s="600"/>
      <c r="CZ18" s="904" t="s">
        <v>401</v>
      </c>
      <c r="DA18" s="871">
        <v>355</v>
      </c>
      <c r="DB18" s="871"/>
      <c r="DC18" s="872">
        <v>208</v>
      </c>
    </row>
    <row r="19" spans="2:107" ht="14.4" customHeight="1">
      <c r="B19" s="397" t="s">
        <v>18</v>
      </c>
      <c r="C19" s="558">
        <v>3.5000000000000003E-2</v>
      </c>
      <c r="D19" s="540"/>
      <c r="E19" s="540">
        <v>3.5000000000000003E-2</v>
      </c>
      <c r="F19" s="540">
        <v>4.4999999999999998E-2</v>
      </c>
      <c r="G19" s="540">
        <v>3.7999999999999999E-2</v>
      </c>
      <c r="H19" s="540">
        <v>5.0999999999999997E-2</v>
      </c>
      <c r="I19" s="540">
        <v>3.2000000000000001E-2</v>
      </c>
      <c r="J19" s="540">
        <v>4.2000000000000003E-2</v>
      </c>
      <c r="K19" s="540">
        <v>0.23200000000000001</v>
      </c>
      <c r="L19" s="540">
        <v>3.1E-2</v>
      </c>
      <c r="M19" s="559">
        <v>5.8000000000000003E-2</v>
      </c>
      <c r="N19" s="555"/>
      <c r="O19" s="558">
        <v>3.2000000000000001E-2</v>
      </c>
      <c r="P19" s="540"/>
      <c r="Q19" s="540">
        <v>3.5999999999999997E-2</v>
      </c>
      <c r="R19" s="540">
        <v>4.3999999999999997E-2</v>
      </c>
      <c r="S19" s="540"/>
      <c r="T19" s="540">
        <v>3.1E-2</v>
      </c>
      <c r="U19" s="540">
        <v>0.03</v>
      </c>
      <c r="V19" s="540">
        <v>4.2000000000000003E-2</v>
      </c>
      <c r="W19" s="540">
        <v>0.193</v>
      </c>
      <c r="X19" s="540">
        <v>2.5999999999999999E-2</v>
      </c>
      <c r="Y19" s="559">
        <v>6.3E-2</v>
      </c>
      <c r="Z19" s="555"/>
      <c r="AA19" s="558">
        <v>2.8000000000000001E-2</v>
      </c>
      <c r="AB19" s="540"/>
      <c r="AC19" s="540">
        <v>3.3000000000000002E-2</v>
      </c>
      <c r="AD19" s="540">
        <v>2.9000000000000001E-2</v>
      </c>
      <c r="AE19" s="540">
        <v>1.7999999999999999E-2</v>
      </c>
      <c r="AF19" s="540">
        <v>7.0000000000000007E-2</v>
      </c>
      <c r="AG19" s="540">
        <v>3.4000000000000002E-2</v>
      </c>
      <c r="AH19" s="540">
        <v>4.2999999999999997E-2</v>
      </c>
      <c r="AI19" s="540">
        <v>0.18099999999999999</v>
      </c>
      <c r="AJ19" s="540">
        <v>1.9E-2</v>
      </c>
      <c r="AK19" s="559">
        <v>7.3999999999999996E-2</v>
      </c>
      <c r="AL19" s="555"/>
      <c r="AM19" s="558">
        <v>3.1E-2</v>
      </c>
      <c r="AN19" s="540"/>
      <c r="AO19" s="540">
        <v>3.5000000000000003E-2</v>
      </c>
      <c r="AP19" s="540">
        <v>2.4E-2</v>
      </c>
      <c r="AQ19" s="540">
        <v>9.5000000000000001E-2</v>
      </c>
      <c r="AR19" s="540">
        <v>3.4000000000000002E-2</v>
      </c>
      <c r="AS19" s="540">
        <v>4.7E-2</v>
      </c>
      <c r="AT19" s="540">
        <v>4.8000000000000001E-2</v>
      </c>
      <c r="AU19" s="540">
        <v>0.62</v>
      </c>
      <c r="AV19" s="540">
        <v>2.5999999999999999E-2</v>
      </c>
      <c r="AW19" s="559">
        <v>0.35799999999999998</v>
      </c>
      <c r="AX19" s="555"/>
      <c r="AY19" s="558">
        <v>3.6999999999999998E-2</v>
      </c>
      <c r="AZ19" s="540">
        <v>0.04</v>
      </c>
      <c r="BA19" s="540">
        <v>2.5000000000000001E-2</v>
      </c>
      <c r="BB19" s="540">
        <v>2.5999999999999999E-2</v>
      </c>
      <c r="BC19" s="540"/>
      <c r="BD19" s="540">
        <v>3.4000000000000002E-2</v>
      </c>
      <c r="BE19" s="540">
        <v>0.04</v>
      </c>
      <c r="BF19" s="540">
        <v>0.184</v>
      </c>
      <c r="BG19" s="540">
        <v>2.5000000000000001E-2</v>
      </c>
      <c r="BH19" s="559">
        <v>0.15</v>
      </c>
      <c r="BI19" s="555"/>
      <c r="BJ19" s="558">
        <v>2.5999999999999999E-2</v>
      </c>
      <c r="BK19" s="540">
        <v>3.4000000000000002E-2</v>
      </c>
      <c r="BL19" s="540">
        <v>4.5999999999999999E-2</v>
      </c>
      <c r="BM19" s="540">
        <v>0.04</v>
      </c>
      <c r="BN19" s="540"/>
      <c r="BO19" s="540">
        <v>2.5999999999999999E-2</v>
      </c>
      <c r="BP19" s="540">
        <v>3.5999999999999997E-2</v>
      </c>
      <c r="BQ19" s="540">
        <v>0.13200000000000001</v>
      </c>
      <c r="BR19" s="540">
        <v>3.2000000000000001E-2</v>
      </c>
      <c r="BS19" s="559">
        <v>0.105</v>
      </c>
      <c r="BT19" s="557" t="s">
        <v>20</v>
      </c>
      <c r="BU19" s="540" t="s">
        <v>37</v>
      </c>
      <c r="BV19" s="540" t="s">
        <v>37</v>
      </c>
      <c r="BW19" s="540" t="s">
        <v>37</v>
      </c>
      <c r="BX19" s="559">
        <v>2.0000000000000001E-4</v>
      </c>
      <c r="BY19" s="557" t="s">
        <v>20</v>
      </c>
      <c r="BZ19" s="540" t="s">
        <v>37</v>
      </c>
      <c r="CA19" s="540" t="s">
        <v>37</v>
      </c>
      <c r="CB19" s="540">
        <v>4.0000000000000002E-4</v>
      </c>
      <c r="CC19" s="559"/>
      <c r="CD19" s="557" t="s">
        <v>20</v>
      </c>
      <c r="CE19" s="540" t="s">
        <v>37</v>
      </c>
      <c r="CF19" s="540" t="s">
        <v>37</v>
      </c>
      <c r="CG19" s="540"/>
      <c r="CH19" s="559"/>
      <c r="CI19" s="557" t="s">
        <v>16</v>
      </c>
      <c r="CJ19" s="540" t="s">
        <v>17</v>
      </c>
      <c r="CK19" s="540">
        <v>1E-3</v>
      </c>
      <c r="CL19" s="561"/>
      <c r="CM19" s="600"/>
      <c r="CN19" s="560" t="s">
        <v>16</v>
      </c>
      <c r="CO19" s="540" t="s">
        <v>17</v>
      </c>
      <c r="CP19" s="540" t="s">
        <v>17</v>
      </c>
      <c r="CQ19" s="559"/>
      <c r="CS19" s="600"/>
      <c r="CT19" s="904" t="s">
        <v>402</v>
      </c>
      <c r="CU19" s="871" t="s">
        <v>52</v>
      </c>
      <c r="CV19" s="871" t="s">
        <v>52</v>
      </c>
      <c r="CW19" s="872"/>
      <c r="CY19" s="600"/>
      <c r="CZ19" s="904" t="s">
        <v>402</v>
      </c>
      <c r="DA19" s="871" t="s">
        <v>52</v>
      </c>
      <c r="DB19" s="871"/>
      <c r="DC19" s="872" t="s">
        <v>52</v>
      </c>
    </row>
    <row r="20" spans="2:107" ht="14.4" customHeight="1">
      <c r="B20" s="397" t="s">
        <v>20</v>
      </c>
      <c r="C20" s="558" t="s">
        <v>37</v>
      </c>
      <c r="D20" s="540"/>
      <c r="E20" s="540" t="s">
        <v>37</v>
      </c>
      <c r="F20" s="540" t="s">
        <v>37</v>
      </c>
      <c r="G20" s="540" t="s">
        <v>37</v>
      </c>
      <c r="H20" s="540" t="s">
        <v>37</v>
      </c>
      <c r="I20" s="540" t="s">
        <v>37</v>
      </c>
      <c r="J20" s="540" t="s">
        <v>37</v>
      </c>
      <c r="K20" s="540" t="s">
        <v>37</v>
      </c>
      <c r="L20" s="540" t="s">
        <v>37</v>
      </c>
      <c r="M20" s="559">
        <v>2.0000000000000001E-4</v>
      </c>
      <c r="N20" s="555"/>
      <c r="O20" s="558" t="s">
        <v>37</v>
      </c>
      <c r="P20" s="540"/>
      <c r="Q20" s="540" t="s">
        <v>37</v>
      </c>
      <c r="R20" s="540" t="s">
        <v>37</v>
      </c>
      <c r="S20" s="540"/>
      <c r="T20" s="540" t="s">
        <v>37</v>
      </c>
      <c r="U20" s="540" t="s">
        <v>37</v>
      </c>
      <c r="V20" s="540" t="s">
        <v>37</v>
      </c>
      <c r="W20" s="540" t="s">
        <v>37</v>
      </c>
      <c r="X20" s="540" t="s">
        <v>37</v>
      </c>
      <c r="Y20" s="559" t="s">
        <v>37</v>
      </c>
      <c r="Z20" s="555"/>
      <c r="AA20" s="558" t="s">
        <v>37</v>
      </c>
      <c r="AB20" s="540"/>
      <c r="AC20" s="540" t="s">
        <v>37</v>
      </c>
      <c r="AD20" s="540" t="s">
        <v>37</v>
      </c>
      <c r="AE20" s="540" t="s">
        <v>37</v>
      </c>
      <c r="AF20" s="540" t="s">
        <v>37</v>
      </c>
      <c r="AG20" s="540" t="s">
        <v>37</v>
      </c>
      <c r="AH20" s="540" t="s">
        <v>37</v>
      </c>
      <c r="AI20" s="540" t="s">
        <v>37</v>
      </c>
      <c r="AJ20" s="540" t="s">
        <v>37</v>
      </c>
      <c r="AK20" s="559" t="s">
        <v>37</v>
      </c>
      <c r="AL20" s="555"/>
      <c r="AM20" s="558" t="s">
        <v>37</v>
      </c>
      <c r="AN20" s="540"/>
      <c r="AO20" s="540" t="s">
        <v>37</v>
      </c>
      <c r="AP20" s="540" t="s">
        <v>37</v>
      </c>
      <c r="AQ20" s="540">
        <v>4.0000000000000002E-4</v>
      </c>
      <c r="AR20" s="540" t="s">
        <v>37</v>
      </c>
      <c r="AS20" s="540" t="s">
        <v>37</v>
      </c>
      <c r="AT20" s="540" t="s">
        <v>37</v>
      </c>
      <c r="AU20" s="540">
        <v>2.0000000000000001E-4</v>
      </c>
      <c r="AV20" s="540" t="s">
        <v>37</v>
      </c>
      <c r="AW20" s="559">
        <v>3.3E-3</v>
      </c>
      <c r="AX20" s="555"/>
      <c r="AY20" s="558" t="s">
        <v>37</v>
      </c>
      <c r="AZ20" s="540" t="s">
        <v>37</v>
      </c>
      <c r="BA20" s="540" t="s">
        <v>37</v>
      </c>
      <c r="BB20" s="540" t="s">
        <v>37</v>
      </c>
      <c r="BC20" s="540"/>
      <c r="BD20" s="540" t="s">
        <v>37</v>
      </c>
      <c r="BE20" s="540" t="s">
        <v>37</v>
      </c>
      <c r="BF20" s="540" t="s">
        <v>37</v>
      </c>
      <c r="BG20" s="540" t="s">
        <v>37</v>
      </c>
      <c r="BH20" s="559">
        <v>1.5E-3</v>
      </c>
      <c r="BI20" s="555"/>
      <c r="BJ20" s="558" t="s">
        <v>37</v>
      </c>
      <c r="BK20" s="540" t="s">
        <v>37</v>
      </c>
      <c r="BL20" s="540" t="s">
        <v>37</v>
      </c>
      <c r="BM20" s="540" t="s">
        <v>37</v>
      </c>
      <c r="BN20" s="540"/>
      <c r="BO20" s="540" t="s">
        <v>37</v>
      </c>
      <c r="BP20" s="540" t="s">
        <v>37</v>
      </c>
      <c r="BQ20" s="540" t="s">
        <v>37</v>
      </c>
      <c r="BR20" s="540" t="s">
        <v>37</v>
      </c>
      <c r="BS20" s="559" t="s">
        <v>37</v>
      </c>
      <c r="BT20" s="557" t="s">
        <v>24</v>
      </c>
      <c r="BU20" s="540" t="s">
        <v>17</v>
      </c>
      <c r="BV20" s="540" t="s">
        <v>17</v>
      </c>
      <c r="BW20" s="540" t="s">
        <v>17</v>
      </c>
      <c r="BX20" s="559" t="s">
        <v>17</v>
      </c>
      <c r="BY20" s="557" t="s">
        <v>24</v>
      </c>
      <c r="BZ20" s="540" t="s">
        <v>17</v>
      </c>
      <c r="CA20" s="540" t="s">
        <v>17</v>
      </c>
      <c r="CB20" s="540">
        <v>3.1E-2</v>
      </c>
      <c r="CC20" s="559"/>
      <c r="CD20" s="557" t="s">
        <v>24</v>
      </c>
      <c r="CE20" s="540" t="s">
        <v>17</v>
      </c>
      <c r="CF20" s="540" t="s">
        <v>17</v>
      </c>
      <c r="CG20" s="540"/>
      <c r="CH20" s="559"/>
      <c r="CI20" s="557" t="s">
        <v>18</v>
      </c>
      <c r="CJ20" s="540">
        <v>4.2000000000000003E-2</v>
      </c>
      <c r="CK20" s="540">
        <v>9.0999999999999998E-2</v>
      </c>
      <c r="CL20" s="561"/>
      <c r="CM20" s="600"/>
      <c r="CN20" s="560" t="s">
        <v>18</v>
      </c>
      <c r="CO20" s="540">
        <v>6.4000000000000001E-2</v>
      </c>
      <c r="CP20" s="540">
        <v>6.5000000000000002E-2</v>
      </c>
      <c r="CQ20" s="559"/>
      <c r="CS20" s="600"/>
      <c r="CT20" s="905" t="s">
        <v>403</v>
      </c>
      <c r="CU20" s="871">
        <v>0.03</v>
      </c>
      <c r="CV20" s="871">
        <v>0.02</v>
      </c>
      <c r="CW20" s="872"/>
      <c r="CY20" s="600"/>
      <c r="CZ20" s="905" t="s">
        <v>403</v>
      </c>
      <c r="DA20" s="871" t="s">
        <v>30</v>
      </c>
      <c r="DB20" s="871"/>
      <c r="DC20" s="872">
        <v>0.02</v>
      </c>
    </row>
    <row r="21" spans="2:107" ht="14.4" customHeight="1">
      <c r="B21" s="397" t="s">
        <v>24</v>
      </c>
      <c r="C21" s="558" t="s">
        <v>17</v>
      </c>
      <c r="D21" s="540"/>
      <c r="E21" s="540" t="s">
        <v>17</v>
      </c>
      <c r="F21" s="540" t="s">
        <v>17</v>
      </c>
      <c r="G21" s="540" t="s">
        <v>17</v>
      </c>
      <c r="H21" s="540">
        <v>2E-3</v>
      </c>
      <c r="I21" s="540" t="s">
        <v>17</v>
      </c>
      <c r="J21" s="540" t="s">
        <v>17</v>
      </c>
      <c r="K21" s="540" t="s">
        <v>17</v>
      </c>
      <c r="L21" s="540" t="s">
        <v>17</v>
      </c>
      <c r="M21" s="559" t="s">
        <v>17</v>
      </c>
      <c r="N21" s="555"/>
      <c r="O21" s="558" t="s">
        <v>17</v>
      </c>
      <c r="P21" s="540"/>
      <c r="Q21" s="540" t="s">
        <v>17</v>
      </c>
      <c r="R21" s="540">
        <v>1E-3</v>
      </c>
      <c r="S21" s="540"/>
      <c r="T21" s="540" t="s">
        <v>17</v>
      </c>
      <c r="U21" s="540" t="s">
        <v>17</v>
      </c>
      <c r="V21" s="540" t="s">
        <v>17</v>
      </c>
      <c r="W21" s="540">
        <v>2E-3</v>
      </c>
      <c r="X21" s="540" t="s">
        <v>17</v>
      </c>
      <c r="Y21" s="559" t="s">
        <v>17</v>
      </c>
      <c r="Z21" s="555"/>
      <c r="AA21" s="558" t="s">
        <v>17</v>
      </c>
      <c r="AB21" s="540"/>
      <c r="AC21" s="540" t="s">
        <v>17</v>
      </c>
      <c r="AD21" s="540" t="s">
        <v>17</v>
      </c>
      <c r="AE21" s="540" t="s">
        <v>17</v>
      </c>
      <c r="AF21" s="540" t="s">
        <v>17</v>
      </c>
      <c r="AG21" s="540" t="s">
        <v>17</v>
      </c>
      <c r="AH21" s="540" t="s">
        <v>17</v>
      </c>
      <c r="AI21" s="540">
        <v>1E-3</v>
      </c>
      <c r="AJ21" s="540">
        <v>1E-3</v>
      </c>
      <c r="AK21" s="559" t="s">
        <v>17</v>
      </c>
      <c r="AL21" s="555"/>
      <c r="AM21" s="558" t="s">
        <v>17</v>
      </c>
      <c r="AN21" s="540"/>
      <c r="AO21" s="540" t="s">
        <v>17</v>
      </c>
      <c r="AP21" s="540">
        <v>1E-3</v>
      </c>
      <c r="AQ21" s="540">
        <v>1.2999999999999999E-2</v>
      </c>
      <c r="AR21" s="540" t="s">
        <v>17</v>
      </c>
      <c r="AS21" s="540" t="s">
        <v>17</v>
      </c>
      <c r="AT21" s="540" t="s">
        <v>17</v>
      </c>
      <c r="AU21" s="540">
        <v>6.0000000000000001E-3</v>
      </c>
      <c r="AV21" s="540" t="s">
        <v>17</v>
      </c>
      <c r="AW21" s="559">
        <v>1.2999999999999999E-2</v>
      </c>
      <c r="AX21" s="555"/>
      <c r="AY21" s="558" t="s">
        <v>17</v>
      </c>
      <c r="AZ21" s="540" t="s">
        <v>17</v>
      </c>
      <c r="BA21" s="540">
        <v>2E-3</v>
      </c>
      <c r="BB21" s="540" t="s">
        <v>17</v>
      </c>
      <c r="BC21" s="540"/>
      <c r="BD21" s="540" t="s">
        <v>17</v>
      </c>
      <c r="BE21" s="540" t="s">
        <v>17</v>
      </c>
      <c r="BF21" s="540">
        <v>2E-3</v>
      </c>
      <c r="BG21" s="540" t="s">
        <v>17</v>
      </c>
      <c r="BH21" s="559" t="s">
        <v>17</v>
      </c>
      <c r="BI21" s="555"/>
      <c r="BJ21" s="558" t="s">
        <v>17</v>
      </c>
      <c r="BK21" s="540" t="s">
        <v>17</v>
      </c>
      <c r="BL21" s="540" t="s">
        <v>17</v>
      </c>
      <c r="BM21" s="540" t="s">
        <v>17</v>
      </c>
      <c r="BN21" s="540"/>
      <c r="BO21" s="540" t="s">
        <v>17</v>
      </c>
      <c r="BP21" s="540" t="s">
        <v>17</v>
      </c>
      <c r="BQ21" s="540" t="s">
        <v>17</v>
      </c>
      <c r="BR21" s="540" t="s">
        <v>17</v>
      </c>
      <c r="BS21" s="559" t="s">
        <v>17</v>
      </c>
      <c r="BT21" s="557" t="s">
        <v>25</v>
      </c>
      <c r="BU21" s="540" t="s">
        <v>17</v>
      </c>
      <c r="BV21" s="540" t="s">
        <v>17</v>
      </c>
      <c r="BW21" s="540" t="s">
        <v>17</v>
      </c>
      <c r="BX21" s="559">
        <v>4.0000000000000001E-3</v>
      </c>
      <c r="BY21" s="557" t="s">
        <v>25</v>
      </c>
      <c r="BZ21" s="540" t="s">
        <v>17</v>
      </c>
      <c r="CA21" s="540">
        <v>3.0000000000000001E-3</v>
      </c>
      <c r="CB21" s="540">
        <v>0.129</v>
      </c>
      <c r="CC21" s="559"/>
      <c r="CD21" s="557" t="s">
        <v>25</v>
      </c>
      <c r="CE21" s="540" t="s">
        <v>17</v>
      </c>
      <c r="CF21" s="540" t="s">
        <v>17</v>
      </c>
      <c r="CG21" s="540"/>
      <c r="CH21" s="559"/>
      <c r="CI21" s="557" t="s">
        <v>20</v>
      </c>
      <c r="CJ21" s="540">
        <v>2.0000000000000001E-4</v>
      </c>
      <c r="CK21" s="540" t="s">
        <v>37</v>
      </c>
      <c r="CL21" s="561"/>
      <c r="CM21" s="600"/>
      <c r="CN21" s="560" t="s">
        <v>20</v>
      </c>
      <c r="CO21" s="540" t="s">
        <v>37</v>
      </c>
      <c r="CP21" s="540" t="s">
        <v>37</v>
      </c>
      <c r="CQ21" s="559"/>
      <c r="CS21" s="600"/>
      <c r="CT21" s="905" t="s">
        <v>404</v>
      </c>
      <c r="CU21" s="871" t="s">
        <v>17</v>
      </c>
      <c r="CV21" s="871" t="s">
        <v>17</v>
      </c>
      <c r="CW21" s="872"/>
      <c r="CY21" s="600"/>
      <c r="CZ21" s="905" t="s">
        <v>404</v>
      </c>
      <c r="DA21" s="871" t="s">
        <v>17</v>
      </c>
      <c r="DB21" s="871"/>
      <c r="DC21" s="872" t="s">
        <v>17</v>
      </c>
    </row>
    <row r="22" spans="2:107" ht="14.4" customHeight="1">
      <c r="B22" s="397" t="s">
        <v>25</v>
      </c>
      <c r="C22" s="558" t="s">
        <v>17</v>
      </c>
      <c r="D22" s="540"/>
      <c r="E22" s="540">
        <v>1E-3</v>
      </c>
      <c r="F22" s="540">
        <v>1.0999999999999999E-2</v>
      </c>
      <c r="G22" s="540" t="s">
        <v>17</v>
      </c>
      <c r="H22" s="540">
        <v>2E-3</v>
      </c>
      <c r="I22" s="540">
        <v>2E-3</v>
      </c>
      <c r="J22" s="540" t="s">
        <v>17</v>
      </c>
      <c r="K22" s="540">
        <v>1E-3</v>
      </c>
      <c r="L22" s="540" t="s">
        <v>17</v>
      </c>
      <c r="M22" s="559">
        <v>3.0000000000000001E-3</v>
      </c>
      <c r="N22" s="555"/>
      <c r="O22" s="558" t="s">
        <v>17</v>
      </c>
      <c r="P22" s="540"/>
      <c r="Q22" s="540" t="s">
        <v>17</v>
      </c>
      <c r="R22" s="540">
        <v>4.0000000000000001E-3</v>
      </c>
      <c r="S22" s="540"/>
      <c r="T22" s="540" t="s">
        <v>17</v>
      </c>
      <c r="U22" s="540" t="s">
        <v>17</v>
      </c>
      <c r="V22" s="540" t="s">
        <v>17</v>
      </c>
      <c r="W22" s="540" t="s">
        <v>17</v>
      </c>
      <c r="X22" s="540" t="s">
        <v>17</v>
      </c>
      <c r="Y22" s="559" t="s">
        <v>17</v>
      </c>
      <c r="Z22" s="555"/>
      <c r="AA22" s="558" t="s">
        <v>17</v>
      </c>
      <c r="AB22" s="540"/>
      <c r="AC22" s="540" t="s">
        <v>17</v>
      </c>
      <c r="AD22" s="540">
        <v>3.0000000000000001E-3</v>
      </c>
      <c r="AE22" s="540">
        <v>2.3E-2</v>
      </c>
      <c r="AF22" s="540">
        <v>6.0000000000000001E-3</v>
      </c>
      <c r="AG22" s="540">
        <v>2E-3</v>
      </c>
      <c r="AH22" s="540" t="s">
        <v>17</v>
      </c>
      <c r="AI22" s="540" t="s">
        <v>17</v>
      </c>
      <c r="AJ22" s="540" t="s">
        <v>17</v>
      </c>
      <c r="AK22" s="559">
        <v>4.0000000000000001E-3</v>
      </c>
      <c r="AL22" s="555"/>
      <c r="AM22" s="558">
        <v>1E-3</v>
      </c>
      <c r="AN22" s="540"/>
      <c r="AO22" s="540">
        <v>1E-3</v>
      </c>
      <c r="AP22" s="540">
        <v>2E-3</v>
      </c>
      <c r="AQ22" s="540">
        <v>2.8000000000000001E-2</v>
      </c>
      <c r="AR22" s="540" t="s">
        <v>17</v>
      </c>
      <c r="AS22" s="540" t="s">
        <v>17</v>
      </c>
      <c r="AT22" s="540" t="s">
        <v>17</v>
      </c>
      <c r="AU22" s="540">
        <v>7.0000000000000001E-3</v>
      </c>
      <c r="AV22" s="540" t="s">
        <v>17</v>
      </c>
      <c r="AW22" s="559">
        <v>8.4000000000000005E-2</v>
      </c>
      <c r="AX22" s="555"/>
      <c r="AY22" s="558">
        <v>3.0000000000000001E-3</v>
      </c>
      <c r="AZ22" s="540" t="s">
        <v>17</v>
      </c>
      <c r="BA22" s="540">
        <v>4.0000000000000001E-3</v>
      </c>
      <c r="BB22" s="540" t="s">
        <v>17</v>
      </c>
      <c r="BC22" s="540"/>
      <c r="BD22" s="540" t="s">
        <v>17</v>
      </c>
      <c r="BE22" s="540" t="s">
        <v>17</v>
      </c>
      <c r="BF22" s="540">
        <v>2E-3</v>
      </c>
      <c r="BG22" s="540" t="s">
        <v>17</v>
      </c>
      <c r="BH22" s="559">
        <v>0.02</v>
      </c>
      <c r="BI22" s="555"/>
      <c r="BJ22" s="558" t="s">
        <v>17</v>
      </c>
      <c r="BK22" s="540" t="s">
        <v>17</v>
      </c>
      <c r="BL22" s="540" t="s">
        <v>17</v>
      </c>
      <c r="BM22" s="540">
        <v>2E-3</v>
      </c>
      <c r="BN22" s="540"/>
      <c r="BO22" s="540" t="s">
        <v>17</v>
      </c>
      <c r="BP22" s="540" t="s">
        <v>17</v>
      </c>
      <c r="BQ22" s="540" t="s">
        <v>17</v>
      </c>
      <c r="BR22" s="540" t="s">
        <v>17</v>
      </c>
      <c r="BS22" s="559">
        <v>3.0000000000000001E-3</v>
      </c>
      <c r="BT22" s="557" t="s">
        <v>32</v>
      </c>
      <c r="BU22" s="540" t="s">
        <v>17</v>
      </c>
      <c r="BV22" s="540" t="s">
        <v>17</v>
      </c>
      <c r="BW22" s="540" t="s">
        <v>17</v>
      </c>
      <c r="BX22" s="559">
        <v>3.0000000000000001E-3</v>
      </c>
      <c r="BY22" s="557" t="s">
        <v>32</v>
      </c>
      <c r="BZ22" s="540" t="s">
        <v>17</v>
      </c>
      <c r="CA22" s="540" t="s">
        <v>17</v>
      </c>
      <c r="CB22" s="540">
        <v>5.7000000000000002E-2</v>
      </c>
      <c r="CC22" s="559"/>
      <c r="CD22" s="557" t="s">
        <v>32</v>
      </c>
      <c r="CE22" s="540" t="s">
        <v>17</v>
      </c>
      <c r="CF22" s="540" t="s">
        <v>17</v>
      </c>
      <c r="CG22" s="540"/>
      <c r="CH22" s="559"/>
      <c r="CI22" s="557" t="s">
        <v>24</v>
      </c>
      <c r="CJ22" s="540" t="s">
        <v>17</v>
      </c>
      <c r="CK22" s="540">
        <v>6.0000000000000001E-3</v>
      </c>
      <c r="CL22" s="561"/>
      <c r="CM22" s="600"/>
      <c r="CN22" s="560" t="s">
        <v>24</v>
      </c>
      <c r="CO22" s="540" t="s">
        <v>17</v>
      </c>
      <c r="CP22" s="540" t="s">
        <v>17</v>
      </c>
      <c r="CQ22" s="559"/>
      <c r="CS22" s="600"/>
      <c r="CT22" s="904" t="s">
        <v>405</v>
      </c>
      <c r="CU22" s="871" t="s">
        <v>17</v>
      </c>
      <c r="CV22" s="871" t="s">
        <v>17</v>
      </c>
      <c r="CW22" s="872"/>
      <c r="CY22" s="600"/>
      <c r="CZ22" s="904" t="s">
        <v>405</v>
      </c>
      <c r="DA22" s="871" t="s">
        <v>17</v>
      </c>
      <c r="DB22" s="871"/>
      <c r="DC22" s="872" t="s">
        <v>17</v>
      </c>
    </row>
    <row r="23" spans="2:107" ht="14.4" customHeight="1">
      <c r="B23" s="397" t="s">
        <v>32</v>
      </c>
      <c r="C23" s="558" t="s">
        <v>17</v>
      </c>
      <c r="D23" s="540"/>
      <c r="E23" s="540" t="s">
        <v>17</v>
      </c>
      <c r="F23" s="540" t="s">
        <v>17</v>
      </c>
      <c r="G23" s="540" t="s">
        <v>17</v>
      </c>
      <c r="H23" s="540" t="s">
        <v>17</v>
      </c>
      <c r="I23" s="540" t="s">
        <v>17</v>
      </c>
      <c r="J23" s="540" t="s">
        <v>17</v>
      </c>
      <c r="K23" s="540" t="s">
        <v>17</v>
      </c>
      <c r="L23" s="540" t="s">
        <v>17</v>
      </c>
      <c r="M23" s="559">
        <v>1E-3</v>
      </c>
      <c r="N23" s="555"/>
      <c r="O23" s="558" t="s">
        <v>17</v>
      </c>
      <c r="P23" s="540"/>
      <c r="Q23" s="540" t="s">
        <v>17</v>
      </c>
      <c r="R23" s="540" t="s">
        <v>17</v>
      </c>
      <c r="S23" s="540"/>
      <c r="T23" s="540" t="s">
        <v>17</v>
      </c>
      <c r="U23" s="540" t="s">
        <v>17</v>
      </c>
      <c r="V23" s="540" t="s">
        <v>17</v>
      </c>
      <c r="W23" s="540" t="s">
        <v>17</v>
      </c>
      <c r="X23" s="540" t="s">
        <v>17</v>
      </c>
      <c r="Y23" s="559" t="s">
        <v>17</v>
      </c>
      <c r="Z23" s="555"/>
      <c r="AA23" s="558" t="s">
        <v>17</v>
      </c>
      <c r="AB23" s="540"/>
      <c r="AC23" s="540" t="s">
        <v>17</v>
      </c>
      <c r="AD23" s="540" t="s">
        <v>17</v>
      </c>
      <c r="AE23" s="540" t="s">
        <v>17</v>
      </c>
      <c r="AF23" s="540">
        <v>1E-3</v>
      </c>
      <c r="AG23" s="540" t="s">
        <v>17</v>
      </c>
      <c r="AH23" s="540" t="s">
        <v>17</v>
      </c>
      <c r="AI23" s="540" t="s">
        <v>17</v>
      </c>
      <c r="AJ23" s="540" t="s">
        <v>17</v>
      </c>
      <c r="AK23" s="559">
        <v>3.0000000000000001E-3</v>
      </c>
      <c r="AL23" s="555"/>
      <c r="AM23" s="558" t="s">
        <v>17</v>
      </c>
      <c r="AN23" s="540"/>
      <c r="AO23" s="540" t="s">
        <v>17</v>
      </c>
      <c r="AP23" s="540" t="s">
        <v>17</v>
      </c>
      <c r="AQ23" s="540">
        <v>6.4000000000000001E-2</v>
      </c>
      <c r="AR23" s="540" t="s">
        <v>17</v>
      </c>
      <c r="AS23" s="540" t="s">
        <v>17</v>
      </c>
      <c r="AT23" s="540" t="s">
        <v>17</v>
      </c>
      <c r="AU23" s="540">
        <v>1.7999999999999999E-2</v>
      </c>
      <c r="AV23" s="540" t="s">
        <v>17</v>
      </c>
      <c r="AW23" s="559">
        <v>7.5999999999999998E-2</v>
      </c>
      <c r="AX23" s="555"/>
      <c r="AY23" s="558" t="s">
        <v>17</v>
      </c>
      <c r="AZ23" s="540" t="s">
        <v>17</v>
      </c>
      <c r="BA23" s="540">
        <v>1E-3</v>
      </c>
      <c r="BB23" s="540" t="s">
        <v>17</v>
      </c>
      <c r="BC23" s="540"/>
      <c r="BD23" s="540" t="s">
        <v>17</v>
      </c>
      <c r="BE23" s="540" t="s">
        <v>17</v>
      </c>
      <c r="BF23" s="540">
        <v>4.0000000000000001E-3</v>
      </c>
      <c r="BG23" s="540" t="s">
        <v>17</v>
      </c>
      <c r="BH23" s="559">
        <v>6.0000000000000001E-3</v>
      </c>
      <c r="BI23" s="555"/>
      <c r="BJ23" s="558" t="s">
        <v>17</v>
      </c>
      <c r="BK23" s="540" t="s">
        <v>17</v>
      </c>
      <c r="BL23" s="540" t="s">
        <v>17</v>
      </c>
      <c r="BM23" s="540" t="s">
        <v>17</v>
      </c>
      <c r="BN23" s="540"/>
      <c r="BO23" s="540" t="s">
        <v>17</v>
      </c>
      <c r="BP23" s="540" t="s">
        <v>17</v>
      </c>
      <c r="BQ23" s="540" t="s">
        <v>17</v>
      </c>
      <c r="BR23" s="540" t="s">
        <v>17</v>
      </c>
      <c r="BS23" s="559">
        <v>5.0000000000000001E-3</v>
      </c>
      <c r="BT23" s="557" t="s">
        <v>35</v>
      </c>
      <c r="BU23" s="540">
        <v>2E-3</v>
      </c>
      <c r="BV23" s="540">
        <v>0.13</v>
      </c>
      <c r="BW23" s="540">
        <v>4.0000000000000001E-3</v>
      </c>
      <c r="BX23" s="559">
        <v>1.04</v>
      </c>
      <c r="BY23" s="557" t="s">
        <v>35</v>
      </c>
      <c r="BZ23" s="540" t="s">
        <v>17</v>
      </c>
      <c r="CA23" s="540">
        <v>0.03</v>
      </c>
      <c r="CB23" s="540">
        <v>0.28000000000000003</v>
      </c>
      <c r="CC23" s="559"/>
      <c r="CD23" s="557" t="s">
        <v>253</v>
      </c>
      <c r="CE23" s="540">
        <v>7.0000000000000001E-3</v>
      </c>
      <c r="CF23" s="540">
        <v>8.0000000000000002E-3</v>
      </c>
      <c r="CG23" s="540"/>
      <c r="CH23" s="559"/>
      <c r="CI23" s="557" t="s">
        <v>25</v>
      </c>
      <c r="CJ23" s="540">
        <v>5.0000000000000001E-3</v>
      </c>
      <c r="CK23" s="540">
        <v>8.0000000000000002E-3</v>
      </c>
      <c r="CL23" s="561"/>
      <c r="CM23" s="600"/>
      <c r="CN23" s="560" t="s">
        <v>25</v>
      </c>
      <c r="CO23" s="540">
        <v>1E-3</v>
      </c>
      <c r="CP23" s="540">
        <v>1E-3</v>
      </c>
      <c r="CQ23" s="559"/>
      <c r="CS23" s="600"/>
      <c r="CT23" s="904" t="s">
        <v>406</v>
      </c>
      <c r="CU23" s="871">
        <v>0.03</v>
      </c>
      <c r="CV23" s="871">
        <v>2.5999999999999999E-2</v>
      </c>
      <c r="CW23" s="872"/>
      <c r="CY23" s="600"/>
      <c r="CZ23" s="904" t="s">
        <v>406</v>
      </c>
      <c r="DA23" s="871">
        <v>3.5000000000000003E-2</v>
      </c>
      <c r="DB23" s="871"/>
      <c r="DC23" s="872">
        <v>0.03</v>
      </c>
    </row>
    <row r="24" spans="2:107" ht="14.4" customHeight="1">
      <c r="B24" s="397" t="s">
        <v>35</v>
      </c>
      <c r="C24" s="558">
        <v>2E-3</v>
      </c>
      <c r="D24" s="540"/>
      <c r="E24" s="540">
        <v>1E-3</v>
      </c>
      <c r="F24" s="540">
        <v>1E-3</v>
      </c>
      <c r="G24" s="540">
        <v>6.0000000000000001E-3</v>
      </c>
      <c r="H24" s="540">
        <v>0.182</v>
      </c>
      <c r="I24" s="540">
        <v>9.8000000000000004E-2</v>
      </c>
      <c r="J24" s="540">
        <v>2.9000000000000001E-2</v>
      </c>
      <c r="K24" s="540">
        <v>0.125</v>
      </c>
      <c r="L24" s="540">
        <v>2E-3</v>
      </c>
      <c r="M24" s="559">
        <v>0.08</v>
      </c>
      <c r="N24" s="555"/>
      <c r="O24" s="558">
        <v>1E-3</v>
      </c>
      <c r="P24" s="540"/>
      <c r="Q24" s="540">
        <v>2E-3</v>
      </c>
      <c r="R24" s="540">
        <v>1.0999999999999999E-2</v>
      </c>
      <c r="S24" s="540"/>
      <c r="T24" s="540">
        <v>8.0000000000000002E-3</v>
      </c>
      <c r="U24" s="540">
        <v>3.0000000000000001E-3</v>
      </c>
      <c r="V24" s="540">
        <v>3.6999999999999998E-2</v>
      </c>
      <c r="W24" s="540">
        <v>1.4999999999999999E-2</v>
      </c>
      <c r="X24" s="540">
        <v>1E-3</v>
      </c>
      <c r="Y24" s="559">
        <v>0.107</v>
      </c>
      <c r="Z24" s="555"/>
      <c r="AA24" s="558" t="s">
        <v>17</v>
      </c>
      <c r="AB24" s="540"/>
      <c r="AC24" s="540">
        <v>1E-3</v>
      </c>
      <c r="AD24" s="540">
        <v>9.4E-2</v>
      </c>
      <c r="AE24" s="540">
        <v>1.4999999999999999E-2</v>
      </c>
      <c r="AF24" s="540">
        <v>0.46899999999999997</v>
      </c>
      <c r="AG24" s="540">
        <v>2E-3</v>
      </c>
      <c r="AH24" s="540">
        <v>1.2E-2</v>
      </c>
      <c r="AI24" s="540">
        <v>0.27800000000000002</v>
      </c>
      <c r="AJ24" s="540">
        <v>1E-3</v>
      </c>
      <c r="AK24" s="559">
        <v>0.17</v>
      </c>
      <c r="AL24" s="555"/>
      <c r="AM24" s="558" t="s">
        <v>17</v>
      </c>
      <c r="AN24" s="540"/>
      <c r="AO24" s="540">
        <v>1E-3</v>
      </c>
      <c r="AP24" s="540">
        <v>0.01</v>
      </c>
      <c r="AQ24" s="540">
        <v>0.13600000000000001</v>
      </c>
      <c r="AR24" s="540">
        <v>1E-3</v>
      </c>
      <c r="AS24" s="540">
        <v>3.0000000000000001E-3</v>
      </c>
      <c r="AT24" s="540">
        <v>2.7E-2</v>
      </c>
      <c r="AU24" s="540">
        <v>0.46200000000000002</v>
      </c>
      <c r="AV24" s="540">
        <v>2E-3</v>
      </c>
      <c r="AW24" s="559">
        <v>5.21</v>
      </c>
      <c r="AX24" s="555"/>
      <c r="AY24" s="558">
        <v>4.0000000000000001E-3</v>
      </c>
      <c r="AZ24" s="540">
        <v>2E-3</v>
      </c>
      <c r="BA24" s="540">
        <v>7.3999999999999996E-2</v>
      </c>
      <c r="BB24" s="540">
        <v>6.0000000000000001E-3</v>
      </c>
      <c r="BC24" s="540"/>
      <c r="BD24" s="540">
        <v>8.9999999999999993E-3</v>
      </c>
      <c r="BE24" s="540">
        <v>6.8000000000000005E-2</v>
      </c>
      <c r="BF24" s="540">
        <v>0.17199999999999999</v>
      </c>
      <c r="BG24" s="540">
        <v>1E-3</v>
      </c>
      <c r="BH24" s="559">
        <v>4.9800000000000004</v>
      </c>
      <c r="BI24" s="555"/>
      <c r="BJ24" s="558" t="s">
        <v>17</v>
      </c>
      <c r="BK24" s="540" t="s">
        <v>17</v>
      </c>
      <c r="BL24" s="540">
        <v>8.0000000000000002E-3</v>
      </c>
      <c r="BM24" s="540">
        <v>1.7999999999999999E-2</v>
      </c>
      <c r="BN24" s="540"/>
      <c r="BO24" s="540" t="s">
        <v>17</v>
      </c>
      <c r="BP24" s="540">
        <v>8.8999999999999996E-2</v>
      </c>
      <c r="BQ24" s="540">
        <v>4.2999999999999997E-2</v>
      </c>
      <c r="BR24" s="540">
        <v>7.0000000000000001E-3</v>
      </c>
      <c r="BS24" s="559">
        <v>0.39300000000000002</v>
      </c>
      <c r="BT24" s="557" t="s">
        <v>38</v>
      </c>
      <c r="BU24" s="540" t="s">
        <v>17</v>
      </c>
      <c r="BV24" s="540" t="s">
        <v>17</v>
      </c>
      <c r="BW24" s="540" t="s">
        <v>17</v>
      </c>
      <c r="BX24" s="559">
        <v>1E-3</v>
      </c>
      <c r="BY24" s="557" t="s">
        <v>38</v>
      </c>
      <c r="BZ24" s="540" t="s">
        <v>17</v>
      </c>
      <c r="CA24" s="540">
        <v>1E-3</v>
      </c>
      <c r="CB24" s="540">
        <v>2.8000000000000001E-2</v>
      </c>
      <c r="CC24" s="559"/>
      <c r="CD24" s="557" t="s">
        <v>38</v>
      </c>
      <c r="CE24" s="540" t="s">
        <v>17</v>
      </c>
      <c r="CF24" s="540" t="s">
        <v>17</v>
      </c>
      <c r="CG24" s="540"/>
      <c r="CH24" s="559"/>
      <c r="CI24" s="557" t="s">
        <v>32</v>
      </c>
      <c r="CJ24" s="540" t="s">
        <v>17</v>
      </c>
      <c r="CK24" s="540">
        <v>1.0999999999999999E-2</v>
      </c>
      <c r="CL24" s="561"/>
      <c r="CM24" s="600"/>
      <c r="CN24" s="560" t="s">
        <v>32</v>
      </c>
      <c r="CO24" s="540">
        <v>2E-3</v>
      </c>
      <c r="CP24" s="540" t="s">
        <v>17</v>
      </c>
      <c r="CQ24" s="559"/>
      <c r="CS24" s="600"/>
      <c r="CT24" s="904" t="s">
        <v>407</v>
      </c>
      <c r="CU24" s="871" t="s">
        <v>37</v>
      </c>
      <c r="CV24" s="871" t="s">
        <v>37</v>
      </c>
      <c r="CW24" s="872"/>
      <c r="CY24" s="600"/>
      <c r="CZ24" s="904" t="s">
        <v>407</v>
      </c>
      <c r="DA24" s="871" t="s">
        <v>37</v>
      </c>
      <c r="DB24" s="871"/>
      <c r="DC24" s="872" t="s">
        <v>37</v>
      </c>
    </row>
    <row r="25" spans="2:107" ht="14.4" customHeight="1">
      <c r="B25" s="397" t="s">
        <v>38</v>
      </c>
      <c r="C25" s="558" t="s">
        <v>17</v>
      </c>
      <c r="D25" s="540"/>
      <c r="E25" s="540" t="s">
        <v>17</v>
      </c>
      <c r="F25" s="540" t="s">
        <v>17</v>
      </c>
      <c r="G25" s="540" t="s">
        <v>17</v>
      </c>
      <c r="H25" s="540" t="s">
        <v>17</v>
      </c>
      <c r="I25" s="540" t="s">
        <v>17</v>
      </c>
      <c r="J25" s="540" t="s">
        <v>17</v>
      </c>
      <c r="K25" s="540" t="s">
        <v>17</v>
      </c>
      <c r="L25" s="540" t="s">
        <v>17</v>
      </c>
      <c r="M25" s="559" t="s">
        <v>17</v>
      </c>
      <c r="N25" s="555"/>
      <c r="O25" s="558" t="s">
        <v>17</v>
      </c>
      <c r="P25" s="540"/>
      <c r="Q25" s="540" t="s">
        <v>17</v>
      </c>
      <c r="R25" s="540">
        <v>2E-3</v>
      </c>
      <c r="S25" s="540"/>
      <c r="T25" s="540" t="s">
        <v>17</v>
      </c>
      <c r="U25" s="540" t="s">
        <v>17</v>
      </c>
      <c r="V25" s="540" t="s">
        <v>17</v>
      </c>
      <c r="W25" s="540" t="s">
        <v>17</v>
      </c>
      <c r="X25" s="540" t="s">
        <v>17</v>
      </c>
      <c r="Y25" s="559" t="s">
        <v>17</v>
      </c>
      <c r="Z25" s="555"/>
      <c r="AA25" s="558" t="s">
        <v>17</v>
      </c>
      <c r="AB25" s="540"/>
      <c r="AC25" s="540" t="s">
        <v>17</v>
      </c>
      <c r="AD25" s="540">
        <v>3.0000000000000001E-3</v>
      </c>
      <c r="AE25" s="540" t="s">
        <v>17</v>
      </c>
      <c r="AF25" s="540">
        <v>2E-3</v>
      </c>
      <c r="AG25" s="540" t="s">
        <v>17</v>
      </c>
      <c r="AH25" s="540" t="s">
        <v>17</v>
      </c>
      <c r="AI25" s="540">
        <v>1E-3</v>
      </c>
      <c r="AJ25" s="540" t="s">
        <v>17</v>
      </c>
      <c r="AK25" s="559">
        <v>1E-3</v>
      </c>
      <c r="AL25" s="555"/>
      <c r="AM25" s="558" t="s">
        <v>17</v>
      </c>
      <c r="AN25" s="540"/>
      <c r="AO25" s="540" t="s">
        <v>17</v>
      </c>
      <c r="AP25" s="540">
        <v>2E-3</v>
      </c>
      <c r="AQ25" s="540">
        <v>1.7000000000000001E-2</v>
      </c>
      <c r="AR25" s="540" t="s">
        <v>17</v>
      </c>
      <c r="AS25" s="540" t="s">
        <v>17</v>
      </c>
      <c r="AT25" s="540" t="s">
        <v>17</v>
      </c>
      <c r="AU25" s="540">
        <v>7.0000000000000001E-3</v>
      </c>
      <c r="AV25" s="540" t="s">
        <v>17</v>
      </c>
      <c r="AW25" s="559">
        <v>1.4999999999999999E-2</v>
      </c>
      <c r="AX25" s="555"/>
      <c r="AY25" s="558" t="s">
        <v>17</v>
      </c>
      <c r="AZ25" s="540" t="s">
        <v>219</v>
      </c>
      <c r="BA25" s="540">
        <v>3.0000000000000001E-3</v>
      </c>
      <c r="BB25" s="540" t="s">
        <v>17</v>
      </c>
      <c r="BC25" s="540"/>
      <c r="BD25" s="540" t="s">
        <v>17</v>
      </c>
      <c r="BE25" s="540" t="s">
        <v>17</v>
      </c>
      <c r="BF25" s="540">
        <v>1E-3</v>
      </c>
      <c r="BG25" s="540" t="s">
        <v>17</v>
      </c>
      <c r="BH25" s="559">
        <v>0.01</v>
      </c>
      <c r="BI25" s="555"/>
      <c r="BJ25" s="558" t="s">
        <v>17</v>
      </c>
      <c r="BK25" s="540" t="s">
        <v>17</v>
      </c>
      <c r="BL25" s="540">
        <v>2E-3</v>
      </c>
      <c r="BM25" s="540">
        <v>1E-3</v>
      </c>
      <c r="BN25" s="540"/>
      <c r="BO25" s="540" t="s">
        <v>17</v>
      </c>
      <c r="BP25" s="540" t="s">
        <v>17</v>
      </c>
      <c r="BQ25" s="540" t="s">
        <v>17</v>
      </c>
      <c r="BR25" s="540" t="s">
        <v>17</v>
      </c>
      <c r="BS25" s="559" t="s">
        <v>17</v>
      </c>
      <c r="BT25" s="557" t="s">
        <v>43</v>
      </c>
      <c r="BU25" s="540" t="s">
        <v>30</v>
      </c>
      <c r="BV25" s="540" t="s">
        <v>30</v>
      </c>
      <c r="BW25" s="540" t="s">
        <v>30</v>
      </c>
      <c r="BX25" s="559" t="s">
        <v>30</v>
      </c>
      <c r="BY25" s="557" t="s">
        <v>43</v>
      </c>
      <c r="BZ25" s="540" t="s">
        <v>30</v>
      </c>
      <c r="CA25" s="540" t="s">
        <v>30</v>
      </c>
      <c r="CB25" s="540" t="s">
        <v>30</v>
      </c>
      <c r="CC25" s="559"/>
      <c r="CD25" s="557" t="s">
        <v>43</v>
      </c>
      <c r="CE25" s="540" t="s">
        <v>30</v>
      </c>
      <c r="CF25" s="540" t="s">
        <v>30</v>
      </c>
      <c r="CG25" s="540"/>
      <c r="CH25" s="559"/>
      <c r="CI25" s="557" t="s">
        <v>253</v>
      </c>
      <c r="CJ25" s="540">
        <v>0.2</v>
      </c>
      <c r="CK25" s="540">
        <v>9.8000000000000004E-2</v>
      </c>
      <c r="CL25" s="561"/>
      <c r="CM25" s="600"/>
      <c r="CN25" s="560" t="s">
        <v>35</v>
      </c>
      <c r="CO25" s="540">
        <v>2.3E-2</v>
      </c>
      <c r="CP25" s="540">
        <v>1.4E-2</v>
      </c>
      <c r="CQ25" s="559"/>
      <c r="CS25" s="600"/>
      <c r="CT25" s="904" t="s">
        <v>408</v>
      </c>
      <c r="CU25" s="871" t="s">
        <v>17</v>
      </c>
      <c r="CV25" s="871">
        <v>2E-3</v>
      </c>
      <c r="CW25" s="872"/>
      <c r="CY25" s="600"/>
      <c r="CZ25" s="904" t="s">
        <v>408</v>
      </c>
      <c r="DA25" s="871" t="s">
        <v>17</v>
      </c>
      <c r="DB25" s="871"/>
      <c r="DC25" s="872" t="s">
        <v>17</v>
      </c>
    </row>
    <row r="26" spans="2:107" ht="14.4" customHeight="1">
      <c r="B26" s="397" t="s">
        <v>43</v>
      </c>
      <c r="C26" s="558" t="s">
        <v>30</v>
      </c>
      <c r="D26" s="540"/>
      <c r="E26" s="540" t="s">
        <v>30</v>
      </c>
      <c r="F26" s="540" t="s">
        <v>30</v>
      </c>
      <c r="G26" s="540" t="s">
        <v>30</v>
      </c>
      <c r="H26" s="540" t="s">
        <v>30</v>
      </c>
      <c r="I26" s="540" t="s">
        <v>30</v>
      </c>
      <c r="J26" s="540" t="s">
        <v>30</v>
      </c>
      <c r="K26" s="540" t="s">
        <v>30</v>
      </c>
      <c r="L26" s="540" t="s">
        <v>30</v>
      </c>
      <c r="M26" s="559" t="s">
        <v>30</v>
      </c>
      <c r="N26" s="555"/>
      <c r="O26" s="558" t="s">
        <v>30</v>
      </c>
      <c r="P26" s="540"/>
      <c r="Q26" s="540" t="s">
        <v>30</v>
      </c>
      <c r="R26" s="540" t="s">
        <v>30</v>
      </c>
      <c r="S26" s="540"/>
      <c r="T26" s="540" t="s">
        <v>30</v>
      </c>
      <c r="U26" s="540" t="s">
        <v>30</v>
      </c>
      <c r="V26" s="540" t="s">
        <v>30</v>
      </c>
      <c r="W26" s="540" t="s">
        <v>30</v>
      </c>
      <c r="X26" s="540" t="s">
        <v>30</v>
      </c>
      <c r="Y26" s="559" t="s">
        <v>30</v>
      </c>
      <c r="Z26" s="555"/>
      <c r="AA26" s="558" t="s">
        <v>30</v>
      </c>
      <c r="AB26" s="540"/>
      <c r="AC26" s="540" t="s">
        <v>30</v>
      </c>
      <c r="AD26" s="540" t="s">
        <v>30</v>
      </c>
      <c r="AE26" s="540" t="s">
        <v>30</v>
      </c>
      <c r="AF26" s="540" t="s">
        <v>30</v>
      </c>
      <c r="AG26" s="540" t="s">
        <v>30</v>
      </c>
      <c r="AH26" s="540" t="s">
        <v>30</v>
      </c>
      <c r="AI26" s="540" t="s">
        <v>30</v>
      </c>
      <c r="AJ26" s="540" t="s">
        <v>30</v>
      </c>
      <c r="AK26" s="559" t="s">
        <v>30</v>
      </c>
      <c r="AL26" s="555"/>
      <c r="AM26" s="558" t="s">
        <v>30</v>
      </c>
      <c r="AN26" s="540"/>
      <c r="AO26" s="540" t="s">
        <v>30</v>
      </c>
      <c r="AP26" s="540" t="s">
        <v>30</v>
      </c>
      <c r="AQ26" s="540" t="s">
        <v>30</v>
      </c>
      <c r="AR26" s="540" t="s">
        <v>30</v>
      </c>
      <c r="AS26" s="540" t="s">
        <v>30</v>
      </c>
      <c r="AT26" s="540" t="s">
        <v>30</v>
      </c>
      <c r="AU26" s="540" t="s">
        <v>30</v>
      </c>
      <c r="AV26" s="540" t="s">
        <v>30</v>
      </c>
      <c r="AW26" s="559" t="s">
        <v>30</v>
      </c>
      <c r="AX26" s="555"/>
      <c r="AY26" s="558" t="s">
        <v>30</v>
      </c>
      <c r="AZ26" s="540" t="s">
        <v>30</v>
      </c>
      <c r="BA26" s="540" t="s">
        <v>30</v>
      </c>
      <c r="BB26" s="540" t="s">
        <v>30</v>
      </c>
      <c r="BC26" s="540"/>
      <c r="BD26" s="540" t="s">
        <v>30</v>
      </c>
      <c r="BE26" s="540" t="s">
        <v>30</v>
      </c>
      <c r="BF26" s="540" t="s">
        <v>30</v>
      </c>
      <c r="BG26" s="540" t="s">
        <v>30</v>
      </c>
      <c r="BH26" s="559" t="s">
        <v>30</v>
      </c>
      <c r="BI26" s="555"/>
      <c r="BJ26" s="558" t="s">
        <v>30</v>
      </c>
      <c r="BK26" s="540" t="s">
        <v>30</v>
      </c>
      <c r="BL26" s="540" t="s">
        <v>30</v>
      </c>
      <c r="BM26" s="540" t="s">
        <v>30</v>
      </c>
      <c r="BN26" s="540"/>
      <c r="BO26" s="540" t="s">
        <v>30</v>
      </c>
      <c r="BP26" s="540" t="s">
        <v>30</v>
      </c>
      <c r="BQ26" s="540" t="s">
        <v>30</v>
      </c>
      <c r="BR26" s="540" t="s">
        <v>30</v>
      </c>
      <c r="BS26" s="559" t="s">
        <v>30</v>
      </c>
      <c r="BT26" s="557" t="s">
        <v>49</v>
      </c>
      <c r="BU26" s="540">
        <v>8.0000000000000002E-3</v>
      </c>
      <c r="BV26" s="540">
        <v>2.5999999999999999E-2</v>
      </c>
      <c r="BW26" s="540">
        <v>0.01</v>
      </c>
      <c r="BX26" s="559">
        <v>8.2000000000000003E-2</v>
      </c>
      <c r="BY26" s="557" t="s">
        <v>49</v>
      </c>
      <c r="BZ26" s="540">
        <v>1.2E-2</v>
      </c>
      <c r="CA26" s="540">
        <v>4.2000000000000003E-2</v>
      </c>
      <c r="CB26" s="540">
        <v>0.86</v>
      </c>
      <c r="CC26" s="559"/>
      <c r="CD26" s="557" t="s">
        <v>49</v>
      </c>
      <c r="CE26" s="540">
        <v>0.27400000000000002</v>
      </c>
      <c r="CF26" s="540">
        <v>7.0000000000000001E-3</v>
      </c>
      <c r="CG26" s="540"/>
      <c r="CH26" s="559"/>
      <c r="CI26" s="557" t="s">
        <v>38</v>
      </c>
      <c r="CJ26" s="540">
        <v>2E-3</v>
      </c>
      <c r="CK26" s="540">
        <v>6.0000000000000001E-3</v>
      </c>
      <c r="CL26" s="561"/>
      <c r="CM26" s="600"/>
      <c r="CN26" s="560" t="s">
        <v>38</v>
      </c>
      <c r="CO26" s="540" t="s">
        <v>17</v>
      </c>
      <c r="CP26" s="540">
        <v>3.0000000000000001E-3</v>
      </c>
      <c r="CQ26" s="559"/>
      <c r="CS26" s="600"/>
      <c r="CT26" s="905" t="s">
        <v>409</v>
      </c>
      <c r="CU26" s="871" t="s">
        <v>17</v>
      </c>
      <c r="CV26" s="871" t="s">
        <v>17</v>
      </c>
      <c r="CW26" s="872"/>
      <c r="CY26" s="600"/>
      <c r="CZ26" s="905" t="s">
        <v>409</v>
      </c>
      <c r="DA26" s="871" t="s">
        <v>17</v>
      </c>
      <c r="DB26" s="871"/>
      <c r="DC26" s="872" t="s">
        <v>17</v>
      </c>
    </row>
    <row r="27" spans="2:107" ht="14.4" customHeight="1">
      <c r="B27" s="397" t="s">
        <v>49</v>
      </c>
      <c r="C27" s="558">
        <v>6.0000000000000001E-3</v>
      </c>
      <c r="D27" s="540"/>
      <c r="E27" s="540" t="s">
        <v>50</v>
      </c>
      <c r="F27" s="540" t="s">
        <v>50</v>
      </c>
      <c r="G27" s="540">
        <v>4.5999999999999999E-2</v>
      </c>
      <c r="H27" s="540">
        <v>2.9000000000000001E-2</v>
      </c>
      <c r="I27" s="540">
        <v>1.7000000000000001E-2</v>
      </c>
      <c r="J27" s="540" t="s">
        <v>50</v>
      </c>
      <c r="K27" s="540" t="s">
        <v>50</v>
      </c>
      <c r="L27" s="540">
        <v>1.4E-2</v>
      </c>
      <c r="M27" s="559">
        <v>1.6E-2</v>
      </c>
      <c r="N27" s="555"/>
      <c r="O27" s="558" t="s">
        <v>50</v>
      </c>
      <c r="P27" s="540"/>
      <c r="Q27" s="540">
        <v>1.4999999999999999E-2</v>
      </c>
      <c r="R27" s="540">
        <v>1.4E-2</v>
      </c>
      <c r="S27" s="540"/>
      <c r="T27" s="540">
        <v>6.0000000000000001E-3</v>
      </c>
      <c r="U27" s="540" t="s">
        <v>50</v>
      </c>
      <c r="V27" s="540">
        <v>0.13500000000000001</v>
      </c>
      <c r="W27" s="540">
        <v>6.0000000000000001E-3</v>
      </c>
      <c r="X27" s="540">
        <v>1.2999999999999999E-2</v>
      </c>
      <c r="Y27" s="559">
        <v>0.03</v>
      </c>
      <c r="Z27" s="555"/>
      <c r="AA27" s="558" t="s">
        <v>50</v>
      </c>
      <c r="AB27" s="540"/>
      <c r="AC27" s="540">
        <v>6.0000000000000001E-3</v>
      </c>
      <c r="AD27" s="540">
        <v>1.2999999999999999E-2</v>
      </c>
      <c r="AE27" s="540">
        <v>1.7999999999999999E-2</v>
      </c>
      <c r="AF27" s="540">
        <v>0.10299999999999999</v>
      </c>
      <c r="AG27" s="540" t="s">
        <v>50</v>
      </c>
      <c r="AH27" s="540" t="s">
        <v>50</v>
      </c>
      <c r="AI27" s="540">
        <v>8.0000000000000002E-3</v>
      </c>
      <c r="AJ27" s="540">
        <v>1.4999999999999999E-2</v>
      </c>
      <c r="AK27" s="559">
        <v>6.8000000000000005E-2</v>
      </c>
      <c r="AL27" s="555"/>
      <c r="AM27" s="558" t="s">
        <v>50</v>
      </c>
      <c r="AN27" s="540"/>
      <c r="AO27" s="540">
        <v>0.57799999999999996</v>
      </c>
      <c r="AP27" s="540">
        <v>6.0000000000000001E-3</v>
      </c>
      <c r="AQ27" s="540">
        <v>0.64500000000000002</v>
      </c>
      <c r="AR27" s="540" t="s">
        <v>50</v>
      </c>
      <c r="AS27" s="540" t="s">
        <v>50</v>
      </c>
      <c r="AT27" s="540" t="s">
        <v>50</v>
      </c>
      <c r="AU27" s="540">
        <v>0.11700000000000001</v>
      </c>
      <c r="AV27" s="540">
        <v>8.0000000000000002E-3</v>
      </c>
      <c r="AW27" s="559">
        <v>1.06</v>
      </c>
      <c r="AX27" s="555"/>
      <c r="AY27" s="558">
        <v>2.3E-2</v>
      </c>
      <c r="AZ27" s="540">
        <v>8.9999999999999993E-3</v>
      </c>
      <c r="BA27" s="540">
        <v>8.0000000000000002E-3</v>
      </c>
      <c r="BB27" s="540">
        <v>0.01</v>
      </c>
      <c r="BC27" s="540"/>
      <c r="BD27" s="540" t="s">
        <v>50</v>
      </c>
      <c r="BE27" s="540" t="s">
        <v>50</v>
      </c>
      <c r="BF27" s="540">
        <v>2.1999999999999999E-2</v>
      </c>
      <c r="BG27" s="540">
        <v>1.6E-2</v>
      </c>
      <c r="BH27" s="559">
        <v>1.1499999999999999</v>
      </c>
      <c r="BI27" s="555"/>
      <c r="BJ27" s="558">
        <v>7.0000000000000001E-3</v>
      </c>
      <c r="BK27" s="540">
        <v>1.2999999999999999E-2</v>
      </c>
      <c r="BL27" s="540" t="s">
        <v>50</v>
      </c>
      <c r="BM27" s="540">
        <v>0.05</v>
      </c>
      <c r="BN27" s="540"/>
      <c r="BO27" s="540">
        <v>6.0000000000000001E-3</v>
      </c>
      <c r="BP27" s="540" t="s">
        <v>50</v>
      </c>
      <c r="BQ27" s="540" t="s">
        <v>50</v>
      </c>
      <c r="BR27" s="540">
        <v>1.4999999999999999E-2</v>
      </c>
      <c r="BS27" s="559">
        <v>3.9E-2</v>
      </c>
      <c r="BT27" s="557" t="s">
        <v>19</v>
      </c>
      <c r="BU27" s="540">
        <v>0.13</v>
      </c>
      <c r="BV27" s="540">
        <v>0.06</v>
      </c>
      <c r="BW27" s="540">
        <v>0.1</v>
      </c>
      <c r="BX27" s="559">
        <v>0.13</v>
      </c>
      <c r="BY27" s="557" t="s">
        <v>19</v>
      </c>
      <c r="BZ27" s="540">
        <v>0.12</v>
      </c>
      <c r="CA27" s="540">
        <v>0.08</v>
      </c>
      <c r="CB27" s="540">
        <v>0.12</v>
      </c>
      <c r="CC27" s="559"/>
      <c r="CD27" s="560" t="s">
        <v>19</v>
      </c>
      <c r="CE27" s="540">
        <v>0.1</v>
      </c>
      <c r="CF27" s="540">
        <v>0.08</v>
      </c>
      <c r="CG27" s="540"/>
      <c r="CH27" s="559"/>
      <c r="CI27" s="557" t="s">
        <v>43</v>
      </c>
      <c r="CJ27" s="540" t="s">
        <v>30</v>
      </c>
      <c r="CK27" s="540" t="s">
        <v>30</v>
      </c>
      <c r="CL27" s="561"/>
      <c r="CM27" s="600"/>
      <c r="CN27" s="560" t="s">
        <v>43</v>
      </c>
      <c r="CO27" s="540" t="s">
        <v>30</v>
      </c>
      <c r="CP27" s="540" t="s">
        <v>30</v>
      </c>
      <c r="CQ27" s="559"/>
      <c r="CS27" s="600"/>
      <c r="CT27" s="904" t="s">
        <v>410</v>
      </c>
      <c r="CU27" s="871" t="s">
        <v>17</v>
      </c>
      <c r="CV27" s="871" t="s">
        <v>17</v>
      </c>
      <c r="CW27" s="872"/>
      <c r="CY27" s="600"/>
      <c r="CZ27" s="904" t="s">
        <v>410</v>
      </c>
      <c r="DA27" s="871" t="s">
        <v>17</v>
      </c>
      <c r="DB27" s="871"/>
      <c r="DC27" s="872" t="s">
        <v>17</v>
      </c>
    </row>
    <row r="28" spans="2:107" ht="14.4" customHeight="1">
      <c r="B28" s="397" t="s">
        <v>19</v>
      </c>
      <c r="C28" s="558">
        <v>0.1</v>
      </c>
      <c r="D28" s="540"/>
      <c r="E28" s="540">
        <v>0.12</v>
      </c>
      <c r="F28" s="540">
        <v>0.06</v>
      </c>
      <c r="G28" s="540">
        <v>0.1</v>
      </c>
      <c r="H28" s="540">
        <v>0.1</v>
      </c>
      <c r="I28" s="540">
        <v>0.09</v>
      </c>
      <c r="J28" s="540">
        <v>0.1</v>
      </c>
      <c r="K28" s="540">
        <v>0.08</v>
      </c>
      <c r="L28" s="540">
        <v>0.14000000000000001</v>
      </c>
      <c r="M28" s="559">
        <v>0.15</v>
      </c>
      <c r="N28" s="555"/>
      <c r="O28" s="558">
        <v>0.1</v>
      </c>
      <c r="P28" s="540"/>
      <c r="Q28" s="540">
        <v>0.12</v>
      </c>
      <c r="R28" s="540">
        <v>0.06</v>
      </c>
      <c r="S28" s="540"/>
      <c r="T28" s="540">
        <v>0.1</v>
      </c>
      <c r="U28" s="540">
        <v>0.09</v>
      </c>
      <c r="V28" s="540">
        <v>0.09</v>
      </c>
      <c r="W28" s="540">
        <v>0.08</v>
      </c>
      <c r="X28" s="540">
        <v>0.14000000000000001</v>
      </c>
      <c r="Y28" s="559">
        <v>0.14000000000000001</v>
      </c>
      <c r="Z28" s="555"/>
      <c r="AA28" s="558">
        <v>0.09</v>
      </c>
      <c r="AB28" s="540"/>
      <c r="AC28" s="540">
        <v>0.12</v>
      </c>
      <c r="AD28" s="540">
        <v>0.06</v>
      </c>
      <c r="AE28" s="540">
        <v>0.1</v>
      </c>
      <c r="AF28" s="540">
        <v>0.1</v>
      </c>
      <c r="AG28" s="540">
        <v>0.1</v>
      </c>
      <c r="AH28" s="540">
        <v>0.11</v>
      </c>
      <c r="AI28" s="540">
        <v>0.12</v>
      </c>
      <c r="AJ28" s="540">
        <v>0.15</v>
      </c>
      <c r="AK28" s="559">
        <v>0.15</v>
      </c>
      <c r="AL28" s="555"/>
      <c r="AM28" s="558">
        <v>0.1</v>
      </c>
      <c r="AN28" s="540"/>
      <c r="AO28" s="540">
        <v>0.12</v>
      </c>
      <c r="AP28" s="540">
        <v>0.06</v>
      </c>
      <c r="AQ28" s="540">
        <v>0.09</v>
      </c>
      <c r="AR28" s="540">
        <v>0.09</v>
      </c>
      <c r="AS28" s="540">
        <v>0.1</v>
      </c>
      <c r="AT28" s="540">
        <v>0.11</v>
      </c>
      <c r="AU28" s="540">
        <v>0.09</v>
      </c>
      <c r="AV28" s="540">
        <v>0.14000000000000001</v>
      </c>
      <c r="AW28" s="559">
        <v>0.17</v>
      </c>
      <c r="AX28" s="555"/>
      <c r="AY28" s="558">
        <v>0.11</v>
      </c>
      <c r="AZ28" s="540">
        <v>0.1</v>
      </c>
      <c r="BA28" s="540">
        <v>0.06</v>
      </c>
      <c r="BB28" s="540">
        <v>0.08</v>
      </c>
      <c r="BC28" s="540"/>
      <c r="BD28" s="540">
        <v>0.08</v>
      </c>
      <c r="BE28" s="540">
        <v>0.08</v>
      </c>
      <c r="BF28" s="540">
        <v>0.06</v>
      </c>
      <c r="BG28" s="540">
        <v>0.11</v>
      </c>
      <c r="BH28" s="559">
        <v>0.12</v>
      </c>
      <c r="BI28" s="555"/>
      <c r="BJ28" s="558">
        <v>0.08</v>
      </c>
      <c r="BK28" s="540">
        <v>0.1</v>
      </c>
      <c r="BL28" s="540">
        <v>0.05</v>
      </c>
      <c r="BM28" s="540">
        <v>0.09</v>
      </c>
      <c r="BN28" s="540"/>
      <c r="BO28" s="540">
        <v>0.08</v>
      </c>
      <c r="BP28" s="540">
        <v>0.08</v>
      </c>
      <c r="BQ28" s="540">
        <v>7.0000000000000007E-2</v>
      </c>
      <c r="BR28" s="540">
        <v>0.13</v>
      </c>
      <c r="BS28" s="559">
        <v>0.14000000000000001</v>
      </c>
      <c r="BT28" s="557" t="s">
        <v>31</v>
      </c>
      <c r="BU28" s="540">
        <v>0.16</v>
      </c>
      <c r="BV28" s="540">
        <v>0.32</v>
      </c>
      <c r="BW28" s="540">
        <v>0.43</v>
      </c>
      <c r="BX28" s="559">
        <v>2.14</v>
      </c>
      <c r="BY28" s="557" t="s">
        <v>31</v>
      </c>
      <c r="BZ28" s="540" t="s">
        <v>52</v>
      </c>
      <c r="CA28" s="540">
        <v>0.31</v>
      </c>
      <c r="CB28" s="540">
        <v>78.5</v>
      </c>
      <c r="CC28" s="559"/>
      <c r="CD28" s="557" t="s">
        <v>31</v>
      </c>
      <c r="CE28" s="540" t="s">
        <v>52</v>
      </c>
      <c r="CF28" s="540">
        <v>0.05</v>
      </c>
      <c r="CG28" s="540"/>
      <c r="CH28" s="559"/>
      <c r="CI28" s="557" t="s">
        <v>49</v>
      </c>
      <c r="CJ28" s="540">
        <v>0.13800000000000001</v>
      </c>
      <c r="CK28" s="540">
        <v>0.13900000000000001</v>
      </c>
      <c r="CL28" s="561"/>
      <c r="CM28" s="600"/>
      <c r="CN28" s="560" t="s">
        <v>49</v>
      </c>
      <c r="CO28" s="540">
        <v>0.255</v>
      </c>
      <c r="CP28" s="540">
        <v>3.3000000000000002E-2</v>
      </c>
      <c r="CQ28" s="559"/>
      <c r="CS28" s="600"/>
      <c r="CT28" s="904" t="s">
        <v>411</v>
      </c>
      <c r="CU28" s="871" t="s">
        <v>17</v>
      </c>
      <c r="CV28" s="871" t="s">
        <v>17</v>
      </c>
      <c r="CW28" s="872"/>
      <c r="CY28" s="600"/>
      <c r="CZ28" s="904" t="s">
        <v>411</v>
      </c>
      <c r="DA28" s="871" t="s">
        <v>17</v>
      </c>
      <c r="DB28" s="871"/>
      <c r="DC28" s="872" t="s">
        <v>17</v>
      </c>
    </row>
    <row r="29" spans="2:107" ht="14.4" customHeight="1">
      <c r="B29" s="397" t="s">
        <v>31</v>
      </c>
      <c r="C29" s="558" t="s">
        <v>52</v>
      </c>
      <c r="D29" s="540"/>
      <c r="E29" s="540" t="s">
        <v>52</v>
      </c>
      <c r="F29" s="540" t="s">
        <v>52</v>
      </c>
      <c r="G29" s="540" t="s">
        <v>52</v>
      </c>
      <c r="H29" s="540">
        <v>0.88</v>
      </c>
      <c r="I29" s="540" t="s">
        <v>52</v>
      </c>
      <c r="J29" s="540" t="s">
        <v>52</v>
      </c>
      <c r="K29" s="540" t="s">
        <v>52</v>
      </c>
      <c r="L29" s="540" t="s">
        <v>52</v>
      </c>
      <c r="M29" s="559">
        <v>0.35</v>
      </c>
      <c r="N29" s="555"/>
      <c r="O29" s="558">
        <v>0.06</v>
      </c>
      <c r="P29" s="540"/>
      <c r="Q29" s="540" t="s">
        <v>52</v>
      </c>
      <c r="R29" s="540">
        <v>0.11</v>
      </c>
      <c r="S29" s="540"/>
      <c r="T29" s="540">
        <v>0.31</v>
      </c>
      <c r="U29" s="540" t="s">
        <v>52</v>
      </c>
      <c r="V29" s="540" t="s">
        <v>52</v>
      </c>
      <c r="W29" s="540" t="s">
        <v>52</v>
      </c>
      <c r="X29" s="540" t="s">
        <v>52</v>
      </c>
      <c r="Y29" s="559">
        <v>0.11</v>
      </c>
      <c r="Z29" s="555"/>
      <c r="AA29" s="558">
        <v>0.06</v>
      </c>
      <c r="AB29" s="540"/>
      <c r="AC29" s="540">
        <v>0.09</v>
      </c>
      <c r="AD29" s="540">
        <v>0.2</v>
      </c>
      <c r="AE29" s="540">
        <v>0.6</v>
      </c>
      <c r="AF29" s="540">
        <v>16.7</v>
      </c>
      <c r="AG29" s="540" t="s">
        <v>52</v>
      </c>
      <c r="AH29" s="540">
        <v>0.06</v>
      </c>
      <c r="AI29" s="540">
        <v>0.14000000000000001</v>
      </c>
      <c r="AJ29" s="540">
        <v>0.08</v>
      </c>
      <c r="AK29" s="559">
        <v>2.0299999999999998</v>
      </c>
      <c r="AL29" s="555"/>
      <c r="AM29" s="558" t="s">
        <v>52</v>
      </c>
      <c r="AN29" s="540"/>
      <c r="AO29" s="540" t="s">
        <v>52</v>
      </c>
      <c r="AP29" s="540">
        <v>0.06</v>
      </c>
      <c r="AQ29" s="540">
        <v>23.8</v>
      </c>
      <c r="AR29" s="540" t="s">
        <v>52</v>
      </c>
      <c r="AS29" s="540" t="s">
        <v>52</v>
      </c>
      <c r="AT29" s="540" t="s">
        <v>52</v>
      </c>
      <c r="AU29" s="540">
        <v>7.24</v>
      </c>
      <c r="AV29" s="540" t="s">
        <v>52</v>
      </c>
      <c r="AW29" s="559">
        <v>20.9</v>
      </c>
      <c r="AX29" s="555"/>
      <c r="AY29" s="558">
        <v>0.12</v>
      </c>
      <c r="AZ29" s="540" t="s">
        <v>52</v>
      </c>
      <c r="BA29" s="540">
        <v>0.28999999999999998</v>
      </c>
      <c r="BB29" s="540" t="s">
        <v>52</v>
      </c>
      <c r="BC29" s="540"/>
      <c r="BD29" s="540">
        <v>0.08</v>
      </c>
      <c r="BE29" s="540" t="s">
        <v>52</v>
      </c>
      <c r="BF29" s="540">
        <v>1.8</v>
      </c>
      <c r="BG29" s="540" t="s">
        <v>52</v>
      </c>
      <c r="BH29" s="559">
        <v>0.65</v>
      </c>
      <c r="BI29" s="555"/>
      <c r="BJ29" s="558" t="s">
        <v>52</v>
      </c>
      <c r="BK29" s="540">
        <v>0.06</v>
      </c>
      <c r="BL29" s="540" t="s">
        <v>52</v>
      </c>
      <c r="BM29" s="540">
        <v>0.4</v>
      </c>
      <c r="BN29" s="540"/>
      <c r="BO29" s="540" t="s">
        <v>52</v>
      </c>
      <c r="BP29" s="540">
        <v>0.06</v>
      </c>
      <c r="BQ29" s="540" t="s">
        <v>52</v>
      </c>
      <c r="BR29" s="540">
        <v>0.36</v>
      </c>
      <c r="BS29" s="559">
        <v>2.2400000000000002</v>
      </c>
      <c r="BT29" s="557" t="s">
        <v>36</v>
      </c>
      <c r="BU29" s="540" t="s">
        <v>37</v>
      </c>
      <c r="BV29" s="540" t="s">
        <v>37</v>
      </c>
      <c r="BW29" s="540" t="s">
        <v>37</v>
      </c>
      <c r="BX29" s="559" t="s">
        <v>37</v>
      </c>
      <c r="BY29" s="557" t="s">
        <v>36</v>
      </c>
      <c r="BZ29" s="540" t="s">
        <v>37</v>
      </c>
      <c r="CA29" s="540" t="s">
        <v>37</v>
      </c>
      <c r="CB29" s="540" t="s">
        <v>37</v>
      </c>
      <c r="CC29" s="559"/>
      <c r="CD29" s="557" t="s">
        <v>36</v>
      </c>
      <c r="CE29" s="540" t="s">
        <v>37</v>
      </c>
      <c r="CF29" s="540" t="s">
        <v>37</v>
      </c>
      <c r="CG29" s="540"/>
      <c r="CH29" s="559"/>
      <c r="CI29" s="560" t="s">
        <v>19</v>
      </c>
      <c r="CJ29" s="540">
        <v>0.08</v>
      </c>
      <c r="CK29" s="540">
        <v>0.08</v>
      </c>
      <c r="CL29" s="561"/>
      <c r="CM29" s="600"/>
      <c r="CN29" s="560" t="s">
        <v>19</v>
      </c>
      <c r="CO29" s="540">
        <v>0.11</v>
      </c>
      <c r="CP29" s="540">
        <v>0.08</v>
      </c>
      <c r="CQ29" s="559"/>
      <c r="CS29" s="600"/>
      <c r="CT29" s="904" t="s">
        <v>412</v>
      </c>
      <c r="CU29" s="871" t="s">
        <v>17</v>
      </c>
      <c r="CV29" s="871">
        <v>4.0000000000000001E-3</v>
      </c>
      <c r="CW29" s="872"/>
      <c r="CY29" s="600"/>
      <c r="CZ29" s="904" t="s">
        <v>412</v>
      </c>
      <c r="DA29" s="871">
        <v>1E-3</v>
      </c>
      <c r="DB29" s="871"/>
      <c r="DC29" s="872">
        <v>4.9000000000000002E-2</v>
      </c>
    </row>
    <row r="30" spans="2:107" ht="14.4" customHeight="1">
      <c r="B30" s="397" t="s">
        <v>36</v>
      </c>
      <c r="C30" s="558" t="s">
        <v>37</v>
      </c>
      <c r="D30" s="540"/>
      <c r="E30" s="540" t="s">
        <v>37</v>
      </c>
      <c r="F30" s="540" t="s">
        <v>37</v>
      </c>
      <c r="G30" s="540" t="s">
        <v>37</v>
      </c>
      <c r="H30" s="540" t="s">
        <v>37</v>
      </c>
      <c r="I30" s="540" t="s">
        <v>37</v>
      </c>
      <c r="J30" s="540" t="s">
        <v>37</v>
      </c>
      <c r="K30" s="540" t="s">
        <v>37</v>
      </c>
      <c r="L30" s="540" t="s">
        <v>37</v>
      </c>
      <c r="M30" s="559" t="s">
        <v>37</v>
      </c>
      <c r="N30" s="555"/>
      <c r="O30" s="558" t="s">
        <v>37</v>
      </c>
      <c r="P30" s="540"/>
      <c r="Q30" s="540" t="s">
        <v>37</v>
      </c>
      <c r="R30" s="540" t="s">
        <v>37</v>
      </c>
      <c r="S30" s="540"/>
      <c r="T30" s="540" t="s">
        <v>37</v>
      </c>
      <c r="U30" s="540" t="s">
        <v>37</v>
      </c>
      <c r="V30" s="540" t="s">
        <v>37</v>
      </c>
      <c r="W30" s="540" t="s">
        <v>37</v>
      </c>
      <c r="X30" s="540" t="s">
        <v>37</v>
      </c>
      <c r="Y30" s="559" t="s">
        <v>37</v>
      </c>
      <c r="Z30" s="555"/>
      <c r="AA30" s="558" t="s">
        <v>37</v>
      </c>
      <c r="AB30" s="540"/>
      <c r="AC30" s="540" t="s">
        <v>37</v>
      </c>
      <c r="AD30" s="540" t="s">
        <v>37</v>
      </c>
      <c r="AE30" s="540" t="s">
        <v>37</v>
      </c>
      <c r="AF30" s="540" t="s">
        <v>37</v>
      </c>
      <c r="AG30" s="540" t="s">
        <v>37</v>
      </c>
      <c r="AH30" s="540" t="s">
        <v>37</v>
      </c>
      <c r="AI30" s="540" t="s">
        <v>37</v>
      </c>
      <c r="AJ30" s="540" t="s">
        <v>37</v>
      </c>
      <c r="AK30" s="559" t="s">
        <v>37</v>
      </c>
      <c r="AL30" s="555"/>
      <c r="AM30" s="558" t="s">
        <v>37</v>
      </c>
      <c r="AN30" s="540"/>
      <c r="AO30" s="540" t="s">
        <v>37</v>
      </c>
      <c r="AP30" s="540" t="s">
        <v>37</v>
      </c>
      <c r="AQ30" s="540" t="s">
        <v>37</v>
      </c>
      <c r="AR30" s="540" t="s">
        <v>37</v>
      </c>
      <c r="AS30" s="540" t="s">
        <v>37</v>
      </c>
      <c r="AT30" s="540" t="s">
        <v>37</v>
      </c>
      <c r="AU30" s="540" t="s">
        <v>37</v>
      </c>
      <c r="AV30" s="540" t="s">
        <v>37</v>
      </c>
      <c r="AW30" s="559" t="s">
        <v>37</v>
      </c>
      <c r="AX30" s="555"/>
      <c r="AY30" s="558" t="s">
        <v>37</v>
      </c>
      <c r="AZ30" s="540" t="s">
        <v>37</v>
      </c>
      <c r="BA30" s="540" t="s">
        <v>37</v>
      </c>
      <c r="BB30" s="540" t="s">
        <v>37</v>
      </c>
      <c r="BC30" s="540"/>
      <c r="BD30" s="540" t="s">
        <v>37</v>
      </c>
      <c r="BE30" s="540" t="s">
        <v>37</v>
      </c>
      <c r="BF30" s="540" t="s">
        <v>37</v>
      </c>
      <c r="BG30" s="540" t="s">
        <v>37</v>
      </c>
      <c r="BH30" s="559" t="s">
        <v>37</v>
      </c>
      <c r="BI30" s="555"/>
      <c r="BJ30" s="558" t="s">
        <v>37</v>
      </c>
      <c r="BK30" s="540" t="s">
        <v>37</v>
      </c>
      <c r="BL30" s="540" t="s">
        <v>37</v>
      </c>
      <c r="BM30" s="540" t="s">
        <v>37</v>
      </c>
      <c r="BN30" s="540"/>
      <c r="BO30" s="540" t="s">
        <v>37</v>
      </c>
      <c r="BP30" s="540" t="s">
        <v>37</v>
      </c>
      <c r="BQ30" s="540" t="s">
        <v>37</v>
      </c>
      <c r="BR30" s="540" t="s">
        <v>37</v>
      </c>
      <c r="BS30" s="559" t="s">
        <v>37</v>
      </c>
      <c r="BT30" s="557" t="s">
        <v>27</v>
      </c>
      <c r="BU30" s="540">
        <v>0.3</v>
      </c>
      <c r="BV30" s="540">
        <v>0.3</v>
      </c>
      <c r="BW30" s="540">
        <v>0.3</v>
      </c>
      <c r="BX30" s="559">
        <v>0.4</v>
      </c>
      <c r="BY30" s="557" t="s">
        <v>27</v>
      </c>
      <c r="BZ30" s="540">
        <v>0.3</v>
      </c>
      <c r="CA30" s="540">
        <v>0.3</v>
      </c>
      <c r="CB30" s="540">
        <v>0.3</v>
      </c>
      <c r="CC30" s="559"/>
      <c r="CD30" s="557" t="s">
        <v>263</v>
      </c>
      <c r="CE30" s="540">
        <v>0.4</v>
      </c>
      <c r="CF30" s="540">
        <v>0.2</v>
      </c>
      <c r="CG30" s="540"/>
      <c r="CH30" s="559"/>
      <c r="CI30" s="557" t="s">
        <v>31</v>
      </c>
      <c r="CJ30" s="540">
        <v>1.65</v>
      </c>
      <c r="CK30" s="540">
        <v>9.59</v>
      </c>
      <c r="CL30" s="561"/>
      <c r="CM30" s="600"/>
      <c r="CN30" s="560" t="s">
        <v>31</v>
      </c>
      <c r="CO30" s="540">
        <v>0.73</v>
      </c>
      <c r="CP30" s="540">
        <v>0.43</v>
      </c>
      <c r="CQ30" s="559"/>
      <c r="CS30" s="600"/>
      <c r="CT30" s="905" t="s">
        <v>413</v>
      </c>
      <c r="CU30" s="871">
        <v>1E-3</v>
      </c>
      <c r="CV30" s="871" t="s">
        <v>17</v>
      </c>
      <c r="CW30" s="872"/>
      <c r="CY30" s="600"/>
      <c r="CZ30" s="905" t="s">
        <v>413</v>
      </c>
      <c r="DA30" s="871">
        <v>1E-3</v>
      </c>
      <c r="DB30" s="871"/>
      <c r="DC30" s="872" t="s">
        <v>17</v>
      </c>
    </row>
    <row r="31" spans="2:107" ht="14.4" customHeight="1">
      <c r="B31" s="397" t="s">
        <v>27</v>
      </c>
      <c r="C31" s="558">
        <v>0.2</v>
      </c>
      <c r="D31" s="540"/>
      <c r="E31" s="540">
        <v>0.4</v>
      </c>
      <c r="F31" s="540">
        <v>0.2</v>
      </c>
      <c r="G31" s="540">
        <v>0.2</v>
      </c>
      <c r="H31" s="540">
        <v>0.3</v>
      </c>
      <c r="I31" s="540">
        <v>0.3</v>
      </c>
      <c r="J31" s="540">
        <v>0.3</v>
      </c>
      <c r="K31" s="540">
        <v>0.6</v>
      </c>
      <c r="L31" s="540">
        <v>0.4</v>
      </c>
      <c r="M31" s="559">
        <v>0.4</v>
      </c>
      <c r="N31" s="555"/>
      <c r="O31" s="558">
        <v>0.2</v>
      </c>
      <c r="P31" s="540"/>
      <c r="Q31" s="540">
        <v>0.3</v>
      </c>
      <c r="R31" s="540">
        <v>0.1</v>
      </c>
      <c r="S31" s="540"/>
      <c r="T31" s="540">
        <v>0.3</v>
      </c>
      <c r="U31" s="540">
        <v>0.3</v>
      </c>
      <c r="V31" s="540">
        <v>0.3</v>
      </c>
      <c r="W31" s="540">
        <v>0.5</v>
      </c>
      <c r="X31" s="540">
        <v>0.4</v>
      </c>
      <c r="Y31" s="559">
        <v>0.3</v>
      </c>
      <c r="Z31" s="555"/>
      <c r="AA31" s="558">
        <v>0.2</v>
      </c>
      <c r="AB31" s="540"/>
      <c r="AC31" s="540">
        <v>0.4</v>
      </c>
      <c r="AD31" s="540">
        <v>0.2</v>
      </c>
      <c r="AE31" s="540">
        <v>0.3</v>
      </c>
      <c r="AF31" s="540">
        <v>0.3</v>
      </c>
      <c r="AG31" s="540">
        <v>0.3</v>
      </c>
      <c r="AH31" s="540">
        <v>0.3</v>
      </c>
      <c r="AI31" s="540">
        <v>0.6</v>
      </c>
      <c r="AJ31" s="540">
        <v>0.4</v>
      </c>
      <c r="AK31" s="559">
        <v>0.4</v>
      </c>
      <c r="AL31" s="555"/>
      <c r="AM31" s="558">
        <v>0.2</v>
      </c>
      <c r="AN31" s="540"/>
      <c r="AO31" s="540">
        <v>0.3</v>
      </c>
      <c r="AP31" s="540">
        <v>0.2</v>
      </c>
      <c r="AQ31" s="540">
        <v>0.3</v>
      </c>
      <c r="AR31" s="540">
        <v>0.2</v>
      </c>
      <c r="AS31" s="540">
        <v>0.2</v>
      </c>
      <c r="AT31" s="540">
        <v>0.3</v>
      </c>
      <c r="AU31" s="540">
        <v>0.6</v>
      </c>
      <c r="AV31" s="540">
        <v>0.4</v>
      </c>
      <c r="AW31" s="559">
        <v>0.3</v>
      </c>
      <c r="AX31" s="555"/>
      <c r="AY31" s="558">
        <v>0.3</v>
      </c>
      <c r="AZ31" s="540">
        <v>0.4</v>
      </c>
      <c r="BA31" s="540">
        <v>0.2</v>
      </c>
      <c r="BB31" s="540">
        <v>0.3</v>
      </c>
      <c r="BC31" s="540"/>
      <c r="BD31" s="540">
        <v>0.4</v>
      </c>
      <c r="BE31" s="540">
        <v>0.4</v>
      </c>
      <c r="BF31" s="540">
        <v>0.7</v>
      </c>
      <c r="BG31" s="540">
        <v>0.4</v>
      </c>
      <c r="BH31" s="559">
        <v>0.4</v>
      </c>
      <c r="BI31" s="555"/>
      <c r="BJ31" s="558">
        <v>0.2</v>
      </c>
      <c r="BK31" s="540">
        <v>0.3</v>
      </c>
      <c r="BL31" s="540" t="s">
        <v>220</v>
      </c>
      <c r="BM31" s="540">
        <v>0.2</v>
      </c>
      <c r="BN31" s="540"/>
      <c r="BO31" s="540">
        <v>0.3</v>
      </c>
      <c r="BP31" s="540">
        <v>0.2</v>
      </c>
      <c r="BQ31" s="540">
        <v>0.6</v>
      </c>
      <c r="BR31" s="540">
        <v>0.3</v>
      </c>
      <c r="BS31" s="559">
        <v>0.2</v>
      </c>
      <c r="BT31" s="561" t="s">
        <v>221</v>
      </c>
      <c r="BU31" s="540">
        <v>0.03</v>
      </c>
      <c r="BV31" s="540">
        <v>1.32</v>
      </c>
      <c r="BW31" s="540">
        <v>0.04</v>
      </c>
      <c r="BX31" s="559">
        <v>0.26</v>
      </c>
      <c r="BY31" s="561" t="s">
        <v>221</v>
      </c>
      <c r="BZ31" s="540">
        <v>0.02</v>
      </c>
      <c r="CA31" s="540">
        <v>0.02</v>
      </c>
      <c r="CB31" s="540">
        <v>0.17</v>
      </c>
      <c r="CC31" s="559"/>
      <c r="CD31" s="562" t="s">
        <v>269</v>
      </c>
      <c r="CE31" s="540">
        <v>0.02</v>
      </c>
      <c r="CF31" s="540">
        <v>0.02</v>
      </c>
      <c r="CG31" s="540"/>
      <c r="CH31" s="559"/>
      <c r="CI31" s="557" t="s">
        <v>36</v>
      </c>
      <c r="CJ31" s="540" t="s">
        <v>37</v>
      </c>
      <c r="CK31" s="540" t="s">
        <v>37</v>
      </c>
      <c r="CL31" s="561"/>
      <c r="CM31" s="600"/>
      <c r="CN31" s="560" t="s">
        <v>36</v>
      </c>
      <c r="CO31" s="540" t="s">
        <v>37</v>
      </c>
      <c r="CP31" s="540" t="s">
        <v>37</v>
      </c>
      <c r="CQ31" s="559"/>
      <c r="CS31" s="600"/>
      <c r="CT31" s="904" t="s">
        <v>414</v>
      </c>
      <c r="CU31" s="871" t="s">
        <v>17</v>
      </c>
      <c r="CV31" s="871" t="s">
        <v>17</v>
      </c>
      <c r="CW31" s="872"/>
      <c r="CY31" s="600"/>
      <c r="CZ31" s="904" t="s">
        <v>414</v>
      </c>
      <c r="DA31" s="871" t="s">
        <v>17</v>
      </c>
      <c r="DB31" s="871"/>
      <c r="DC31" s="872" t="s">
        <v>17</v>
      </c>
    </row>
    <row r="32" spans="2:107" ht="14.4" customHeight="1">
      <c r="B32" s="548" t="s">
        <v>221</v>
      </c>
      <c r="C32" s="558" t="s">
        <v>30</v>
      </c>
      <c r="D32" s="540"/>
      <c r="E32" s="540" t="s">
        <v>30</v>
      </c>
      <c r="F32" s="540" t="s">
        <v>30</v>
      </c>
      <c r="G32" s="540">
        <v>7.0000000000000007E-2</v>
      </c>
      <c r="H32" s="540">
        <v>23.1</v>
      </c>
      <c r="I32" s="540" t="s">
        <v>30</v>
      </c>
      <c r="J32" s="540" t="s">
        <v>30</v>
      </c>
      <c r="K32" s="540">
        <v>0.35</v>
      </c>
      <c r="L32" s="540" t="s">
        <v>30</v>
      </c>
      <c r="M32" s="559" t="s">
        <v>30</v>
      </c>
      <c r="N32" s="555"/>
      <c r="O32" s="558">
        <v>0.01</v>
      </c>
      <c r="P32" s="540"/>
      <c r="Q32" s="540">
        <v>0.02</v>
      </c>
      <c r="R32" s="540">
        <v>0.03</v>
      </c>
      <c r="S32" s="540"/>
      <c r="T32" s="540">
        <v>0.04</v>
      </c>
      <c r="U32" s="540">
        <v>0.02</v>
      </c>
      <c r="V32" s="540">
        <v>0.02</v>
      </c>
      <c r="W32" s="540">
        <v>0.01</v>
      </c>
      <c r="X32" s="540">
        <v>0.02</v>
      </c>
      <c r="Y32" s="559">
        <v>0.04</v>
      </c>
      <c r="Z32" s="555"/>
      <c r="AA32" s="558">
        <v>0.04</v>
      </c>
      <c r="AB32" s="540"/>
      <c r="AC32" s="540">
        <v>0.02</v>
      </c>
      <c r="AD32" s="540">
        <v>0.64</v>
      </c>
      <c r="AE32" s="540">
        <v>0.02</v>
      </c>
      <c r="AF32" s="540">
        <v>0.02</v>
      </c>
      <c r="AG32" s="540">
        <v>0.02</v>
      </c>
      <c r="AH32" s="540" t="s">
        <v>30</v>
      </c>
      <c r="AI32" s="540">
        <v>0.05</v>
      </c>
      <c r="AJ32" s="540">
        <v>0.03</v>
      </c>
      <c r="AK32" s="559">
        <v>0.11</v>
      </c>
      <c r="AL32" s="555"/>
      <c r="AM32" s="558">
        <v>0.01</v>
      </c>
      <c r="AN32" s="540"/>
      <c r="AO32" s="540">
        <v>0.01</v>
      </c>
      <c r="AP32" s="540">
        <v>0.01</v>
      </c>
      <c r="AQ32" s="540">
        <v>0.28999999999999998</v>
      </c>
      <c r="AR32" s="540">
        <v>0.02</v>
      </c>
      <c r="AS32" s="540" t="s">
        <v>30</v>
      </c>
      <c r="AT32" s="540">
        <v>0.01</v>
      </c>
      <c r="AU32" s="540">
        <v>0.05</v>
      </c>
      <c r="AV32" s="540">
        <v>0.02</v>
      </c>
      <c r="AW32" s="559">
        <v>7.0000000000000007E-2</v>
      </c>
      <c r="AX32" s="555"/>
      <c r="AY32" s="558">
        <v>0.02</v>
      </c>
      <c r="AZ32" s="540" t="s">
        <v>30</v>
      </c>
      <c r="BA32" s="540">
        <v>0.02</v>
      </c>
      <c r="BB32" s="540">
        <v>0.09</v>
      </c>
      <c r="BC32" s="540"/>
      <c r="BD32" s="540">
        <v>0.01</v>
      </c>
      <c r="BE32" s="540">
        <v>0.03</v>
      </c>
      <c r="BF32" s="540">
        <v>0.05</v>
      </c>
      <c r="BG32" s="540">
        <v>0.02</v>
      </c>
      <c r="BH32" s="559">
        <v>0.05</v>
      </c>
      <c r="BI32" s="555"/>
      <c r="BJ32" s="558">
        <v>0.02</v>
      </c>
      <c r="BK32" s="540">
        <v>7.0000000000000007E-2</v>
      </c>
      <c r="BL32" s="540">
        <v>0.01</v>
      </c>
      <c r="BM32" s="540">
        <v>0.1</v>
      </c>
      <c r="BN32" s="540"/>
      <c r="BO32" s="540">
        <v>0.02</v>
      </c>
      <c r="BP32" s="540">
        <v>0.08</v>
      </c>
      <c r="BQ32" s="540">
        <v>0.03</v>
      </c>
      <c r="BR32" s="540">
        <v>0.04</v>
      </c>
      <c r="BS32" s="559">
        <v>0.23</v>
      </c>
      <c r="BT32" s="557" t="s">
        <v>222</v>
      </c>
      <c r="BU32" s="540" t="s">
        <v>30</v>
      </c>
      <c r="BV32" s="540">
        <v>0.03</v>
      </c>
      <c r="BW32" s="540" t="s">
        <v>30</v>
      </c>
      <c r="BX32" s="559">
        <v>0.01</v>
      </c>
      <c r="BY32" s="557" t="s">
        <v>222</v>
      </c>
      <c r="BZ32" s="540" t="s">
        <v>30</v>
      </c>
      <c r="CA32" s="540" t="s">
        <v>30</v>
      </c>
      <c r="CB32" s="540" t="s">
        <v>30</v>
      </c>
      <c r="CC32" s="559"/>
      <c r="CD32" s="557" t="s">
        <v>222</v>
      </c>
      <c r="CE32" s="540">
        <v>0.05</v>
      </c>
      <c r="CF32" s="540">
        <v>0.04</v>
      </c>
      <c r="CG32" s="540"/>
      <c r="CH32" s="559"/>
      <c r="CI32" s="557" t="s">
        <v>263</v>
      </c>
      <c r="CJ32" s="540">
        <v>0.3</v>
      </c>
      <c r="CK32" s="540">
        <v>0.2</v>
      </c>
      <c r="CL32" s="561"/>
      <c r="CM32" s="600"/>
      <c r="CN32" s="560" t="s">
        <v>27</v>
      </c>
      <c r="CO32" s="540">
        <v>0.3</v>
      </c>
      <c r="CP32" s="540">
        <v>0.2</v>
      </c>
      <c r="CQ32" s="559"/>
      <c r="CS32" s="600"/>
      <c r="CT32" s="904" t="s">
        <v>415</v>
      </c>
      <c r="CU32" s="871" t="s">
        <v>30</v>
      </c>
      <c r="CV32" s="871" t="s">
        <v>30</v>
      </c>
      <c r="CW32" s="872"/>
      <c r="CY32" s="600"/>
      <c r="CZ32" s="904" t="s">
        <v>415</v>
      </c>
      <c r="DA32" s="871" t="s">
        <v>30</v>
      </c>
      <c r="DB32" s="871"/>
      <c r="DC32" s="872" t="s">
        <v>30</v>
      </c>
    </row>
    <row r="33" spans="1:107" ht="14.4" customHeight="1">
      <c r="B33" s="397" t="s">
        <v>222</v>
      </c>
      <c r="C33" s="558" t="s">
        <v>30</v>
      </c>
      <c r="D33" s="540"/>
      <c r="E33" s="540" t="s">
        <v>30</v>
      </c>
      <c r="F33" s="540" t="s">
        <v>30</v>
      </c>
      <c r="G33" s="540" t="s">
        <v>30</v>
      </c>
      <c r="H33" s="540" t="s">
        <v>30</v>
      </c>
      <c r="I33" s="540" t="s">
        <v>30</v>
      </c>
      <c r="J33" s="540" t="s">
        <v>30</v>
      </c>
      <c r="K33" s="540">
        <v>0.01</v>
      </c>
      <c r="L33" s="540" t="s">
        <v>30</v>
      </c>
      <c r="M33" s="559" t="s">
        <v>30</v>
      </c>
      <c r="N33" s="555"/>
      <c r="O33" s="558" t="s">
        <v>30</v>
      </c>
      <c r="P33" s="540"/>
      <c r="Q33" s="540" t="s">
        <v>30</v>
      </c>
      <c r="R33" s="540" t="s">
        <v>30</v>
      </c>
      <c r="S33" s="540"/>
      <c r="T33" s="540" t="s">
        <v>223</v>
      </c>
      <c r="U33" s="540" t="s">
        <v>30</v>
      </c>
      <c r="V33" s="540" t="s">
        <v>30</v>
      </c>
      <c r="W33" s="540" t="s">
        <v>30</v>
      </c>
      <c r="X33" s="540" t="s">
        <v>30</v>
      </c>
      <c r="Y33" s="559" t="s">
        <v>30</v>
      </c>
      <c r="Z33" s="555"/>
      <c r="AA33" s="558" t="s">
        <v>30</v>
      </c>
      <c r="AB33" s="540"/>
      <c r="AC33" s="540" t="s">
        <v>30</v>
      </c>
      <c r="AD33" s="540" t="s">
        <v>30</v>
      </c>
      <c r="AE33" s="540" t="s">
        <v>30</v>
      </c>
      <c r="AF33" s="540" t="s">
        <v>30</v>
      </c>
      <c r="AG33" s="540" t="s">
        <v>30</v>
      </c>
      <c r="AH33" s="540" t="s">
        <v>30</v>
      </c>
      <c r="AI33" s="540" t="s">
        <v>30</v>
      </c>
      <c r="AJ33" s="540" t="s">
        <v>30</v>
      </c>
      <c r="AK33" s="559" t="s">
        <v>30</v>
      </c>
      <c r="AL33" s="555"/>
      <c r="AM33" s="558" t="s">
        <v>30</v>
      </c>
      <c r="AN33" s="540"/>
      <c r="AO33" s="540" t="s">
        <v>30</v>
      </c>
      <c r="AP33" s="540" t="s">
        <v>30</v>
      </c>
      <c r="AQ33" s="540" t="s">
        <v>30</v>
      </c>
      <c r="AR33" s="540" t="s">
        <v>30</v>
      </c>
      <c r="AS33" s="540" t="s">
        <v>30</v>
      </c>
      <c r="AT33" s="540" t="s">
        <v>30</v>
      </c>
      <c r="AU33" s="540" t="s">
        <v>30</v>
      </c>
      <c r="AV33" s="540" t="s">
        <v>30</v>
      </c>
      <c r="AW33" s="559" t="s">
        <v>30</v>
      </c>
      <c r="AX33" s="555"/>
      <c r="AY33" s="558" t="s">
        <v>30</v>
      </c>
      <c r="AZ33" s="540" t="s">
        <v>30</v>
      </c>
      <c r="BA33" s="540" t="s">
        <v>30</v>
      </c>
      <c r="BB33" s="540" t="s">
        <v>30</v>
      </c>
      <c r="BC33" s="540"/>
      <c r="BD33" s="540" t="s">
        <v>30</v>
      </c>
      <c r="BE33" s="540" t="s">
        <v>30</v>
      </c>
      <c r="BF33" s="540" t="s">
        <v>30</v>
      </c>
      <c r="BG33" s="540" t="s">
        <v>30</v>
      </c>
      <c r="BH33" s="559" t="s">
        <v>30</v>
      </c>
      <c r="BI33" s="555"/>
      <c r="BJ33" s="558" t="s">
        <v>30</v>
      </c>
      <c r="BK33" s="540" t="s">
        <v>30</v>
      </c>
      <c r="BL33" s="540" t="s">
        <v>30</v>
      </c>
      <c r="BM33" s="540" t="s">
        <v>30</v>
      </c>
      <c r="BN33" s="540"/>
      <c r="BO33" s="540" t="s">
        <v>30</v>
      </c>
      <c r="BP33" s="540" t="s">
        <v>30</v>
      </c>
      <c r="BQ33" s="540" t="s">
        <v>30</v>
      </c>
      <c r="BR33" s="540" t="s">
        <v>30</v>
      </c>
      <c r="BS33" s="559" t="s">
        <v>30</v>
      </c>
      <c r="BT33" s="557" t="s">
        <v>224</v>
      </c>
      <c r="BU33" s="540">
        <v>0.43</v>
      </c>
      <c r="BV33" s="540">
        <v>0.37</v>
      </c>
      <c r="BW33" s="540">
        <v>0.34</v>
      </c>
      <c r="BX33" s="559">
        <v>0.16</v>
      </c>
      <c r="BY33" s="557" t="s">
        <v>224</v>
      </c>
      <c r="BZ33" s="540">
        <v>0.31</v>
      </c>
      <c r="CA33" s="540">
        <v>0.81</v>
      </c>
      <c r="CB33" s="540">
        <v>0.25</v>
      </c>
      <c r="CC33" s="559"/>
      <c r="CD33" s="557" t="s">
        <v>224</v>
      </c>
      <c r="CE33" s="540">
        <v>0.13</v>
      </c>
      <c r="CF33" s="540">
        <v>1.21</v>
      </c>
      <c r="CG33" s="540"/>
      <c r="CH33" s="559"/>
      <c r="CI33" s="562" t="s">
        <v>269</v>
      </c>
      <c r="CJ33" s="540">
        <v>7.0000000000000007E-2</v>
      </c>
      <c r="CK33" s="540">
        <v>0.04</v>
      </c>
      <c r="CL33" s="561"/>
      <c r="CM33" s="600"/>
      <c r="CN33" s="540" t="s">
        <v>221</v>
      </c>
      <c r="CO33" s="540" t="s">
        <v>30</v>
      </c>
      <c r="CP33" s="540" t="s">
        <v>30</v>
      </c>
      <c r="CQ33" s="559"/>
      <c r="CS33" s="600"/>
      <c r="CT33" s="904" t="s">
        <v>416</v>
      </c>
      <c r="CU33" s="871">
        <v>6.0000000000000001E-3</v>
      </c>
      <c r="CV33" s="871">
        <v>3.4000000000000002E-2</v>
      </c>
      <c r="CW33" s="872"/>
      <c r="CY33" s="600"/>
      <c r="CZ33" s="904" t="s">
        <v>416</v>
      </c>
      <c r="DA33" s="871">
        <v>8.0000000000000002E-3</v>
      </c>
      <c r="DB33" s="871"/>
      <c r="DC33" s="872">
        <v>2.4E-2</v>
      </c>
    </row>
    <row r="34" spans="1:107" ht="14.4" customHeight="1">
      <c r="B34" s="397" t="s">
        <v>224</v>
      </c>
      <c r="C34" s="558">
        <v>1.37</v>
      </c>
      <c r="D34" s="540"/>
      <c r="E34" s="540">
        <v>0.72</v>
      </c>
      <c r="F34" s="540">
        <v>0.27</v>
      </c>
      <c r="G34" s="540">
        <v>0.74</v>
      </c>
      <c r="H34" s="540" t="s">
        <v>30</v>
      </c>
      <c r="I34" s="540">
        <v>0.53</v>
      </c>
      <c r="J34" s="540">
        <v>0.38</v>
      </c>
      <c r="K34" s="540">
        <v>0.1</v>
      </c>
      <c r="L34" s="540">
        <v>0.82</v>
      </c>
      <c r="M34" s="559">
        <v>0.93</v>
      </c>
      <c r="N34" s="555"/>
      <c r="O34" s="558">
        <v>0.36</v>
      </c>
      <c r="P34" s="540"/>
      <c r="Q34" s="540">
        <v>0.38</v>
      </c>
      <c r="R34" s="540">
        <v>0.23</v>
      </c>
      <c r="S34" s="540"/>
      <c r="T34" s="540">
        <v>0.67</v>
      </c>
      <c r="U34" s="540">
        <v>0.45</v>
      </c>
      <c r="V34" s="540">
        <v>0.16</v>
      </c>
      <c r="W34" s="540">
        <v>0.24</v>
      </c>
      <c r="X34" s="540">
        <v>0.5</v>
      </c>
      <c r="Y34" s="559">
        <v>3.29</v>
      </c>
      <c r="Z34" s="555"/>
      <c r="AA34" s="558">
        <v>0.5</v>
      </c>
      <c r="AB34" s="540"/>
      <c r="AC34" s="540">
        <v>0.35</v>
      </c>
      <c r="AD34" s="540">
        <v>0.02</v>
      </c>
      <c r="AE34" s="540">
        <v>0.12</v>
      </c>
      <c r="AF34" s="540">
        <v>0.13</v>
      </c>
      <c r="AG34" s="540">
        <v>0.08</v>
      </c>
      <c r="AH34" s="540">
        <v>0.13</v>
      </c>
      <c r="AI34" s="540">
        <v>0.03</v>
      </c>
      <c r="AJ34" s="540">
        <v>0.1</v>
      </c>
      <c r="AK34" s="559">
        <v>1.59</v>
      </c>
      <c r="AL34" s="555"/>
      <c r="AM34" s="558">
        <v>0.38</v>
      </c>
      <c r="AN34" s="540"/>
      <c r="AO34" s="540">
        <v>0.26</v>
      </c>
      <c r="AP34" s="540">
        <v>0.15</v>
      </c>
      <c r="AQ34" s="540">
        <v>0.12</v>
      </c>
      <c r="AR34" s="540">
        <v>0.25</v>
      </c>
      <c r="AS34" s="540">
        <v>0.23</v>
      </c>
      <c r="AT34" s="540">
        <v>0.11</v>
      </c>
      <c r="AU34" s="540">
        <v>0.02</v>
      </c>
      <c r="AV34" s="540">
        <v>0.21</v>
      </c>
      <c r="AW34" s="559">
        <v>0.22</v>
      </c>
      <c r="AX34" s="555"/>
      <c r="AY34" s="558">
        <v>0.65</v>
      </c>
      <c r="AZ34" s="540">
        <v>0.41</v>
      </c>
      <c r="BA34" s="540">
        <v>0.08</v>
      </c>
      <c r="BB34" s="540">
        <v>1.64</v>
      </c>
      <c r="BC34" s="540"/>
      <c r="BD34" s="540">
        <v>0.51</v>
      </c>
      <c r="BE34" s="540">
        <v>0.15</v>
      </c>
      <c r="BF34" s="540">
        <v>0.08</v>
      </c>
      <c r="BG34" s="540">
        <v>0.3</v>
      </c>
      <c r="BH34" s="559">
        <v>0.4</v>
      </c>
      <c r="BI34" s="555"/>
      <c r="BJ34" s="558">
        <v>1.59</v>
      </c>
      <c r="BK34" s="540">
        <v>0.6</v>
      </c>
      <c r="BL34" s="540">
        <v>0.31</v>
      </c>
      <c r="BM34" s="540">
        <v>1.97</v>
      </c>
      <c r="BN34" s="540"/>
      <c r="BO34" s="540">
        <v>0.23</v>
      </c>
      <c r="BP34" s="540">
        <v>0.15</v>
      </c>
      <c r="BQ34" s="540">
        <v>0.12</v>
      </c>
      <c r="BR34" s="540">
        <v>0.66</v>
      </c>
      <c r="BS34" s="559">
        <v>0.41</v>
      </c>
      <c r="BT34" s="557" t="s">
        <v>39</v>
      </c>
      <c r="BU34" s="540" t="s">
        <v>53</v>
      </c>
      <c r="BV34" s="540" t="s">
        <v>53</v>
      </c>
      <c r="BW34" s="540" t="s">
        <v>53</v>
      </c>
      <c r="BX34" s="559" t="s">
        <v>53</v>
      </c>
      <c r="BY34" s="557" t="s">
        <v>39</v>
      </c>
      <c r="BZ34" s="540">
        <v>7</v>
      </c>
      <c r="CA34" s="540" t="s">
        <v>53</v>
      </c>
      <c r="CB34" s="540" t="s">
        <v>53</v>
      </c>
      <c r="CC34" s="559"/>
      <c r="CD34" s="557" t="s">
        <v>39</v>
      </c>
      <c r="CE34" s="540" t="s">
        <v>53</v>
      </c>
      <c r="CF34" s="540" t="s">
        <v>53</v>
      </c>
      <c r="CG34" s="540"/>
      <c r="CH34" s="559"/>
      <c r="CI34" s="557" t="s">
        <v>222</v>
      </c>
      <c r="CJ34" s="540">
        <v>0.01</v>
      </c>
      <c r="CK34" s="540" t="s">
        <v>30</v>
      </c>
      <c r="CL34" s="561"/>
      <c r="CM34" s="600"/>
      <c r="CN34" s="560" t="s">
        <v>222</v>
      </c>
      <c r="CO34" s="540" t="s">
        <v>30</v>
      </c>
      <c r="CP34" s="540" t="s">
        <v>30</v>
      </c>
      <c r="CQ34" s="559"/>
      <c r="CS34" s="600"/>
      <c r="CT34" s="904" t="s">
        <v>417</v>
      </c>
      <c r="CU34" s="871">
        <v>0.11</v>
      </c>
      <c r="CV34" s="871">
        <v>0.05</v>
      </c>
      <c r="CW34" s="872"/>
      <c r="CY34" s="600"/>
      <c r="CZ34" s="904" t="s">
        <v>417</v>
      </c>
      <c r="DA34" s="871">
        <v>7.0000000000000007E-2</v>
      </c>
      <c r="DB34" s="871"/>
      <c r="DC34" s="872">
        <v>0.06</v>
      </c>
    </row>
    <row r="35" spans="1:107" ht="14.4" customHeight="1">
      <c r="B35" s="397" t="s">
        <v>39</v>
      </c>
      <c r="C35" s="558" t="s">
        <v>53</v>
      </c>
      <c r="D35" s="540"/>
      <c r="E35" s="540" t="s">
        <v>53</v>
      </c>
      <c r="F35" s="540" t="s">
        <v>53</v>
      </c>
      <c r="G35" s="540" t="s">
        <v>53</v>
      </c>
      <c r="H35" s="540">
        <v>59</v>
      </c>
      <c r="I35" s="540" t="s">
        <v>53</v>
      </c>
      <c r="J35" s="540" t="s">
        <v>53</v>
      </c>
      <c r="K35" s="540" t="s">
        <v>53</v>
      </c>
      <c r="L35" s="540" t="s">
        <v>53</v>
      </c>
      <c r="M35" s="559" t="s">
        <v>53</v>
      </c>
      <c r="N35" s="555"/>
      <c r="O35" s="558" t="s">
        <v>53</v>
      </c>
      <c r="P35" s="540"/>
      <c r="Q35" s="540" t="s">
        <v>53</v>
      </c>
      <c r="R35" s="540" t="s">
        <v>53</v>
      </c>
      <c r="S35" s="540"/>
      <c r="T35" s="540" t="s">
        <v>53</v>
      </c>
      <c r="U35" s="540" t="s">
        <v>53</v>
      </c>
      <c r="V35" s="540" t="s">
        <v>53</v>
      </c>
      <c r="W35" s="540" t="s">
        <v>53</v>
      </c>
      <c r="X35" s="540" t="s">
        <v>53</v>
      </c>
      <c r="Y35" s="559" t="s">
        <v>53</v>
      </c>
      <c r="Z35" s="555"/>
      <c r="AA35" s="558" t="s">
        <v>53</v>
      </c>
      <c r="AB35" s="540"/>
      <c r="AC35" s="540" t="s">
        <v>53</v>
      </c>
      <c r="AD35" s="540" t="s">
        <v>53</v>
      </c>
      <c r="AE35" s="540" t="s">
        <v>53</v>
      </c>
      <c r="AF35" s="540" t="s">
        <v>53</v>
      </c>
      <c r="AG35" s="540" t="s">
        <v>53</v>
      </c>
      <c r="AH35" s="540" t="s">
        <v>53</v>
      </c>
      <c r="AI35" s="540" t="s">
        <v>53</v>
      </c>
      <c r="AJ35" s="540" t="s">
        <v>53</v>
      </c>
      <c r="AK35" s="559" t="s">
        <v>53</v>
      </c>
      <c r="AL35" s="555"/>
      <c r="AM35" s="558" t="s">
        <v>53</v>
      </c>
      <c r="AN35" s="540"/>
      <c r="AO35" s="540" t="s">
        <v>53</v>
      </c>
      <c r="AP35" s="540" t="s">
        <v>53</v>
      </c>
      <c r="AQ35" s="540" t="s">
        <v>53</v>
      </c>
      <c r="AR35" s="540" t="s">
        <v>53</v>
      </c>
      <c r="AS35" s="540" t="s">
        <v>53</v>
      </c>
      <c r="AT35" s="540" t="s">
        <v>53</v>
      </c>
      <c r="AU35" s="540" t="s">
        <v>53</v>
      </c>
      <c r="AV35" s="540" t="s">
        <v>53</v>
      </c>
      <c r="AW35" s="559" t="s">
        <v>53</v>
      </c>
      <c r="AX35" s="555"/>
      <c r="AY35" s="558" t="s">
        <v>53</v>
      </c>
      <c r="AZ35" s="540" t="s">
        <v>53</v>
      </c>
      <c r="BA35" s="540" t="s">
        <v>53</v>
      </c>
      <c r="BB35" s="540" t="s">
        <v>53</v>
      </c>
      <c r="BC35" s="540"/>
      <c r="BD35" s="540" t="s">
        <v>53</v>
      </c>
      <c r="BE35" s="540">
        <v>10</v>
      </c>
      <c r="BF35" s="540" t="s">
        <v>53</v>
      </c>
      <c r="BG35" s="540" t="s">
        <v>53</v>
      </c>
      <c r="BH35" s="559" t="s">
        <v>53</v>
      </c>
      <c r="BI35" s="555"/>
      <c r="BJ35" s="558" t="s">
        <v>53</v>
      </c>
      <c r="BK35" s="540" t="s">
        <v>53</v>
      </c>
      <c r="BL35" s="540" t="s">
        <v>53</v>
      </c>
      <c r="BM35" s="540" t="s">
        <v>53</v>
      </c>
      <c r="BN35" s="540"/>
      <c r="BO35" s="540" t="s">
        <v>53</v>
      </c>
      <c r="BP35" s="540" t="s">
        <v>53</v>
      </c>
      <c r="BQ35" s="540" t="s">
        <v>53</v>
      </c>
      <c r="BR35" s="540" t="s">
        <v>53</v>
      </c>
      <c r="BS35" s="559" t="s">
        <v>53</v>
      </c>
      <c r="BT35" s="557" t="s">
        <v>40</v>
      </c>
      <c r="BU35" s="540" t="s">
        <v>251</v>
      </c>
      <c r="BV35" s="540" t="s">
        <v>251</v>
      </c>
      <c r="BW35" s="540" t="s">
        <v>251</v>
      </c>
      <c r="BX35" s="559" t="s">
        <v>251</v>
      </c>
      <c r="BY35" s="563" t="s">
        <v>40</v>
      </c>
      <c r="BZ35" s="540" t="s">
        <v>251</v>
      </c>
      <c r="CA35" s="540" t="s">
        <v>251</v>
      </c>
      <c r="CB35" s="540" t="s">
        <v>251</v>
      </c>
      <c r="CC35" s="559"/>
      <c r="CD35" s="557" t="s">
        <v>40</v>
      </c>
      <c r="CE35" s="540" t="s">
        <v>251</v>
      </c>
      <c r="CF35" s="540" t="s">
        <v>251</v>
      </c>
      <c r="CG35" s="540"/>
      <c r="CH35" s="559"/>
      <c r="CI35" s="557" t="s">
        <v>224</v>
      </c>
      <c r="CJ35" s="540">
        <v>2.91</v>
      </c>
      <c r="CK35" s="540">
        <v>1.1000000000000001</v>
      </c>
      <c r="CL35" s="561"/>
      <c r="CM35" s="600"/>
      <c r="CN35" s="560" t="s">
        <v>224</v>
      </c>
      <c r="CO35" s="540">
        <v>0.28000000000000003</v>
      </c>
      <c r="CP35" s="540">
        <v>1.72</v>
      </c>
      <c r="CQ35" s="559"/>
      <c r="CS35" s="600"/>
      <c r="CT35" s="904" t="s">
        <v>418</v>
      </c>
      <c r="CU35" s="871">
        <v>0.08</v>
      </c>
      <c r="CV35" s="871">
        <v>0.12</v>
      </c>
      <c r="CW35" s="872"/>
      <c r="CY35" s="600"/>
      <c r="CZ35" s="904" t="s">
        <v>418</v>
      </c>
      <c r="DA35" s="871" t="s">
        <v>52</v>
      </c>
      <c r="DB35" s="871"/>
      <c r="DC35" s="872">
        <v>0.19</v>
      </c>
    </row>
    <row r="36" spans="1:107" ht="14.4" customHeight="1" thickBot="1">
      <c r="B36" s="397" t="s">
        <v>40</v>
      </c>
      <c r="C36" s="558" t="s">
        <v>225</v>
      </c>
      <c r="D36" s="540"/>
      <c r="E36" s="540" t="s">
        <v>225</v>
      </c>
      <c r="F36" s="540" t="s">
        <v>225</v>
      </c>
      <c r="G36" s="540" t="s">
        <v>225</v>
      </c>
      <c r="H36" s="540" t="s">
        <v>225</v>
      </c>
      <c r="I36" s="540" t="s">
        <v>225</v>
      </c>
      <c r="J36" s="540" t="s">
        <v>225</v>
      </c>
      <c r="K36" s="540" t="s">
        <v>225</v>
      </c>
      <c r="L36" s="540" t="s">
        <v>225</v>
      </c>
      <c r="M36" s="559" t="s">
        <v>225</v>
      </c>
      <c r="N36" s="555"/>
      <c r="O36" s="558" t="s">
        <v>102</v>
      </c>
      <c r="P36" s="540"/>
      <c r="Q36" s="540" t="s">
        <v>102</v>
      </c>
      <c r="R36" s="540" t="s">
        <v>102</v>
      </c>
      <c r="S36" s="540"/>
      <c r="T36" s="540" t="s">
        <v>102</v>
      </c>
      <c r="U36" s="540" t="s">
        <v>102</v>
      </c>
      <c r="V36" s="540" t="s">
        <v>102</v>
      </c>
      <c r="W36" s="540" t="s">
        <v>102</v>
      </c>
      <c r="X36" s="540" t="s">
        <v>102</v>
      </c>
      <c r="Y36" s="559" t="s">
        <v>102</v>
      </c>
      <c r="Z36" s="555"/>
      <c r="AA36" s="558" t="s">
        <v>102</v>
      </c>
      <c r="AB36" s="540"/>
      <c r="AC36" s="540" t="s">
        <v>102</v>
      </c>
      <c r="AD36" s="540" t="s">
        <v>102</v>
      </c>
      <c r="AE36" s="540" t="s">
        <v>102</v>
      </c>
      <c r="AF36" s="540" t="s">
        <v>102</v>
      </c>
      <c r="AG36" s="540" t="s">
        <v>102</v>
      </c>
      <c r="AH36" s="540" t="s">
        <v>102</v>
      </c>
      <c r="AI36" s="540" t="s">
        <v>102</v>
      </c>
      <c r="AJ36" s="540" t="s">
        <v>102</v>
      </c>
      <c r="AK36" s="559" t="s">
        <v>102</v>
      </c>
      <c r="AL36" s="555"/>
      <c r="AM36" s="558" t="s">
        <v>102</v>
      </c>
      <c r="AN36" s="540"/>
      <c r="AO36" s="540" t="s">
        <v>102</v>
      </c>
      <c r="AP36" s="540" t="s">
        <v>102</v>
      </c>
      <c r="AQ36" s="540" t="s">
        <v>102</v>
      </c>
      <c r="AR36" s="540" t="s">
        <v>102</v>
      </c>
      <c r="AS36" s="540" t="s">
        <v>102</v>
      </c>
      <c r="AT36" s="540" t="s">
        <v>102</v>
      </c>
      <c r="AU36" s="540" t="s">
        <v>102</v>
      </c>
      <c r="AV36" s="540" t="s">
        <v>102</v>
      </c>
      <c r="AW36" s="559" t="s">
        <v>102</v>
      </c>
      <c r="AX36" s="555"/>
      <c r="AY36" s="558" t="s">
        <v>102</v>
      </c>
      <c r="AZ36" s="540" t="s">
        <v>102</v>
      </c>
      <c r="BA36" s="540" t="s">
        <v>102</v>
      </c>
      <c r="BB36" s="540" t="s">
        <v>102</v>
      </c>
      <c r="BC36" s="540"/>
      <c r="BD36" s="540" t="s">
        <v>102</v>
      </c>
      <c r="BE36" s="540" t="s">
        <v>102</v>
      </c>
      <c r="BF36" s="540" t="s">
        <v>102</v>
      </c>
      <c r="BG36" s="540" t="s">
        <v>102</v>
      </c>
      <c r="BH36" s="559" t="s">
        <v>102</v>
      </c>
      <c r="BI36" s="555"/>
      <c r="BJ36" s="558" t="s">
        <v>102</v>
      </c>
      <c r="BK36" s="540" t="s">
        <v>102</v>
      </c>
      <c r="BL36" s="540" t="s">
        <v>102</v>
      </c>
      <c r="BM36" s="540" t="s">
        <v>102</v>
      </c>
      <c r="BN36" s="540"/>
      <c r="BO36" s="540" t="s">
        <v>102</v>
      </c>
      <c r="BP36" s="540" t="s">
        <v>102</v>
      </c>
      <c r="BQ36" s="540" t="s">
        <v>102</v>
      </c>
      <c r="BR36" s="540" t="s">
        <v>102</v>
      </c>
      <c r="BS36" s="559" t="s">
        <v>102</v>
      </c>
      <c r="BT36" s="566" t="s">
        <v>47</v>
      </c>
      <c r="BU36" s="567" t="s">
        <v>55</v>
      </c>
      <c r="BV36" s="567" t="s">
        <v>55</v>
      </c>
      <c r="BW36" s="567" t="s">
        <v>55</v>
      </c>
      <c r="BX36" s="568" t="s">
        <v>55</v>
      </c>
      <c r="BY36" s="569" t="s">
        <v>47</v>
      </c>
      <c r="BZ36" s="567" t="s">
        <v>55</v>
      </c>
      <c r="CA36" s="567" t="s">
        <v>55</v>
      </c>
      <c r="CB36" s="567" t="s">
        <v>55</v>
      </c>
      <c r="CC36" s="568"/>
      <c r="CD36" s="570" t="s">
        <v>47</v>
      </c>
      <c r="CE36" s="567" t="s">
        <v>55</v>
      </c>
      <c r="CF36" s="567" t="s">
        <v>55</v>
      </c>
      <c r="CG36" s="567"/>
      <c r="CH36" s="568"/>
      <c r="CI36" s="557" t="s">
        <v>39</v>
      </c>
      <c r="CJ36" s="540" t="s">
        <v>53</v>
      </c>
      <c r="CK36" s="540" t="s">
        <v>53</v>
      </c>
      <c r="CL36" s="561"/>
      <c r="CM36" s="600"/>
      <c r="CN36" s="560" t="s">
        <v>336</v>
      </c>
      <c r="CO36" s="540">
        <v>0.28000000000000003</v>
      </c>
      <c r="CP36" s="540">
        <v>1.72</v>
      </c>
      <c r="CQ36" s="559"/>
      <c r="CS36" s="600"/>
      <c r="CT36" s="904" t="s">
        <v>419</v>
      </c>
      <c r="CU36" s="871" t="s">
        <v>37</v>
      </c>
      <c r="CV36" s="871" t="s">
        <v>37</v>
      </c>
      <c r="CW36" s="872"/>
      <c r="CY36" s="600"/>
      <c r="CZ36" s="904" t="s">
        <v>419</v>
      </c>
      <c r="DA36" s="871" t="s">
        <v>37</v>
      </c>
      <c r="DB36" s="871"/>
      <c r="DC36" s="872" t="s">
        <v>37</v>
      </c>
    </row>
    <row r="37" spans="1:107" ht="14.4" customHeight="1" thickBot="1">
      <c r="B37" s="596" t="s">
        <v>47</v>
      </c>
      <c r="C37" s="571" t="s">
        <v>86</v>
      </c>
      <c r="D37" s="567"/>
      <c r="E37" s="567" t="s">
        <v>86</v>
      </c>
      <c r="F37" s="567" t="s">
        <v>86</v>
      </c>
      <c r="G37" s="567" t="s">
        <v>86</v>
      </c>
      <c r="H37" s="567">
        <v>3390</v>
      </c>
      <c r="I37" s="567" t="s">
        <v>86</v>
      </c>
      <c r="J37" s="567" t="s">
        <v>86</v>
      </c>
      <c r="K37" s="567" t="s">
        <v>86</v>
      </c>
      <c r="L37" s="567" t="s">
        <v>86</v>
      </c>
      <c r="M37" s="568" t="s">
        <v>86</v>
      </c>
      <c r="N37" s="555"/>
      <c r="O37" s="571" t="s">
        <v>55</v>
      </c>
      <c r="P37" s="567"/>
      <c r="Q37" s="567" t="s">
        <v>55</v>
      </c>
      <c r="R37" s="567" t="s">
        <v>55</v>
      </c>
      <c r="S37" s="567"/>
      <c r="T37" s="567" t="s">
        <v>55</v>
      </c>
      <c r="U37" s="567" t="s">
        <v>55</v>
      </c>
      <c r="V37" s="567" t="s">
        <v>55</v>
      </c>
      <c r="W37" s="567" t="s">
        <v>55</v>
      </c>
      <c r="X37" s="567" t="s">
        <v>55</v>
      </c>
      <c r="Y37" s="568" t="s">
        <v>55</v>
      </c>
      <c r="Z37" s="555"/>
      <c r="AA37" s="571" t="s">
        <v>0</v>
      </c>
      <c r="AB37" s="567"/>
      <c r="AC37" s="567" t="s">
        <v>0</v>
      </c>
      <c r="AD37" s="567" t="s">
        <v>0</v>
      </c>
      <c r="AE37" s="567" t="s">
        <v>0</v>
      </c>
      <c r="AF37" s="567" t="s">
        <v>0</v>
      </c>
      <c r="AG37" s="567" t="s">
        <v>0</v>
      </c>
      <c r="AH37" s="567" t="s">
        <v>0</v>
      </c>
      <c r="AI37" s="567" t="s">
        <v>0</v>
      </c>
      <c r="AJ37" s="567" t="s">
        <v>0</v>
      </c>
      <c r="AK37" s="568" t="s">
        <v>0</v>
      </c>
      <c r="AL37" s="555"/>
      <c r="AM37" s="571" t="s">
        <v>55</v>
      </c>
      <c r="AN37" s="567"/>
      <c r="AO37" s="567" t="s">
        <v>55</v>
      </c>
      <c r="AP37" s="567" t="s">
        <v>55</v>
      </c>
      <c r="AQ37" s="567" t="s">
        <v>55</v>
      </c>
      <c r="AR37" s="567" t="s">
        <v>55</v>
      </c>
      <c r="AS37" s="567" t="s">
        <v>55</v>
      </c>
      <c r="AT37" s="567" t="s">
        <v>55</v>
      </c>
      <c r="AU37" s="567" t="s">
        <v>55</v>
      </c>
      <c r="AV37" s="567" t="s">
        <v>55</v>
      </c>
      <c r="AW37" s="568" t="s">
        <v>55</v>
      </c>
      <c r="AX37" s="555"/>
      <c r="AY37" s="571" t="s">
        <v>55</v>
      </c>
      <c r="AZ37" s="567" t="s">
        <v>55</v>
      </c>
      <c r="BA37" s="567" t="s">
        <v>55</v>
      </c>
      <c r="BB37" s="567" t="s">
        <v>55</v>
      </c>
      <c r="BC37" s="567"/>
      <c r="BD37" s="567" t="s">
        <v>55</v>
      </c>
      <c r="BE37" s="567" t="s">
        <v>55</v>
      </c>
      <c r="BF37" s="567" t="s">
        <v>55</v>
      </c>
      <c r="BG37" s="567" t="s">
        <v>55</v>
      </c>
      <c r="BH37" s="568" t="s">
        <v>55</v>
      </c>
      <c r="BI37" s="555"/>
      <c r="BJ37" s="571" t="s">
        <v>55</v>
      </c>
      <c r="BK37" s="567" t="s">
        <v>55</v>
      </c>
      <c r="BL37" s="567" t="s">
        <v>55</v>
      </c>
      <c r="BM37" s="567" t="s">
        <v>55</v>
      </c>
      <c r="BN37" s="567" t="s">
        <v>55</v>
      </c>
      <c r="BO37" s="567" t="s">
        <v>55</v>
      </c>
      <c r="BP37" s="567" t="s">
        <v>55</v>
      </c>
      <c r="BQ37" s="567" t="s">
        <v>55</v>
      </c>
      <c r="BR37" s="567" t="s">
        <v>55</v>
      </c>
      <c r="BS37" s="568" t="s">
        <v>55</v>
      </c>
      <c r="BT37" s="35"/>
      <c r="BU37" s="555"/>
      <c r="BV37" s="555"/>
      <c r="BW37" s="555"/>
      <c r="BX37" s="555"/>
      <c r="BY37" s="35"/>
      <c r="BZ37" s="555"/>
      <c r="CA37" s="555"/>
      <c r="CB37" s="555"/>
      <c r="CC37" s="555"/>
      <c r="CD37" s="35"/>
      <c r="CE37" s="555"/>
      <c r="CF37" s="555"/>
      <c r="CG37" s="555"/>
      <c r="CH37" s="555"/>
      <c r="CI37" s="557"/>
      <c r="CJ37" s="540"/>
      <c r="CK37" s="540"/>
      <c r="CL37" s="561"/>
      <c r="CM37" s="600"/>
      <c r="CN37" s="477" t="s">
        <v>338</v>
      </c>
      <c r="CO37" s="540">
        <v>17.399999999999999</v>
      </c>
      <c r="CP37" s="540">
        <v>49.7</v>
      </c>
      <c r="CQ37" s="559"/>
      <c r="CS37" s="600"/>
      <c r="CT37" s="904" t="s">
        <v>420</v>
      </c>
      <c r="CU37" s="871">
        <v>0.4</v>
      </c>
      <c r="CV37" s="871">
        <v>0.3</v>
      </c>
      <c r="CW37" s="872"/>
      <c r="CY37" s="600"/>
      <c r="CZ37" s="904" t="s">
        <v>420</v>
      </c>
      <c r="DA37" s="871">
        <v>0.4</v>
      </c>
      <c r="DB37" s="871"/>
      <c r="DC37" s="872">
        <v>0.3</v>
      </c>
    </row>
    <row r="38" spans="1:107" ht="14.4" customHeight="1">
      <c r="B38" s="8"/>
      <c r="C38" s="555"/>
      <c r="D38" s="555"/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55"/>
      <c r="P38" s="555"/>
      <c r="Q38" s="555"/>
      <c r="R38" s="555"/>
      <c r="S38" s="555"/>
      <c r="T38" s="555"/>
      <c r="U38" s="555"/>
      <c r="V38" s="555"/>
      <c r="W38" s="555"/>
      <c r="X38" s="555"/>
      <c r="Y38" s="555"/>
      <c r="Z38" s="555"/>
      <c r="AA38" s="555"/>
      <c r="AB38" s="555"/>
      <c r="AC38" s="555"/>
      <c r="AD38" s="555"/>
      <c r="AE38" s="555"/>
      <c r="AF38" s="555"/>
      <c r="AG38" s="555"/>
      <c r="AH38" s="555"/>
      <c r="AI38" s="555"/>
      <c r="AJ38" s="555"/>
      <c r="AK38" s="555"/>
      <c r="AL38" s="555"/>
      <c r="AM38" s="555"/>
      <c r="AN38" s="555"/>
      <c r="AO38" s="555"/>
      <c r="AP38" s="555"/>
      <c r="AQ38" s="555"/>
      <c r="AR38" s="555"/>
      <c r="AS38" s="555"/>
      <c r="AT38" s="555"/>
      <c r="AU38" s="555"/>
      <c r="AV38" s="555"/>
      <c r="AW38" s="555"/>
      <c r="AX38" s="555"/>
      <c r="AY38" s="555"/>
      <c r="AZ38" s="555"/>
      <c r="BA38" s="555"/>
      <c r="BB38" s="555"/>
      <c r="BC38" s="555"/>
      <c r="BD38" s="555"/>
      <c r="BE38" s="555"/>
      <c r="BF38" s="555"/>
      <c r="BG38" s="555"/>
      <c r="BH38" s="555"/>
      <c r="BI38" s="555"/>
      <c r="BJ38" s="555"/>
      <c r="BK38" s="555"/>
      <c r="BL38" s="555"/>
      <c r="BM38" s="555"/>
      <c r="BN38" s="555"/>
      <c r="BO38" s="555"/>
      <c r="BP38" s="555"/>
      <c r="BQ38" s="555"/>
      <c r="BR38" s="555"/>
      <c r="BS38" s="555"/>
      <c r="BT38" s="35"/>
      <c r="BU38" s="555"/>
      <c r="BV38" s="555"/>
      <c r="BW38" s="555"/>
      <c r="BX38" s="555"/>
      <c r="BY38" s="35"/>
      <c r="BZ38" s="555"/>
      <c r="CA38" s="555"/>
      <c r="CB38" s="555"/>
      <c r="CC38" s="555"/>
      <c r="CD38" s="35"/>
      <c r="CE38" s="555"/>
      <c r="CF38" s="555"/>
      <c r="CG38" s="555"/>
      <c r="CH38" s="555"/>
      <c r="CI38" s="557" t="s">
        <v>40</v>
      </c>
      <c r="CJ38" s="540" t="s">
        <v>251</v>
      </c>
      <c r="CK38" s="540" t="s">
        <v>251</v>
      </c>
      <c r="CL38" s="561"/>
      <c r="CM38" s="600"/>
      <c r="CN38" s="549" t="s">
        <v>339</v>
      </c>
      <c r="CO38" s="540">
        <v>14.7</v>
      </c>
      <c r="CP38" s="540">
        <v>46.9</v>
      </c>
      <c r="CQ38" s="559"/>
      <c r="CS38" s="600"/>
      <c r="CT38" s="904" t="s">
        <v>421</v>
      </c>
      <c r="CU38" s="871" t="s">
        <v>30</v>
      </c>
      <c r="CV38" s="871" t="s">
        <v>30</v>
      </c>
      <c r="CW38" s="872"/>
      <c r="CY38" s="600"/>
      <c r="CZ38" s="904" t="s">
        <v>421</v>
      </c>
      <c r="DA38" s="871" t="s">
        <v>30</v>
      </c>
      <c r="DB38" s="871"/>
      <c r="DC38" s="872">
        <v>17.2</v>
      </c>
    </row>
    <row r="39" spans="1:107" ht="14.4" customHeight="1">
      <c r="B39" s="8"/>
      <c r="C39" s="555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  <c r="O39" s="555"/>
      <c r="P39" s="555"/>
      <c r="Q39" s="555"/>
      <c r="R39" s="555"/>
      <c r="S39" s="555"/>
      <c r="T39" s="555"/>
      <c r="U39" s="555"/>
      <c r="V39" s="555"/>
      <c r="W39" s="555"/>
      <c r="X39" s="555"/>
      <c r="Y39" s="555"/>
      <c r="Z39" s="555"/>
      <c r="AA39" s="555"/>
      <c r="AB39" s="555"/>
      <c r="AC39" s="555"/>
      <c r="AD39" s="555"/>
      <c r="AE39" s="555"/>
      <c r="AF39" s="555"/>
      <c r="AG39" s="555"/>
      <c r="AH39" s="555"/>
      <c r="AI39" s="555"/>
      <c r="AJ39" s="555"/>
      <c r="AK39" s="555"/>
      <c r="AL39" s="555"/>
      <c r="AM39" s="555"/>
      <c r="AN39" s="555"/>
      <c r="AO39" s="555"/>
      <c r="AP39" s="555"/>
      <c r="AQ39" s="555"/>
      <c r="AR39" s="555"/>
      <c r="AS39" s="555"/>
      <c r="AT39" s="555"/>
      <c r="AU39" s="555"/>
      <c r="AV39" s="555"/>
      <c r="AW39" s="555"/>
      <c r="AX39" s="555"/>
      <c r="AY39" s="555"/>
      <c r="AZ39" s="555"/>
      <c r="BA39" s="555"/>
      <c r="BB39" s="555"/>
      <c r="BC39" s="555"/>
      <c r="BD39" s="555"/>
      <c r="BE39" s="555"/>
      <c r="BF39" s="555"/>
      <c r="BG39" s="555"/>
      <c r="BH39" s="555"/>
      <c r="BI39" s="555"/>
      <c r="BJ39" s="555"/>
      <c r="BK39" s="555"/>
      <c r="BL39" s="555"/>
      <c r="BM39" s="555"/>
      <c r="BN39" s="555"/>
      <c r="BO39" s="555"/>
      <c r="BP39" s="555"/>
      <c r="BQ39" s="555"/>
      <c r="BR39" s="555"/>
      <c r="BS39" s="555"/>
      <c r="BT39" s="35"/>
      <c r="BU39" s="555"/>
      <c r="BV39" s="555"/>
      <c r="BW39" s="555"/>
      <c r="BX39" s="555"/>
      <c r="BY39" s="35"/>
      <c r="BZ39" s="555"/>
      <c r="CA39" s="555"/>
      <c r="CB39" s="555"/>
      <c r="CC39" s="555"/>
      <c r="CD39" s="35"/>
      <c r="CE39" s="555"/>
      <c r="CF39" s="555"/>
      <c r="CG39" s="555"/>
      <c r="CH39" s="555"/>
      <c r="CI39" s="565"/>
      <c r="CJ39" s="564"/>
      <c r="CK39" s="564"/>
      <c r="CL39" s="598"/>
      <c r="CM39" s="600"/>
      <c r="CN39" s="477" t="s">
        <v>340</v>
      </c>
      <c r="CO39" s="540">
        <v>8.43</v>
      </c>
      <c r="CP39" s="540">
        <v>2.87</v>
      </c>
      <c r="CQ39" s="559"/>
      <c r="CS39" s="600"/>
      <c r="CT39" s="905" t="s">
        <v>422</v>
      </c>
      <c r="CU39" s="871" t="s">
        <v>30</v>
      </c>
      <c r="CV39" s="871" t="s">
        <v>30</v>
      </c>
      <c r="CW39" s="872"/>
      <c r="CY39" s="600"/>
      <c r="CZ39" s="905" t="s">
        <v>422</v>
      </c>
      <c r="DA39" s="871" t="s">
        <v>30</v>
      </c>
      <c r="DB39" s="871"/>
      <c r="DC39" s="872" t="s">
        <v>30</v>
      </c>
    </row>
    <row r="40" spans="1:107" ht="14.4" customHeight="1" thickBot="1">
      <c r="B40" s="8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555"/>
      <c r="O40" s="555"/>
      <c r="P40" s="555"/>
      <c r="Q40" s="555"/>
      <c r="R40" s="555"/>
      <c r="S40" s="555"/>
      <c r="T40" s="555"/>
      <c r="U40" s="555"/>
      <c r="V40" s="555"/>
      <c r="W40" s="555"/>
      <c r="X40" s="555"/>
      <c r="Y40" s="555"/>
      <c r="Z40" s="555"/>
      <c r="AA40" s="555"/>
      <c r="AB40" s="555"/>
      <c r="AC40" s="555"/>
      <c r="AD40" s="555"/>
      <c r="AE40" s="555"/>
      <c r="AF40" s="555"/>
      <c r="AG40" s="555"/>
      <c r="AH40" s="555"/>
      <c r="AI40" s="555"/>
      <c r="AJ40" s="555"/>
      <c r="AK40" s="555"/>
      <c r="AL40" s="555"/>
      <c r="AM40" s="555"/>
      <c r="AN40" s="555"/>
      <c r="AO40" s="555"/>
      <c r="AP40" s="555"/>
      <c r="AQ40" s="555"/>
      <c r="AR40" s="555"/>
      <c r="AS40" s="555"/>
      <c r="AT40" s="555"/>
      <c r="AU40" s="555"/>
      <c r="AV40" s="555"/>
      <c r="AW40" s="555"/>
      <c r="AX40" s="555"/>
      <c r="AY40" s="555"/>
      <c r="AZ40" s="555"/>
      <c r="BA40" s="555"/>
      <c r="BB40" s="555"/>
      <c r="BC40" s="555"/>
      <c r="BD40" s="555"/>
      <c r="BE40" s="555"/>
      <c r="BF40" s="555"/>
      <c r="BG40" s="555"/>
      <c r="BH40" s="555"/>
      <c r="BI40" s="555"/>
      <c r="BJ40" s="555"/>
      <c r="BK40" s="555"/>
      <c r="BL40" s="555"/>
      <c r="BM40" s="555"/>
      <c r="BN40" s="555"/>
      <c r="BO40" s="555"/>
      <c r="BP40" s="555"/>
      <c r="BQ40" s="555"/>
      <c r="BR40" s="555"/>
      <c r="BS40" s="555"/>
      <c r="BT40" s="35"/>
      <c r="BU40" s="555"/>
      <c r="BV40" s="555"/>
      <c r="BW40" s="555"/>
      <c r="BX40" s="555"/>
      <c r="BY40" s="35"/>
      <c r="BZ40" s="555"/>
      <c r="CA40" s="555"/>
      <c r="CB40" s="555"/>
      <c r="CC40" s="555"/>
      <c r="CD40" s="35"/>
      <c r="CE40" s="555"/>
      <c r="CF40" s="555"/>
      <c r="CG40" s="555"/>
      <c r="CH40" s="555"/>
      <c r="CI40" s="565"/>
      <c r="CJ40" s="564"/>
      <c r="CK40" s="564"/>
      <c r="CL40" s="598"/>
      <c r="CM40" s="600"/>
      <c r="CN40" s="610" t="s">
        <v>134</v>
      </c>
      <c r="CO40" s="540" t="s">
        <v>53</v>
      </c>
      <c r="CP40" s="540" t="s">
        <v>53</v>
      </c>
      <c r="CQ40" s="559"/>
      <c r="CS40" s="600"/>
      <c r="CT40" s="904" t="s">
        <v>423</v>
      </c>
      <c r="CU40" s="871">
        <v>1.23</v>
      </c>
      <c r="CV40" s="871">
        <v>3.48</v>
      </c>
      <c r="CW40" s="872"/>
      <c r="CY40" s="600"/>
      <c r="CZ40" s="904" t="s">
        <v>423</v>
      </c>
      <c r="DA40" s="871">
        <v>0.56000000000000005</v>
      </c>
      <c r="DB40" s="871"/>
      <c r="DC40" s="872" t="s">
        <v>30</v>
      </c>
    </row>
    <row r="41" spans="1:107" ht="14.4" customHeight="1" thickTop="1">
      <c r="B41" s="8"/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  <c r="Q41" s="555"/>
      <c r="R41" s="555"/>
      <c r="S41" s="555"/>
      <c r="T41" s="555"/>
      <c r="U41" s="555"/>
      <c r="V41" s="555"/>
      <c r="W41" s="555"/>
      <c r="X41" s="555"/>
      <c r="Y41" s="555"/>
      <c r="Z41" s="555"/>
      <c r="AA41" s="555"/>
      <c r="AB41" s="555"/>
      <c r="AC41" s="555"/>
      <c r="AD41" s="555"/>
      <c r="AE41" s="555"/>
      <c r="AF41" s="555"/>
      <c r="AG41" s="555"/>
      <c r="AH41" s="555"/>
      <c r="AI41" s="555"/>
      <c r="AJ41" s="555"/>
      <c r="AK41" s="555"/>
      <c r="AL41" s="555"/>
      <c r="AM41" s="555"/>
      <c r="AN41" s="555"/>
      <c r="AO41" s="555"/>
      <c r="AP41" s="555"/>
      <c r="AQ41" s="555"/>
      <c r="AR41" s="555"/>
      <c r="AS41" s="555"/>
      <c r="AT41" s="555"/>
      <c r="AU41" s="555"/>
      <c r="AV41" s="555"/>
      <c r="AW41" s="555"/>
      <c r="AX41" s="555"/>
      <c r="AY41" s="555"/>
      <c r="AZ41" s="555"/>
      <c r="BA41" s="555"/>
      <c r="BB41" s="555"/>
      <c r="BC41" s="555"/>
      <c r="BD41" s="555"/>
      <c r="BE41" s="555"/>
      <c r="BF41" s="555"/>
      <c r="BG41" s="555"/>
      <c r="BH41" s="555"/>
      <c r="BI41" s="555"/>
      <c r="BJ41" s="555"/>
      <c r="BK41" s="555"/>
      <c r="BL41" s="555"/>
      <c r="BM41" s="555"/>
      <c r="BN41" s="555"/>
      <c r="BO41" s="555"/>
      <c r="BP41" s="555"/>
      <c r="BQ41" s="555"/>
      <c r="BR41" s="555"/>
      <c r="BS41" s="555"/>
      <c r="BT41" s="35"/>
      <c r="BU41" s="555"/>
      <c r="BV41" s="555"/>
      <c r="BW41" s="555"/>
      <c r="BX41" s="555"/>
      <c r="BY41" s="35"/>
      <c r="BZ41" s="555"/>
      <c r="CA41" s="555"/>
      <c r="CB41" s="555"/>
      <c r="CC41" s="555"/>
      <c r="CD41" s="35"/>
      <c r="CE41" s="555"/>
      <c r="CF41" s="555"/>
      <c r="CG41" s="555"/>
      <c r="CH41" s="555"/>
      <c r="CI41" s="565"/>
      <c r="CJ41" s="564"/>
      <c r="CK41" s="564"/>
      <c r="CL41" s="598"/>
      <c r="CM41" s="1339" t="s">
        <v>309</v>
      </c>
      <c r="CN41" s="578" t="s">
        <v>291</v>
      </c>
      <c r="CO41" s="579" t="s">
        <v>85</v>
      </c>
      <c r="CP41" s="579" t="s">
        <v>85</v>
      </c>
      <c r="CQ41" s="580"/>
      <c r="CS41" s="600"/>
      <c r="CT41" s="905" t="s">
        <v>424</v>
      </c>
      <c r="CU41" s="871">
        <v>1.23</v>
      </c>
      <c r="CV41" s="871">
        <v>3.48</v>
      </c>
      <c r="CW41" s="872"/>
      <c r="CY41" s="600"/>
      <c r="CZ41" s="905" t="s">
        <v>424</v>
      </c>
      <c r="DA41" s="871">
        <v>0.56000000000000005</v>
      </c>
      <c r="DB41" s="871"/>
      <c r="DC41" s="872" t="s">
        <v>30</v>
      </c>
    </row>
    <row r="42" spans="1:107" ht="14.4" customHeight="1" thickBot="1">
      <c r="B42" s="8"/>
      <c r="C42" s="555"/>
      <c r="D42" s="555"/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  <c r="P42" s="555"/>
      <c r="Q42" s="555"/>
      <c r="R42" s="555"/>
      <c r="S42" s="555"/>
      <c r="T42" s="555"/>
      <c r="U42" s="555"/>
      <c r="V42" s="555"/>
      <c r="W42" s="555"/>
      <c r="X42" s="555"/>
      <c r="Y42" s="555"/>
      <c r="Z42" s="555"/>
      <c r="AA42" s="555"/>
      <c r="AB42" s="555"/>
      <c r="AC42" s="555"/>
      <c r="AD42" s="555"/>
      <c r="AE42" s="555"/>
      <c r="AF42" s="555"/>
      <c r="AG42" s="555"/>
      <c r="AH42" s="555"/>
      <c r="AI42" s="555"/>
      <c r="AJ42" s="555"/>
      <c r="AK42" s="555"/>
      <c r="AL42" s="555"/>
      <c r="AM42" s="555"/>
      <c r="AN42" s="555"/>
      <c r="AO42" s="555"/>
      <c r="AP42" s="555"/>
      <c r="AQ42" s="555"/>
      <c r="AR42" s="555"/>
      <c r="AS42" s="555"/>
      <c r="AT42" s="555"/>
      <c r="AU42" s="555"/>
      <c r="AV42" s="555"/>
      <c r="AW42" s="555"/>
      <c r="AX42" s="555"/>
      <c r="AY42" s="555"/>
      <c r="AZ42" s="555"/>
      <c r="BA42" s="555"/>
      <c r="BB42" s="555"/>
      <c r="BC42" s="555"/>
      <c r="BD42" s="555"/>
      <c r="BE42" s="555"/>
      <c r="BF42" s="555"/>
      <c r="BG42" s="555"/>
      <c r="BH42" s="555"/>
      <c r="BI42" s="555"/>
      <c r="BJ42" s="555"/>
      <c r="BK42" s="555"/>
      <c r="BL42" s="555"/>
      <c r="BM42" s="555"/>
      <c r="BN42" s="555"/>
      <c r="BO42" s="555"/>
      <c r="BP42" s="555"/>
      <c r="BQ42" s="555"/>
      <c r="BR42" s="555"/>
      <c r="BS42" s="555"/>
      <c r="BT42" s="35"/>
      <c r="BU42" s="555"/>
      <c r="BV42" s="555"/>
      <c r="BW42" s="555"/>
      <c r="BX42" s="555"/>
      <c r="BY42" s="35"/>
      <c r="BZ42" s="555"/>
      <c r="CA42" s="555"/>
      <c r="CB42" s="555"/>
      <c r="CC42" s="555"/>
      <c r="CD42" s="35"/>
      <c r="CE42" s="555"/>
      <c r="CF42" s="555"/>
      <c r="CG42" s="555"/>
      <c r="CH42" s="555"/>
      <c r="CI42" s="570" t="s">
        <v>47</v>
      </c>
      <c r="CJ42" s="567" t="s">
        <v>55</v>
      </c>
      <c r="CK42" s="567" t="s">
        <v>55</v>
      </c>
      <c r="CL42" s="599"/>
      <c r="CM42" s="1340"/>
      <c r="CN42" s="477" t="s">
        <v>292</v>
      </c>
      <c r="CO42" s="540" t="s">
        <v>85</v>
      </c>
      <c r="CP42" s="540" t="s">
        <v>85</v>
      </c>
      <c r="CQ42" s="581"/>
      <c r="CS42" s="600"/>
      <c r="CT42" s="905" t="s">
        <v>425</v>
      </c>
      <c r="CU42" s="871">
        <v>13</v>
      </c>
      <c r="CV42" s="871">
        <v>23.3</v>
      </c>
      <c r="CW42" s="872"/>
      <c r="CY42" s="600"/>
      <c r="CZ42" s="905" t="s">
        <v>425</v>
      </c>
      <c r="DA42" s="871">
        <v>14.9</v>
      </c>
      <c r="DB42" s="871"/>
      <c r="DC42" s="872">
        <v>10.8</v>
      </c>
    </row>
    <row r="43" spans="1:107">
      <c r="C43" s="555"/>
      <c r="D43" s="555"/>
      <c r="E43" s="555"/>
      <c r="F43" s="555"/>
      <c r="G43" s="555"/>
      <c r="H43" s="555"/>
      <c r="I43" s="555"/>
      <c r="J43" s="555"/>
      <c r="K43" s="555"/>
      <c r="L43" s="555"/>
      <c r="M43" s="555"/>
      <c r="N43" s="555"/>
      <c r="O43" s="555"/>
      <c r="P43" s="555"/>
      <c r="Q43" s="555"/>
      <c r="R43" s="555"/>
      <c r="S43" s="555"/>
      <c r="T43" s="555"/>
      <c r="U43" s="555"/>
      <c r="V43" s="555"/>
      <c r="W43" s="555"/>
      <c r="X43" s="555"/>
      <c r="Y43" s="555"/>
      <c r="Z43" s="555"/>
      <c r="AA43" s="555"/>
      <c r="AB43" s="555"/>
      <c r="AC43" s="555"/>
      <c r="AD43" s="555"/>
      <c r="AE43" s="555"/>
      <c r="AF43" s="555"/>
      <c r="AG43" s="555"/>
      <c r="AH43" s="555"/>
      <c r="AI43" s="555"/>
      <c r="AJ43" s="555"/>
      <c r="AK43" s="555"/>
      <c r="AL43" s="555"/>
      <c r="AM43" s="555"/>
      <c r="AN43" s="555"/>
      <c r="AO43" s="555"/>
      <c r="AP43" s="555"/>
      <c r="AQ43" s="555"/>
      <c r="AR43" s="555"/>
      <c r="AS43" s="555"/>
      <c r="AT43" s="555"/>
      <c r="AU43" s="555"/>
      <c r="AV43" s="555"/>
      <c r="AW43" s="555"/>
      <c r="AX43" s="555"/>
      <c r="AY43" s="555"/>
      <c r="AZ43" s="555"/>
      <c r="BA43" s="555"/>
      <c r="BB43" s="555"/>
      <c r="BC43" s="555"/>
      <c r="BD43" s="555"/>
      <c r="BE43" s="555"/>
      <c r="BF43" s="555"/>
      <c r="BG43" s="555"/>
      <c r="BH43" s="555"/>
      <c r="BI43" s="555"/>
      <c r="BJ43" s="555"/>
      <c r="BK43" s="555"/>
      <c r="BL43" s="555"/>
      <c r="BM43" s="555"/>
      <c r="BN43" s="555"/>
      <c r="BO43" s="555"/>
      <c r="BP43" s="555"/>
      <c r="BQ43" s="555"/>
      <c r="BR43" s="555"/>
      <c r="BS43" s="555"/>
      <c r="BT43" s="35"/>
      <c r="BU43" s="555"/>
      <c r="BV43" s="555"/>
      <c r="BW43" s="555"/>
      <c r="BX43" s="555"/>
      <c r="BY43" s="35"/>
      <c r="BZ43" s="555"/>
      <c r="CA43" s="555"/>
      <c r="CB43" s="555"/>
      <c r="CC43" s="555"/>
      <c r="CD43" s="35"/>
      <c r="CE43" s="555"/>
      <c r="CF43" s="555"/>
      <c r="CG43" s="555"/>
      <c r="CH43" s="555"/>
      <c r="CI43" s="35"/>
      <c r="CJ43" s="555"/>
      <c r="CK43" s="555"/>
      <c r="CL43" s="555"/>
      <c r="CM43" s="1340"/>
      <c r="CN43" s="477" t="s">
        <v>293</v>
      </c>
      <c r="CO43" s="540" t="s">
        <v>85</v>
      </c>
      <c r="CP43" s="540" t="s">
        <v>85</v>
      </c>
      <c r="CQ43" s="581"/>
      <c r="CS43" s="600"/>
      <c r="CT43" s="905" t="s">
        <v>426</v>
      </c>
      <c r="CU43" s="871">
        <v>12.3</v>
      </c>
      <c r="CV43" s="871">
        <v>22.9</v>
      </c>
      <c r="CW43" s="872"/>
      <c r="CY43" s="600"/>
      <c r="CZ43" s="905" t="s">
        <v>426</v>
      </c>
      <c r="DA43" s="871">
        <v>13.7</v>
      </c>
      <c r="DB43" s="871"/>
      <c r="DC43" s="872">
        <v>9.3800000000000008</v>
      </c>
    </row>
    <row r="44" spans="1:107">
      <c r="A44" s="594"/>
      <c r="B44" s="8"/>
      <c r="C44" s="555"/>
      <c r="D44" s="555"/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5"/>
      <c r="Q44" s="555"/>
      <c r="R44" s="555"/>
      <c r="S44" s="555"/>
      <c r="T44" s="555"/>
      <c r="U44" s="555"/>
      <c r="V44" s="555"/>
      <c r="W44" s="555"/>
      <c r="X44" s="555"/>
      <c r="Y44" s="555"/>
      <c r="Z44" s="555"/>
      <c r="AA44" s="555"/>
      <c r="AB44" s="555"/>
      <c r="AC44" s="555"/>
      <c r="AD44" s="555"/>
      <c r="AE44" s="555"/>
      <c r="AF44" s="555"/>
      <c r="AG44" s="555"/>
      <c r="AH44" s="555"/>
      <c r="AI44" s="555"/>
      <c r="AJ44" s="555"/>
      <c r="AK44" s="555"/>
      <c r="AL44" s="555"/>
      <c r="AM44" s="555"/>
      <c r="AN44" s="555"/>
      <c r="AO44" s="555"/>
      <c r="AP44" s="555"/>
      <c r="AQ44" s="555"/>
      <c r="AR44" s="555"/>
      <c r="AS44" s="555"/>
      <c r="AT44" s="555"/>
      <c r="AU44" s="555"/>
      <c r="AV44" s="555"/>
      <c r="AW44" s="555"/>
      <c r="AX44" s="555"/>
      <c r="AY44" s="555"/>
      <c r="AZ44" s="555"/>
      <c r="BA44" s="555"/>
      <c r="BB44" s="555"/>
      <c r="BC44" s="555"/>
      <c r="BD44" s="555"/>
      <c r="BE44" s="555"/>
      <c r="BF44" s="555"/>
      <c r="BG44" s="555"/>
      <c r="BH44" s="555"/>
      <c r="BI44" s="555"/>
      <c r="BJ44" s="555"/>
      <c r="BK44" s="555"/>
      <c r="BL44" s="555"/>
      <c r="BM44" s="555"/>
      <c r="BN44" s="555"/>
      <c r="BO44" s="555"/>
      <c r="BP44" s="555"/>
      <c r="BQ44" s="555"/>
      <c r="BR44" s="555"/>
      <c r="BS44" s="555"/>
      <c r="BT44" s="35"/>
      <c r="BU44" s="555"/>
      <c r="BV44" s="555"/>
      <c r="BW44" s="555"/>
      <c r="BX44" s="555"/>
      <c r="BY44" s="35"/>
      <c r="BZ44" s="555"/>
      <c r="CA44" s="555"/>
      <c r="CB44" s="555"/>
      <c r="CC44" s="555"/>
      <c r="CD44" s="35"/>
      <c r="CE44" s="555"/>
      <c r="CF44" s="555"/>
      <c r="CG44" s="555"/>
      <c r="CH44" s="555"/>
      <c r="CI44" s="35"/>
      <c r="CJ44" s="555"/>
      <c r="CK44" s="555"/>
      <c r="CL44" s="555"/>
      <c r="CM44" s="1340"/>
      <c r="CN44" s="477" t="s">
        <v>294</v>
      </c>
      <c r="CO44" s="540" t="s">
        <v>85</v>
      </c>
      <c r="CP44" s="540" t="s">
        <v>85</v>
      </c>
      <c r="CQ44" s="581"/>
      <c r="CS44" s="600"/>
      <c r="CT44" s="905" t="s">
        <v>427</v>
      </c>
      <c r="CU44" s="871">
        <v>2.87</v>
      </c>
      <c r="CV44" s="871">
        <v>0.86</v>
      </c>
      <c r="CW44" s="872"/>
      <c r="CY44" s="600"/>
      <c r="CZ44" s="905" t="s">
        <v>427</v>
      </c>
      <c r="DA44" s="871">
        <v>4.28</v>
      </c>
      <c r="DB44" s="871"/>
      <c r="DC44" s="872">
        <v>7.04</v>
      </c>
    </row>
    <row r="45" spans="1:107" ht="15" thickBot="1">
      <c r="A45" s="594"/>
      <c r="B45" s="8"/>
      <c r="C45" s="555"/>
      <c r="D45" s="555"/>
      <c r="E45" s="555"/>
      <c r="F45" s="555"/>
      <c r="G45" s="555"/>
      <c r="H45" s="555"/>
      <c r="I45" s="555"/>
      <c r="J45" s="555"/>
      <c r="K45" s="555"/>
      <c r="L45" s="555"/>
      <c r="M45" s="555"/>
      <c r="N45" s="555"/>
      <c r="O45" s="555"/>
      <c r="P45" s="555"/>
      <c r="Q45" s="555"/>
      <c r="R45" s="555"/>
      <c r="S45" s="555"/>
      <c r="T45" s="555"/>
      <c r="U45" s="555"/>
      <c r="V45" s="555"/>
      <c r="W45" s="555"/>
      <c r="X45" s="555"/>
      <c r="Y45" s="555"/>
      <c r="Z45" s="555"/>
      <c r="AA45" s="555"/>
      <c r="AB45" s="555"/>
      <c r="AC45" s="555"/>
      <c r="AD45" s="555"/>
      <c r="AE45" s="555"/>
      <c r="AF45" s="555"/>
      <c r="AG45" s="555"/>
      <c r="AH45" s="555"/>
      <c r="AI45" s="555"/>
      <c r="AJ45" s="555"/>
      <c r="AK45" s="555"/>
      <c r="AL45" s="555"/>
      <c r="AM45" s="555"/>
      <c r="AN45" s="555"/>
      <c r="AO45" s="555"/>
      <c r="AP45" s="555"/>
      <c r="AQ45" s="555"/>
      <c r="AR45" s="555"/>
      <c r="AS45" s="555"/>
      <c r="AT45" s="555"/>
      <c r="AU45" s="555"/>
      <c r="AV45" s="555"/>
      <c r="AW45" s="555"/>
      <c r="AX45" s="555"/>
      <c r="AY45" s="555"/>
      <c r="AZ45" s="555"/>
      <c r="BA45" s="555"/>
      <c r="BB45" s="555"/>
      <c r="BC45" s="555"/>
      <c r="BD45" s="555"/>
      <c r="BE45" s="555"/>
      <c r="BF45" s="555"/>
      <c r="BG45" s="555"/>
      <c r="BH45" s="555"/>
      <c r="BI45" s="555"/>
      <c r="BJ45" s="555"/>
      <c r="BK45" s="555"/>
      <c r="BL45" s="555"/>
      <c r="BM45" s="555"/>
      <c r="BN45" s="555"/>
      <c r="BO45" s="555"/>
      <c r="BP45" s="555"/>
      <c r="BQ45" s="555"/>
      <c r="BR45" s="555"/>
      <c r="BS45" s="555"/>
      <c r="BT45" s="35"/>
      <c r="BU45" s="555"/>
      <c r="BV45" s="555"/>
      <c r="BW45" s="555"/>
      <c r="BX45" s="555"/>
      <c r="BY45" s="35"/>
      <c r="BZ45" s="555"/>
      <c r="CA45" s="555"/>
      <c r="CB45" s="555"/>
      <c r="CC45" s="555"/>
      <c r="CD45" s="35"/>
      <c r="CE45" s="555"/>
      <c r="CF45" s="555"/>
      <c r="CG45" s="555"/>
      <c r="CH45" s="555"/>
      <c r="CI45" s="35"/>
      <c r="CJ45" s="555"/>
      <c r="CK45" s="555"/>
      <c r="CL45" s="555"/>
      <c r="CM45" s="1340"/>
      <c r="CN45" s="477" t="s">
        <v>295</v>
      </c>
      <c r="CO45" s="540" t="s">
        <v>85</v>
      </c>
      <c r="CP45" s="540" t="s">
        <v>85</v>
      </c>
      <c r="CQ45" s="581"/>
      <c r="CS45" s="600"/>
      <c r="CT45" s="904" t="s">
        <v>428</v>
      </c>
      <c r="CU45" s="871" t="s">
        <v>53</v>
      </c>
      <c r="CV45" s="871" t="s">
        <v>53</v>
      </c>
      <c r="CW45" s="872"/>
      <c r="CY45" s="600"/>
      <c r="CZ45" s="904" t="s">
        <v>428</v>
      </c>
      <c r="DA45" s="871" t="s">
        <v>53</v>
      </c>
      <c r="DB45" s="871"/>
      <c r="DC45" s="872" t="s">
        <v>53</v>
      </c>
    </row>
    <row r="46" spans="1:107" ht="15" thickTop="1">
      <c r="A46" s="594"/>
      <c r="B46" s="8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5"/>
      <c r="Q46" s="555"/>
      <c r="R46" s="555"/>
      <c r="S46" s="555"/>
      <c r="T46" s="555"/>
      <c r="U46" s="555"/>
      <c r="V46" s="555"/>
      <c r="W46" s="555"/>
      <c r="X46" s="555"/>
      <c r="Y46" s="555"/>
      <c r="Z46" s="555"/>
      <c r="AA46" s="555"/>
      <c r="AB46" s="555"/>
      <c r="AC46" s="555"/>
      <c r="AD46" s="555"/>
      <c r="AE46" s="555"/>
      <c r="AF46" s="555"/>
      <c r="AG46" s="555"/>
      <c r="AH46" s="555"/>
      <c r="AI46" s="555"/>
      <c r="AJ46" s="555"/>
      <c r="AK46" s="555"/>
      <c r="AL46" s="555"/>
      <c r="AM46" s="555"/>
      <c r="AN46" s="555"/>
      <c r="AO46" s="555"/>
      <c r="AP46" s="555"/>
      <c r="AQ46" s="555"/>
      <c r="AR46" s="555"/>
      <c r="AS46" s="555"/>
      <c r="AT46" s="555"/>
      <c r="AU46" s="555"/>
      <c r="AV46" s="555"/>
      <c r="AW46" s="555"/>
      <c r="AX46" s="555"/>
      <c r="AY46" s="555"/>
      <c r="AZ46" s="555"/>
      <c r="BA46" s="555"/>
      <c r="BB46" s="555"/>
      <c r="BC46" s="555"/>
      <c r="BD46" s="555"/>
      <c r="BE46" s="555"/>
      <c r="BF46" s="555"/>
      <c r="BG46" s="555"/>
      <c r="BH46" s="555"/>
      <c r="BI46" s="555"/>
      <c r="BJ46" s="555"/>
      <c r="BK46" s="555"/>
      <c r="BL46" s="555"/>
      <c r="BM46" s="555"/>
      <c r="BN46" s="555"/>
      <c r="BO46" s="555"/>
      <c r="BP46" s="555"/>
      <c r="BQ46" s="555"/>
      <c r="BR46" s="555"/>
      <c r="BS46" s="555"/>
      <c r="BT46" s="35"/>
      <c r="BU46" s="555"/>
      <c r="BV46" s="555"/>
      <c r="BW46" s="555"/>
      <c r="BX46" s="555"/>
      <c r="BY46" s="35"/>
      <c r="BZ46" s="555"/>
      <c r="CA46" s="555"/>
      <c r="CB46" s="555"/>
      <c r="CC46" s="555"/>
      <c r="CD46" s="35"/>
      <c r="CE46" s="555"/>
      <c r="CF46" s="555"/>
      <c r="CG46" s="555"/>
      <c r="CH46" s="555"/>
      <c r="CI46" s="35"/>
      <c r="CJ46" s="555"/>
      <c r="CK46" s="555"/>
      <c r="CL46" s="555"/>
      <c r="CM46" s="1340"/>
      <c r="CN46" s="477" t="s">
        <v>296</v>
      </c>
      <c r="CO46" s="540" t="s">
        <v>85</v>
      </c>
      <c r="CP46" s="540" t="s">
        <v>85</v>
      </c>
      <c r="CQ46" s="581"/>
      <c r="CS46" s="1435" t="s">
        <v>429</v>
      </c>
      <c r="CT46" s="906" t="s">
        <v>291</v>
      </c>
      <c r="CU46" s="873" t="s">
        <v>85</v>
      </c>
      <c r="CV46" s="873" t="s">
        <v>85</v>
      </c>
      <c r="CW46" s="874"/>
      <c r="CY46" s="1435" t="s">
        <v>429</v>
      </c>
      <c r="CZ46" s="906" t="s">
        <v>291</v>
      </c>
      <c r="DA46" s="873" t="s">
        <v>85</v>
      </c>
      <c r="DB46" s="873"/>
      <c r="DC46" s="874" t="s">
        <v>85</v>
      </c>
    </row>
    <row r="47" spans="1:107">
      <c r="A47" s="594"/>
      <c r="B47" s="8"/>
      <c r="C47" s="555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5"/>
      <c r="O47" s="555"/>
      <c r="P47" s="555"/>
      <c r="Q47" s="555"/>
      <c r="R47" s="555"/>
      <c r="S47" s="555"/>
      <c r="T47" s="555"/>
      <c r="U47" s="555"/>
      <c r="V47" s="555"/>
      <c r="W47" s="555"/>
      <c r="X47" s="555"/>
      <c r="Y47" s="555"/>
      <c r="Z47" s="555"/>
      <c r="AA47" s="555"/>
      <c r="AB47" s="555"/>
      <c r="AC47" s="555"/>
      <c r="AD47" s="555"/>
      <c r="AE47" s="555"/>
      <c r="AF47" s="555"/>
      <c r="AG47" s="555"/>
      <c r="AH47" s="555"/>
      <c r="AI47" s="555"/>
      <c r="AJ47" s="555"/>
      <c r="AK47" s="555"/>
      <c r="AL47" s="555"/>
      <c r="AM47" s="555"/>
      <c r="AN47" s="555"/>
      <c r="AO47" s="555"/>
      <c r="AP47" s="555"/>
      <c r="AQ47" s="555"/>
      <c r="AR47" s="555"/>
      <c r="AS47" s="555"/>
      <c r="AT47" s="555"/>
      <c r="AU47" s="555"/>
      <c r="AV47" s="555"/>
      <c r="AW47" s="555"/>
      <c r="AX47" s="555"/>
      <c r="AY47" s="555"/>
      <c r="AZ47" s="555"/>
      <c r="BA47" s="555"/>
      <c r="BB47" s="555"/>
      <c r="BC47" s="555"/>
      <c r="BD47" s="555"/>
      <c r="BE47" s="555"/>
      <c r="BF47" s="555"/>
      <c r="BG47" s="555"/>
      <c r="BH47" s="555"/>
      <c r="BI47" s="555"/>
      <c r="BJ47" s="555"/>
      <c r="BK47" s="555"/>
      <c r="BL47" s="555"/>
      <c r="BM47" s="555"/>
      <c r="BN47" s="555"/>
      <c r="BO47" s="555"/>
      <c r="BP47" s="555"/>
      <c r="BQ47" s="555"/>
      <c r="BR47" s="555"/>
      <c r="BS47" s="555"/>
      <c r="BT47" s="35"/>
      <c r="BU47" s="555"/>
      <c r="BV47" s="555"/>
      <c r="BW47" s="555"/>
      <c r="BX47" s="555"/>
      <c r="BY47" s="35"/>
      <c r="BZ47" s="555"/>
      <c r="CA47" s="555"/>
      <c r="CB47" s="555"/>
      <c r="CC47" s="555"/>
      <c r="CD47" s="35"/>
      <c r="CE47" s="555"/>
      <c r="CF47" s="555"/>
      <c r="CG47" s="555"/>
      <c r="CH47" s="555"/>
      <c r="CI47" s="35"/>
      <c r="CJ47" s="555"/>
      <c r="CK47" s="555"/>
      <c r="CL47" s="555"/>
      <c r="CM47" s="1340"/>
      <c r="CN47" s="477" t="s">
        <v>297</v>
      </c>
      <c r="CO47" s="540" t="s">
        <v>85</v>
      </c>
      <c r="CP47" s="540" t="s">
        <v>85</v>
      </c>
      <c r="CQ47" s="581"/>
      <c r="CS47" s="1436"/>
      <c r="CT47" s="905" t="s">
        <v>292</v>
      </c>
      <c r="CU47" s="871" t="s">
        <v>85</v>
      </c>
      <c r="CV47" s="871" t="s">
        <v>85</v>
      </c>
      <c r="CW47" s="875"/>
      <c r="CY47" s="1436"/>
      <c r="CZ47" s="905" t="s">
        <v>292</v>
      </c>
      <c r="DA47" s="871" t="s">
        <v>85</v>
      </c>
      <c r="DB47" s="871"/>
      <c r="DC47" s="875" t="s">
        <v>85</v>
      </c>
    </row>
    <row r="48" spans="1:107">
      <c r="A48" s="594"/>
      <c r="B48" s="8"/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  <c r="T48" s="555"/>
      <c r="U48" s="555"/>
      <c r="V48" s="555"/>
      <c r="W48" s="555"/>
      <c r="X48" s="555"/>
      <c r="Y48" s="555"/>
      <c r="Z48" s="555"/>
      <c r="AA48" s="555"/>
      <c r="AB48" s="555"/>
      <c r="AC48" s="555"/>
      <c r="AD48" s="555"/>
      <c r="AE48" s="555"/>
      <c r="AF48" s="555"/>
      <c r="AG48" s="555"/>
      <c r="AH48" s="555"/>
      <c r="AI48" s="555"/>
      <c r="AJ48" s="555"/>
      <c r="AK48" s="555"/>
      <c r="AL48" s="555"/>
      <c r="AM48" s="555"/>
      <c r="AN48" s="555"/>
      <c r="AO48" s="555"/>
      <c r="AP48" s="555"/>
      <c r="AQ48" s="555"/>
      <c r="AR48" s="555"/>
      <c r="AS48" s="555"/>
      <c r="AT48" s="555"/>
      <c r="AU48" s="555"/>
      <c r="AV48" s="555"/>
      <c r="AW48" s="555"/>
      <c r="AX48" s="555"/>
      <c r="AY48" s="555"/>
      <c r="AZ48" s="555"/>
      <c r="BA48" s="555"/>
      <c r="BB48" s="555"/>
      <c r="BC48" s="555"/>
      <c r="BD48" s="555"/>
      <c r="BE48" s="555"/>
      <c r="BF48" s="555"/>
      <c r="BG48" s="555"/>
      <c r="BH48" s="555"/>
      <c r="BI48" s="555"/>
      <c r="BJ48" s="555"/>
      <c r="BK48" s="555"/>
      <c r="BL48" s="555"/>
      <c r="BM48" s="555"/>
      <c r="BN48" s="555"/>
      <c r="BO48" s="555"/>
      <c r="BP48" s="555"/>
      <c r="BQ48" s="555"/>
      <c r="BR48" s="555"/>
      <c r="BS48" s="555"/>
      <c r="BT48" s="35"/>
      <c r="BU48" s="555"/>
      <c r="BV48" s="555"/>
      <c r="BW48" s="555"/>
      <c r="BX48" s="555"/>
      <c r="BY48" s="35"/>
      <c r="BZ48" s="555"/>
      <c r="CA48" s="555"/>
      <c r="CB48" s="555"/>
      <c r="CC48" s="555"/>
      <c r="CD48" s="35"/>
      <c r="CE48" s="555"/>
      <c r="CF48" s="555"/>
      <c r="CG48" s="555"/>
      <c r="CH48" s="555"/>
      <c r="CI48" s="35"/>
      <c r="CJ48" s="555"/>
      <c r="CK48" s="555"/>
      <c r="CL48" s="555"/>
      <c r="CM48" s="1340"/>
      <c r="CN48" s="477" t="s">
        <v>298</v>
      </c>
      <c r="CO48" s="540" t="s">
        <v>85</v>
      </c>
      <c r="CP48" s="540" t="s">
        <v>85</v>
      </c>
      <c r="CQ48" s="581"/>
      <c r="CS48" s="1436"/>
      <c r="CT48" s="905" t="s">
        <v>293</v>
      </c>
      <c r="CU48" s="871" t="s">
        <v>85</v>
      </c>
      <c r="CV48" s="871" t="s">
        <v>85</v>
      </c>
      <c r="CW48" s="875"/>
      <c r="CY48" s="1436"/>
      <c r="CZ48" s="905" t="s">
        <v>293</v>
      </c>
      <c r="DA48" s="871" t="s">
        <v>85</v>
      </c>
      <c r="DB48" s="871"/>
      <c r="DC48" s="875" t="s">
        <v>85</v>
      </c>
    </row>
    <row r="49" spans="1:107">
      <c r="B49" s="8"/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55"/>
      <c r="P49" s="555"/>
      <c r="Q49" s="555"/>
      <c r="R49" s="555"/>
      <c r="S49" s="555"/>
      <c r="T49" s="555"/>
      <c r="U49" s="555"/>
      <c r="V49" s="555"/>
      <c r="W49" s="555"/>
      <c r="X49" s="555"/>
      <c r="Y49" s="555"/>
      <c r="Z49" s="555"/>
      <c r="AA49" s="555"/>
      <c r="AB49" s="555"/>
      <c r="AC49" s="555"/>
      <c r="AD49" s="555"/>
      <c r="AE49" s="555"/>
      <c r="AF49" s="555"/>
      <c r="AG49" s="555"/>
      <c r="AH49" s="555"/>
      <c r="AI49" s="555"/>
      <c r="AJ49" s="555"/>
      <c r="AK49" s="555"/>
      <c r="AL49" s="555"/>
      <c r="AM49" s="555"/>
      <c r="AN49" s="555"/>
      <c r="AO49" s="555"/>
      <c r="AP49" s="555"/>
      <c r="AQ49" s="555"/>
      <c r="AR49" s="555"/>
      <c r="AS49" s="555"/>
      <c r="AT49" s="555"/>
      <c r="AU49" s="555"/>
      <c r="AV49" s="555"/>
      <c r="AW49" s="555"/>
      <c r="AX49" s="555"/>
      <c r="AY49" s="555"/>
      <c r="AZ49" s="555"/>
      <c r="BA49" s="555"/>
      <c r="BB49" s="555"/>
      <c r="BC49" s="555"/>
      <c r="BD49" s="555"/>
      <c r="BE49" s="555"/>
      <c r="BF49" s="555"/>
      <c r="BG49" s="555"/>
      <c r="BH49" s="555"/>
      <c r="BI49" s="555"/>
      <c r="BJ49" s="555"/>
      <c r="BK49" s="555"/>
      <c r="BL49" s="555"/>
      <c r="BM49" s="555"/>
      <c r="BN49" s="555"/>
      <c r="BO49" s="555"/>
      <c r="BP49" s="555"/>
      <c r="BQ49" s="555"/>
      <c r="BR49" s="555"/>
      <c r="BS49" s="555"/>
      <c r="BT49" s="35"/>
      <c r="BU49" s="555"/>
      <c r="BV49" s="555"/>
      <c r="BW49" s="555"/>
      <c r="BX49" s="555"/>
      <c r="BY49" s="35"/>
      <c r="BZ49" s="555"/>
      <c r="CA49" s="555"/>
      <c r="CB49" s="555"/>
      <c r="CC49" s="555"/>
      <c r="CD49" s="35"/>
      <c r="CE49" s="555"/>
      <c r="CF49" s="555"/>
      <c r="CG49" s="555"/>
      <c r="CH49" s="555"/>
      <c r="CI49" s="35"/>
      <c r="CJ49" s="555"/>
      <c r="CK49" s="555"/>
      <c r="CL49" s="555"/>
      <c r="CM49" s="1340"/>
      <c r="CN49" s="477" t="s">
        <v>299</v>
      </c>
      <c r="CO49" s="540" t="s">
        <v>85</v>
      </c>
      <c r="CP49" s="540" t="s">
        <v>85</v>
      </c>
      <c r="CQ49" s="581"/>
      <c r="CS49" s="1436"/>
      <c r="CT49" s="905" t="s">
        <v>294</v>
      </c>
      <c r="CU49" s="871" t="s">
        <v>85</v>
      </c>
      <c r="CV49" s="871" t="s">
        <v>85</v>
      </c>
      <c r="CW49" s="875"/>
      <c r="CY49" s="1436"/>
      <c r="CZ49" s="905" t="s">
        <v>294</v>
      </c>
      <c r="DA49" s="871" t="s">
        <v>85</v>
      </c>
      <c r="DB49" s="871"/>
      <c r="DC49" s="875" t="s">
        <v>85</v>
      </c>
    </row>
    <row r="50" spans="1:107">
      <c r="A50" s="595"/>
      <c r="B50" s="8"/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55"/>
      <c r="P50" s="555"/>
      <c r="Q50" s="555"/>
      <c r="R50" s="555"/>
      <c r="S50" s="555"/>
      <c r="T50" s="555"/>
      <c r="U50" s="555"/>
      <c r="V50" s="555"/>
      <c r="W50" s="555"/>
      <c r="X50" s="555"/>
      <c r="Y50" s="555"/>
      <c r="Z50" s="555"/>
      <c r="AA50" s="555"/>
      <c r="AB50" s="555"/>
      <c r="AC50" s="555"/>
      <c r="AD50" s="555"/>
      <c r="AE50" s="555"/>
      <c r="AF50" s="555"/>
      <c r="AG50" s="555"/>
      <c r="AH50" s="555"/>
      <c r="AI50" s="555"/>
      <c r="AJ50" s="555"/>
      <c r="AK50" s="555"/>
      <c r="AL50" s="555"/>
      <c r="AM50" s="555"/>
      <c r="AN50" s="555"/>
      <c r="AO50" s="555"/>
      <c r="AP50" s="555"/>
      <c r="AQ50" s="555"/>
      <c r="AR50" s="555"/>
      <c r="AS50" s="555"/>
      <c r="AT50" s="555"/>
      <c r="AU50" s="555"/>
      <c r="AV50" s="555"/>
      <c r="AW50" s="555"/>
      <c r="AX50" s="555"/>
      <c r="AY50" s="555"/>
      <c r="AZ50" s="555"/>
      <c r="BA50" s="555"/>
      <c r="BB50" s="555"/>
      <c r="BC50" s="555"/>
      <c r="BD50" s="555"/>
      <c r="BE50" s="555"/>
      <c r="BF50" s="555"/>
      <c r="BG50" s="555"/>
      <c r="BH50" s="555"/>
      <c r="BI50" s="555"/>
      <c r="BJ50" s="555"/>
      <c r="BK50" s="555"/>
      <c r="BL50" s="555"/>
      <c r="BM50" s="555"/>
      <c r="BN50" s="555"/>
      <c r="BO50" s="555"/>
      <c r="BP50" s="555"/>
      <c r="BQ50" s="555"/>
      <c r="BR50" s="555"/>
      <c r="BS50" s="555"/>
      <c r="BT50" s="35"/>
      <c r="BU50" s="555"/>
      <c r="BV50" s="555"/>
      <c r="BW50" s="555"/>
      <c r="BX50" s="555"/>
      <c r="BY50" s="35"/>
      <c r="BZ50" s="555"/>
      <c r="CA50" s="555"/>
      <c r="CB50" s="555"/>
      <c r="CC50" s="555"/>
      <c r="CD50" s="35"/>
      <c r="CE50" s="555"/>
      <c r="CF50" s="555"/>
      <c r="CG50" s="555"/>
      <c r="CH50" s="555"/>
      <c r="CI50" s="35"/>
      <c r="CJ50" s="555"/>
      <c r="CK50" s="555"/>
      <c r="CL50" s="555"/>
      <c r="CM50" s="1340"/>
      <c r="CN50" s="477" t="s">
        <v>300</v>
      </c>
      <c r="CO50" s="540" t="s">
        <v>85</v>
      </c>
      <c r="CP50" s="540" t="s">
        <v>85</v>
      </c>
      <c r="CQ50" s="581"/>
      <c r="CS50" s="1436"/>
      <c r="CT50" s="905" t="s">
        <v>295</v>
      </c>
      <c r="CU50" s="871" t="s">
        <v>85</v>
      </c>
      <c r="CV50" s="871" t="s">
        <v>85</v>
      </c>
      <c r="CW50" s="875"/>
      <c r="CY50" s="1436"/>
      <c r="CZ50" s="905" t="s">
        <v>295</v>
      </c>
      <c r="DA50" s="871" t="s">
        <v>85</v>
      </c>
      <c r="DB50" s="871"/>
      <c r="DC50" s="875" t="s">
        <v>85</v>
      </c>
    </row>
    <row r="51" spans="1:107">
      <c r="A51" s="595"/>
      <c r="B51" s="8"/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  <c r="O51" s="555"/>
      <c r="P51" s="555"/>
      <c r="Q51" s="555"/>
      <c r="R51" s="555"/>
      <c r="S51" s="555"/>
      <c r="T51" s="555"/>
      <c r="U51" s="555"/>
      <c r="V51" s="555"/>
      <c r="W51" s="555"/>
      <c r="X51" s="555"/>
      <c r="Y51" s="555"/>
      <c r="Z51" s="555"/>
      <c r="AA51" s="555"/>
      <c r="AB51" s="555"/>
      <c r="AC51" s="555"/>
      <c r="AD51" s="555"/>
      <c r="AE51" s="555"/>
      <c r="AF51" s="555"/>
      <c r="AG51" s="555"/>
      <c r="AH51" s="555"/>
      <c r="AI51" s="555"/>
      <c r="AJ51" s="555"/>
      <c r="AK51" s="555"/>
      <c r="AL51" s="555"/>
      <c r="AM51" s="555"/>
      <c r="AN51" s="555"/>
      <c r="AO51" s="555"/>
      <c r="AP51" s="555"/>
      <c r="AQ51" s="555"/>
      <c r="AR51" s="555"/>
      <c r="AS51" s="555"/>
      <c r="AT51" s="555"/>
      <c r="AU51" s="555"/>
      <c r="AV51" s="555"/>
      <c r="AW51" s="555"/>
      <c r="AX51" s="555"/>
      <c r="AY51" s="555"/>
      <c r="AZ51" s="555"/>
      <c r="BA51" s="555"/>
      <c r="BB51" s="555"/>
      <c r="BC51" s="555"/>
      <c r="BD51" s="555"/>
      <c r="BE51" s="555"/>
      <c r="BF51" s="555"/>
      <c r="BG51" s="555"/>
      <c r="BH51" s="555"/>
      <c r="BI51" s="555"/>
      <c r="BJ51" s="555"/>
      <c r="BK51" s="555"/>
      <c r="BL51" s="555"/>
      <c r="BM51" s="555"/>
      <c r="BN51" s="555"/>
      <c r="BO51" s="555"/>
      <c r="BP51" s="555"/>
      <c r="BQ51" s="555"/>
      <c r="BR51" s="555"/>
      <c r="BS51" s="555"/>
      <c r="BT51" s="35"/>
      <c r="BU51" s="555"/>
      <c r="BV51" s="555"/>
      <c r="BW51" s="555"/>
      <c r="BX51" s="555"/>
      <c r="BY51" s="35"/>
      <c r="BZ51" s="555"/>
      <c r="CA51" s="555"/>
      <c r="CB51" s="555"/>
      <c r="CC51" s="555"/>
      <c r="CD51" s="35"/>
      <c r="CE51" s="555"/>
      <c r="CF51" s="555"/>
      <c r="CG51" s="555"/>
      <c r="CH51" s="555"/>
      <c r="CI51" s="35"/>
      <c r="CJ51" s="555"/>
      <c r="CK51" s="555"/>
      <c r="CL51" s="555"/>
      <c r="CM51" s="1340"/>
      <c r="CN51" s="477" t="s">
        <v>301</v>
      </c>
      <c r="CO51" s="540" t="s">
        <v>85</v>
      </c>
      <c r="CP51" s="540" t="s">
        <v>85</v>
      </c>
      <c r="CQ51" s="581"/>
      <c r="CS51" s="1436"/>
      <c r="CT51" s="905" t="s">
        <v>296</v>
      </c>
      <c r="CU51" s="871" t="s">
        <v>85</v>
      </c>
      <c r="CV51" s="871" t="s">
        <v>85</v>
      </c>
      <c r="CW51" s="875"/>
      <c r="CY51" s="1436"/>
      <c r="CZ51" s="905" t="s">
        <v>296</v>
      </c>
      <c r="DA51" s="871" t="s">
        <v>85</v>
      </c>
      <c r="DB51" s="871"/>
      <c r="DC51" s="875" t="s">
        <v>85</v>
      </c>
    </row>
    <row r="52" spans="1:107">
      <c r="A52" s="595"/>
      <c r="B52" s="8"/>
      <c r="C52" s="555"/>
      <c r="D52" s="555"/>
      <c r="E52" s="555"/>
      <c r="F52" s="555"/>
      <c r="G52" s="555"/>
      <c r="H52" s="555"/>
      <c r="I52" s="555"/>
      <c r="J52" s="555"/>
      <c r="K52" s="555"/>
      <c r="L52" s="555"/>
      <c r="M52" s="555"/>
      <c r="N52" s="555"/>
      <c r="O52" s="555"/>
      <c r="P52" s="555"/>
      <c r="Q52" s="555"/>
      <c r="R52" s="555"/>
      <c r="S52" s="555"/>
      <c r="T52" s="555"/>
      <c r="U52" s="555"/>
      <c r="V52" s="555"/>
      <c r="W52" s="555"/>
      <c r="X52" s="555"/>
      <c r="Y52" s="555"/>
      <c r="Z52" s="555"/>
      <c r="AA52" s="555"/>
      <c r="AB52" s="555"/>
      <c r="AC52" s="555"/>
      <c r="AD52" s="555"/>
      <c r="AE52" s="555"/>
      <c r="AF52" s="555"/>
      <c r="AG52" s="555"/>
      <c r="AH52" s="555"/>
      <c r="AI52" s="555"/>
      <c r="AJ52" s="555"/>
      <c r="AK52" s="555"/>
      <c r="AL52" s="555"/>
      <c r="AM52" s="555"/>
      <c r="AN52" s="555"/>
      <c r="AO52" s="555"/>
      <c r="AP52" s="555"/>
      <c r="AQ52" s="555"/>
      <c r="AR52" s="555"/>
      <c r="AS52" s="555"/>
      <c r="AT52" s="555"/>
      <c r="AU52" s="555"/>
      <c r="AV52" s="555"/>
      <c r="AW52" s="555"/>
      <c r="AX52" s="555"/>
      <c r="AY52" s="555"/>
      <c r="AZ52" s="555"/>
      <c r="BA52" s="555"/>
      <c r="BB52" s="555"/>
      <c r="BC52" s="555"/>
      <c r="BD52" s="555"/>
      <c r="BE52" s="555"/>
      <c r="BF52" s="555"/>
      <c r="BG52" s="555"/>
      <c r="BH52" s="555"/>
      <c r="BI52" s="555"/>
      <c r="BJ52" s="555"/>
      <c r="BK52" s="555"/>
      <c r="BL52" s="555"/>
      <c r="BM52" s="555"/>
      <c r="BN52" s="555"/>
      <c r="BO52" s="555"/>
      <c r="BP52" s="555"/>
      <c r="BQ52" s="555"/>
      <c r="BR52" s="555"/>
      <c r="BS52" s="555"/>
      <c r="BT52" s="35"/>
      <c r="BU52" s="555"/>
      <c r="BV52" s="555"/>
      <c r="BW52" s="555"/>
      <c r="BX52" s="555"/>
      <c r="BY52" s="35"/>
      <c r="BZ52" s="555"/>
      <c r="CA52" s="555"/>
      <c r="CB52" s="555"/>
      <c r="CC52" s="555"/>
      <c r="CD52" s="35"/>
      <c r="CE52" s="555"/>
      <c r="CF52" s="555"/>
      <c r="CG52" s="555"/>
      <c r="CH52" s="555"/>
      <c r="CI52" s="35"/>
      <c r="CJ52" s="555"/>
      <c r="CK52" s="555"/>
      <c r="CL52" s="555"/>
      <c r="CM52" s="1340"/>
      <c r="CN52" s="477" t="s">
        <v>302</v>
      </c>
      <c r="CO52" s="540" t="s">
        <v>85</v>
      </c>
      <c r="CP52" s="540" t="s">
        <v>85</v>
      </c>
      <c r="CQ52" s="581"/>
      <c r="CS52" s="1436"/>
      <c r="CT52" s="905" t="s">
        <v>297</v>
      </c>
      <c r="CU52" s="871" t="s">
        <v>85</v>
      </c>
      <c r="CV52" s="871" t="s">
        <v>85</v>
      </c>
      <c r="CW52" s="875"/>
      <c r="CY52" s="1436"/>
      <c r="CZ52" s="905" t="s">
        <v>297</v>
      </c>
      <c r="DA52" s="871" t="s">
        <v>85</v>
      </c>
      <c r="DB52" s="871"/>
      <c r="DC52" s="875" t="s">
        <v>85</v>
      </c>
    </row>
    <row r="53" spans="1:107">
      <c r="A53" s="595"/>
      <c r="B53" s="8"/>
      <c r="C53" s="555"/>
      <c r="D53" s="555"/>
      <c r="E53" s="555"/>
      <c r="F53" s="555"/>
      <c r="G53" s="555"/>
      <c r="H53" s="555"/>
      <c r="I53" s="555"/>
      <c r="J53" s="555"/>
      <c r="K53" s="555"/>
      <c r="L53" s="555"/>
      <c r="M53" s="555"/>
      <c r="N53" s="555"/>
      <c r="O53" s="555"/>
      <c r="P53" s="555"/>
      <c r="Q53" s="555"/>
      <c r="R53" s="555"/>
      <c r="S53" s="555"/>
      <c r="T53" s="555"/>
      <c r="U53" s="555"/>
      <c r="V53" s="555"/>
      <c r="W53" s="555"/>
      <c r="X53" s="555"/>
      <c r="Y53" s="555"/>
      <c r="Z53" s="555"/>
      <c r="AA53" s="555"/>
      <c r="AB53" s="555"/>
      <c r="AC53" s="555"/>
      <c r="AD53" s="555"/>
      <c r="AE53" s="555"/>
      <c r="AF53" s="555"/>
      <c r="AG53" s="555"/>
      <c r="AH53" s="555"/>
      <c r="AI53" s="555"/>
      <c r="AJ53" s="555"/>
      <c r="AK53" s="555"/>
      <c r="AL53" s="555"/>
      <c r="AM53" s="555"/>
      <c r="AN53" s="555"/>
      <c r="AO53" s="555"/>
      <c r="AP53" s="555"/>
      <c r="AQ53" s="555"/>
      <c r="AR53" s="555"/>
      <c r="AS53" s="555"/>
      <c r="AT53" s="555"/>
      <c r="AU53" s="555"/>
      <c r="AV53" s="555"/>
      <c r="AW53" s="555"/>
      <c r="AX53" s="555"/>
      <c r="AY53" s="555"/>
      <c r="AZ53" s="555"/>
      <c r="BA53" s="555"/>
      <c r="BB53" s="555"/>
      <c r="BC53" s="555"/>
      <c r="BD53" s="555"/>
      <c r="BE53" s="555"/>
      <c r="BF53" s="555"/>
      <c r="BG53" s="555"/>
      <c r="BH53" s="555"/>
      <c r="BI53" s="555"/>
      <c r="BJ53" s="555"/>
      <c r="BK53" s="555"/>
      <c r="BL53" s="555"/>
      <c r="BM53" s="555"/>
      <c r="BN53" s="555"/>
      <c r="BO53" s="555"/>
      <c r="BP53" s="555"/>
      <c r="BQ53" s="555"/>
      <c r="BR53" s="555"/>
      <c r="BS53" s="555"/>
      <c r="BT53" s="35"/>
      <c r="BU53" s="555"/>
      <c r="BV53" s="555"/>
      <c r="BW53" s="555"/>
      <c r="BX53" s="555"/>
      <c r="BY53" s="35"/>
      <c r="BZ53" s="555"/>
      <c r="CA53" s="555"/>
      <c r="CB53" s="555"/>
      <c r="CC53" s="555"/>
      <c r="CD53" s="35"/>
      <c r="CE53" s="555"/>
      <c r="CF53" s="555"/>
      <c r="CG53" s="555"/>
      <c r="CH53" s="555"/>
      <c r="CI53" s="35"/>
      <c r="CJ53" s="555"/>
      <c r="CK53" s="555"/>
      <c r="CL53" s="555"/>
      <c r="CM53" s="1340"/>
      <c r="CN53" s="477" t="s">
        <v>303</v>
      </c>
      <c r="CO53" s="540" t="s">
        <v>102</v>
      </c>
      <c r="CP53" s="540" t="s">
        <v>102</v>
      </c>
      <c r="CQ53" s="581"/>
      <c r="CS53" s="1436"/>
      <c r="CT53" s="905" t="s">
        <v>298</v>
      </c>
      <c r="CU53" s="871" t="s">
        <v>85</v>
      </c>
      <c r="CV53" s="871" t="s">
        <v>85</v>
      </c>
      <c r="CW53" s="875"/>
      <c r="CY53" s="1436"/>
      <c r="CZ53" s="905" t="s">
        <v>298</v>
      </c>
      <c r="DA53" s="871" t="s">
        <v>85</v>
      </c>
      <c r="DB53" s="871"/>
      <c r="DC53" s="875" t="s">
        <v>85</v>
      </c>
    </row>
    <row r="54" spans="1:107" ht="15" thickBot="1">
      <c r="A54" s="595"/>
      <c r="B54" s="8"/>
      <c r="C54" s="555"/>
      <c r="D54" s="555"/>
      <c r="E54" s="555"/>
      <c r="F54" s="555"/>
      <c r="G54" s="555"/>
      <c r="H54" s="555"/>
      <c r="I54" s="555"/>
      <c r="J54" s="555"/>
      <c r="K54" s="555"/>
      <c r="L54" s="555"/>
      <c r="M54" s="555"/>
      <c r="N54" s="555"/>
      <c r="O54" s="555"/>
      <c r="P54" s="555"/>
      <c r="Q54" s="555"/>
      <c r="R54" s="555"/>
      <c r="S54" s="555"/>
      <c r="T54" s="555"/>
      <c r="U54" s="555"/>
      <c r="V54" s="555"/>
      <c r="W54" s="555"/>
      <c r="X54" s="555"/>
      <c r="Y54" s="555"/>
      <c r="Z54" s="555"/>
      <c r="AA54" s="555"/>
      <c r="AB54" s="555"/>
      <c r="AC54" s="555"/>
      <c r="AD54" s="555"/>
      <c r="AE54" s="555"/>
      <c r="AF54" s="555"/>
      <c r="AG54" s="555"/>
      <c r="AH54" s="555"/>
      <c r="AI54" s="555"/>
      <c r="AJ54" s="555"/>
      <c r="AK54" s="555"/>
      <c r="AL54" s="555"/>
      <c r="AM54" s="555"/>
      <c r="AN54" s="555"/>
      <c r="AO54" s="555"/>
      <c r="AP54" s="555"/>
      <c r="AQ54" s="555"/>
      <c r="AR54" s="555"/>
      <c r="AS54" s="555"/>
      <c r="AT54" s="555"/>
      <c r="AU54" s="555"/>
      <c r="AV54" s="555"/>
      <c r="AW54" s="555"/>
      <c r="AX54" s="555"/>
      <c r="AY54" s="555"/>
      <c r="AZ54" s="555"/>
      <c r="BA54" s="555"/>
      <c r="BB54" s="555"/>
      <c r="BC54" s="555"/>
      <c r="BD54" s="555"/>
      <c r="BE54" s="555"/>
      <c r="BF54" s="555"/>
      <c r="BG54" s="555"/>
      <c r="BH54" s="555"/>
      <c r="BI54" s="555"/>
      <c r="BJ54" s="555"/>
      <c r="BK54" s="555"/>
      <c r="BL54" s="555"/>
      <c r="BM54" s="555"/>
      <c r="BN54" s="555"/>
      <c r="BO54" s="555"/>
      <c r="BP54" s="555"/>
      <c r="BQ54" s="555"/>
      <c r="BR54" s="555"/>
      <c r="BS54" s="555"/>
      <c r="BT54" s="35"/>
      <c r="BU54" s="555"/>
      <c r="BV54" s="555"/>
      <c r="BW54" s="555"/>
      <c r="BX54" s="555"/>
      <c r="BY54" s="35"/>
      <c r="BZ54" s="555"/>
      <c r="CA54" s="555"/>
      <c r="CB54" s="555"/>
      <c r="CC54" s="555"/>
      <c r="CD54" s="35"/>
      <c r="CE54" s="555"/>
      <c r="CF54" s="555"/>
      <c r="CG54" s="555"/>
      <c r="CH54" s="555"/>
      <c r="CI54" s="35"/>
      <c r="CJ54" s="555"/>
      <c r="CK54" s="555"/>
      <c r="CL54" s="555"/>
      <c r="CM54" s="1340"/>
      <c r="CN54" s="477" t="s">
        <v>304</v>
      </c>
      <c r="CO54" s="540" t="s">
        <v>85</v>
      </c>
      <c r="CP54" s="540" t="s">
        <v>85</v>
      </c>
      <c r="CQ54" s="581"/>
      <c r="CS54" s="1436"/>
      <c r="CT54" s="905" t="s">
        <v>299</v>
      </c>
      <c r="CU54" s="871" t="s">
        <v>85</v>
      </c>
      <c r="CV54" s="871" t="s">
        <v>85</v>
      </c>
      <c r="CW54" s="875"/>
      <c r="CY54" s="1436"/>
      <c r="CZ54" s="905" t="s">
        <v>299</v>
      </c>
      <c r="DA54" s="871" t="s">
        <v>85</v>
      </c>
      <c r="DB54" s="871"/>
      <c r="DC54" s="875" t="s">
        <v>85</v>
      </c>
    </row>
    <row r="55" spans="1:107">
      <c r="A55" s="595"/>
      <c r="B55" s="8"/>
      <c r="C55" s="555"/>
      <c r="D55" s="555"/>
      <c r="E55" s="555"/>
      <c r="F55" s="555"/>
      <c r="G55" s="555"/>
      <c r="H55" s="555"/>
      <c r="I55" s="555"/>
      <c r="J55" s="555"/>
      <c r="K55" s="555"/>
      <c r="L55" s="555"/>
      <c r="M55" s="555"/>
      <c r="N55" s="555"/>
      <c r="O55" s="555"/>
      <c r="P55" s="555"/>
      <c r="Q55" s="555"/>
      <c r="R55" s="555"/>
      <c r="S55" s="555"/>
      <c r="T55" s="555"/>
      <c r="U55" s="555"/>
      <c r="V55" s="555"/>
      <c r="W55" s="555"/>
      <c r="X55" s="555"/>
      <c r="Y55" s="555"/>
      <c r="Z55" s="555"/>
      <c r="AA55" s="555"/>
      <c r="AB55" s="555"/>
      <c r="AC55" s="555"/>
      <c r="AD55" s="555"/>
      <c r="AE55" s="555"/>
      <c r="AF55" s="555"/>
      <c r="AG55" s="555"/>
      <c r="AH55" s="555"/>
      <c r="AI55" s="555"/>
      <c r="AJ55" s="555"/>
      <c r="AK55" s="555"/>
      <c r="AL55" s="555"/>
      <c r="AM55" s="555"/>
      <c r="AN55" s="555"/>
      <c r="AO55" s="555"/>
      <c r="AP55" s="555"/>
      <c r="AQ55" s="555"/>
      <c r="AR55" s="555"/>
      <c r="AS55" s="555"/>
      <c r="AT55" s="555"/>
      <c r="AU55" s="555"/>
      <c r="AV55" s="555"/>
      <c r="AW55" s="555"/>
      <c r="AX55" s="555"/>
      <c r="AY55" s="555"/>
      <c r="AZ55" s="555"/>
      <c r="BA55" s="555"/>
      <c r="BB55" s="555"/>
      <c r="BC55" s="555"/>
      <c r="BD55" s="555"/>
      <c r="BE55" s="555"/>
      <c r="BF55" s="555"/>
      <c r="BG55" s="555"/>
      <c r="BH55" s="555"/>
      <c r="BI55" s="555"/>
      <c r="BJ55" s="555"/>
      <c r="BK55" s="555"/>
      <c r="BL55" s="555"/>
      <c r="BM55" s="555"/>
      <c r="BN55" s="555"/>
      <c r="BO55" s="555"/>
      <c r="BP55" s="555"/>
      <c r="BQ55" s="555"/>
      <c r="BR55" s="555"/>
      <c r="BS55" s="555"/>
      <c r="BT55" s="555"/>
      <c r="BU55" s="572"/>
      <c r="BV55" s="555"/>
      <c r="BW55" s="555"/>
      <c r="BX55" s="555"/>
      <c r="BY55" s="555"/>
      <c r="BZ55" s="555"/>
      <c r="CA55" s="555"/>
      <c r="CB55" s="555"/>
      <c r="CC55" s="555"/>
      <c r="CD55" s="555"/>
      <c r="CE55" s="555"/>
      <c r="CF55" s="555"/>
      <c r="CG55" s="555"/>
      <c r="CH55" s="555"/>
      <c r="CI55" s="35"/>
      <c r="CJ55" s="555"/>
      <c r="CK55" s="555"/>
      <c r="CL55" s="555"/>
      <c r="CM55" s="1340"/>
      <c r="CN55" s="477" t="s">
        <v>305</v>
      </c>
      <c r="CO55" s="540" t="s">
        <v>85</v>
      </c>
      <c r="CP55" s="540" t="s">
        <v>85</v>
      </c>
      <c r="CQ55" s="581"/>
      <c r="CS55" s="1436"/>
      <c r="CT55" s="905" t="s">
        <v>300</v>
      </c>
      <c r="CU55" s="871" t="s">
        <v>85</v>
      </c>
      <c r="CV55" s="871" t="s">
        <v>85</v>
      </c>
      <c r="CW55" s="875"/>
      <c r="CY55" s="1436"/>
      <c r="CZ55" s="905" t="s">
        <v>300</v>
      </c>
      <c r="DA55" s="871" t="s">
        <v>85</v>
      </c>
      <c r="DB55" s="871"/>
      <c r="DC55" s="875" t="s">
        <v>85</v>
      </c>
    </row>
    <row r="56" spans="1:107">
      <c r="A56" s="595"/>
      <c r="B56" s="8"/>
      <c r="C56" s="555"/>
      <c r="D56" s="555"/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  <c r="P56" s="555"/>
      <c r="Q56" s="555"/>
      <c r="R56" s="555"/>
      <c r="S56" s="555"/>
      <c r="T56" s="555"/>
      <c r="U56" s="555"/>
      <c r="V56" s="555"/>
      <c r="W56" s="555"/>
      <c r="X56" s="555"/>
      <c r="Y56" s="555"/>
      <c r="Z56" s="555"/>
      <c r="AA56" s="555"/>
      <c r="AB56" s="555"/>
      <c r="AC56" s="555"/>
      <c r="AD56" s="555"/>
      <c r="AE56" s="555"/>
      <c r="AF56" s="555"/>
      <c r="AG56" s="555"/>
      <c r="AH56" s="555"/>
      <c r="AI56" s="555"/>
      <c r="AJ56" s="555"/>
      <c r="AK56" s="555"/>
      <c r="AL56" s="555"/>
      <c r="AM56" s="555"/>
      <c r="AN56" s="555"/>
      <c r="AO56" s="555"/>
      <c r="AP56" s="555"/>
      <c r="AQ56" s="555"/>
      <c r="AR56" s="555"/>
      <c r="AS56" s="555"/>
      <c r="AT56" s="555"/>
      <c r="AU56" s="555"/>
      <c r="AV56" s="555"/>
      <c r="AW56" s="555"/>
      <c r="AX56" s="555"/>
      <c r="AY56" s="555"/>
      <c r="AZ56" s="555"/>
      <c r="BA56" s="555"/>
      <c r="BB56" s="555"/>
      <c r="BC56" s="555"/>
      <c r="BD56" s="555"/>
      <c r="BE56" s="555"/>
      <c r="BF56" s="555"/>
      <c r="BG56" s="555"/>
      <c r="BH56" s="555"/>
      <c r="BI56" s="555"/>
      <c r="BJ56" s="555"/>
      <c r="BK56" s="555"/>
      <c r="BL56" s="555"/>
      <c r="BM56" s="555"/>
      <c r="BN56" s="555"/>
      <c r="BO56" s="555"/>
      <c r="BP56" s="555"/>
      <c r="BQ56" s="555"/>
      <c r="BR56" s="555"/>
      <c r="BS56" s="555"/>
      <c r="BT56" s="555"/>
      <c r="BU56" s="555"/>
      <c r="BV56" s="555"/>
      <c r="BW56" s="555"/>
      <c r="BX56" s="555"/>
      <c r="BY56" s="555"/>
      <c r="BZ56" s="555"/>
      <c r="CA56" s="555"/>
      <c r="CB56" s="555"/>
      <c r="CC56" s="555"/>
      <c r="CD56" s="555"/>
      <c r="CE56" s="555"/>
      <c r="CF56" s="555"/>
      <c r="CG56" s="555"/>
      <c r="CH56" s="555"/>
      <c r="CI56" s="35"/>
      <c r="CJ56" s="555"/>
      <c r="CK56" s="555"/>
      <c r="CL56" s="555"/>
      <c r="CM56" s="1340"/>
      <c r="CN56" s="477" t="s">
        <v>306</v>
      </c>
      <c r="CO56" s="540" t="s">
        <v>85</v>
      </c>
      <c r="CP56" s="540" t="s">
        <v>85</v>
      </c>
      <c r="CQ56" s="581"/>
      <c r="CS56" s="1436"/>
      <c r="CT56" s="905" t="s">
        <v>301</v>
      </c>
      <c r="CU56" s="871" t="s">
        <v>85</v>
      </c>
      <c r="CV56" s="871" t="s">
        <v>85</v>
      </c>
      <c r="CW56" s="875"/>
      <c r="CY56" s="1436"/>
      <c r="CZ56" s="905" t="s">
        <v>301</v>
      </c>
      <c r="DA56" s="871" t="s">
        <v>85</v>
      </c>
      <c r="DB56" s="871"/>
      <c r="DC56" s="875" t="s">
        <v>85</v>
      </c>
    </row>
    <row r="57" spans="1:107">
      <c r="B57" s="8"/>
      <c r="C57" s="555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N57" s="555"/>
      <c r="O57" s="555"/>
      <c r="P57" s="555"/>
      <c r="Q57" s="555"/>
      <c r="R57" s="555"/>
      <c r="S57" s="555"/>
      <c r="T57" s="555"/>
      <c r="U57" s="555"/>
      <c r="V57" s="555"/>
      <c r="W57" s="555"/>
      <c r="X57" s="555"/>
      <c r="Y57" s="555"/>
      <c r="Z57" s="555"/>
      <c r="AA57" s="555"/>
      <c r="AB57" s="555"/>
      <c r="AC57" s="555"/>
      <c r="AD57" s="555"/>
      <c r="AE57" s="555"/>
      <c r="AF57" s="555"/>
      <c r="AG57" s="555"/>
      <c r="AH57" s="555"/>
      <c r="AI57" s="555"/>
      <c r="AJ57" s="555"/>
      <c r="AK57" s="555"/>
      <c r="AL57" s="555"/>
      <c r="AM57" s="555"/>
      <c r="AN57" s="555"/>
      <c r="AO57" s="555"/>
      <c r="AP57" s="555"/>
      <c r="AQ57" s="555"/>
      <c r="AR57" s="555"/>
      <c r="AS57" s="555"/>
      <c r="AT57" s="555"/>
      <c r="AU57" s="555"/>
      <c r="AV57" s="555"/>
      <c r="AW57" s="555"/>
      <c r="AX57" s="555"/>
      <c r="AY57" s="555"/>
      <c r="AZ57" s="555"/>
      <c r="BA57" s="555"/>
      <c r="BB57" s="555"/>
      <c r="BC57" s="555"/>
      <c r="BD57" s="555"/>
      <c r="BE57" s="555"/>
      <c r="BF57" s="555"/>
      <c r="BG57" s="555"/>
      <c r="BH57" s="555"/>
      <c r="BI57" s="555"/>
      <c r="BJ57" s="555"/>
      <c r="BK57" s="555"/>
      <c r="BL57" s="555"/>
      <c r="BM57" s="555"/>
      <c r="BN57" s="555"/>
      <c r="BO57" s="555"/>
      <c r="BP57" s="555"/>
      <c r="BQ57" s="555"/>
      <c r="BR57" s="555"/>
      <c r="BS57" s="555"/>
      <c r="BT57" s="555"/>
      <c r="BU57" s="555"/>
      <c r="BV57" s="555"/>
      <c r="BW57" s="555"/>
      <c r="BX57" s="555"/>
      <c r="BY57" s="555"/>
      <c r="BZ57" s="555"/>
      <c r="CA57" s="555"/>
      <c r="CB57" s="555"/>
      <c r="CC57" s="555"/>
      <c r="CD57" s="555"/>
      <c r="CE57" s="555"/>
      <c r="CF57" s="555"/>
      <c r="CG57" s="555"/>
      <c r="CH57" s="555"/>
      <c r="CI57" s="35"/>
      <c r="CJ57" s="555"/>
      <c r="CK57" s="555"/>
      <c r="CL57" s="555"/>
      <c r="CM57" s="1340"/>
      <c r="CN57" s="477" t="s">
        <v>307</v>
      </c>
      <c r="CO57" s="540" t="s">
        <v>102</v>
      </c>
      <c r="CP57" s="540" t="s">
        <v>102</v>
      </c>
      <c r="CQ57" s="581"/>
      <c r="CS57" s="1436"/>
      <c r="CT57" s="905" t="s">
        <v>302</v>
      </c>
      <c r="CU57" s="871" t="s">
        <v>85</v>
      </c>
      <c r="CV57" s="871" t="s">
        <v>85</v>
      </c>
      <c r="CW57" s="875"/>
      <c r="CY57" s="1436"/>
      <c r="CZ57" s="905" t="s">
        <v>302</v>
      </c>
      <c r="DA57" s="871" t="s">
        <v>85</v>
      </c>
      <c r="DB57" s="871"/>
      <c r="DC57" s="875" t="s">
        <v>85</v>
      </c>
    </row>
    <row r="58" spans="1:107" ht="15" thickBot="1">
      <c r="B58" s="8"/>
      <c r="C58" s="555"/>
      <c r="D58" s="555"/>
      <c r="E58" s="555"/>
      <c r="F58" s="555"/>
      <c r="G58" s="555"/>
      <c r="H58" s="555"/>
      <c r="I58" s="555"/>
      <c r="J58" s="555"/>
      <c r="K58" s="555"/>
      <c r="L58" s="555"/>
      <c r="M58" s="555"/>
      <c r="N58" s="555"/>
      <c r="O58" s="555"/>
      <c r="P58" s="555"/>
      <c r="Q58" s="555"/>
      <c r="R58" s="555"/>
      <c r="S58" s="555"/>
      <c r="T58" s="555"/>
      <c r="U58" s="555"/>
      <c r="V58" s="555"/>
      <c r="W58" s="555"/>
      <c r="X58" s="555"/>
      <c r="Y58" s="555"/>
      <c r="Z58" s="555"/>
      <c r="AA58" s="555"/>
      <c r="AB58" s="555"/>
      <c r="AC58" s="555"/>
      <c r="AD58" s="555"/>
      <c r="AE58" s="555"/>
      <c r="AF58" s="555"/>
      <c r="AG58" s="555"/>
      <c r="AH58" s="555"/>
      <c r="AI58" s="555"/>
      <c r="AJ58" s="555"/>
      <c r="AK58" s="555"/>
      <c r="AL58" s="555"/>
      <c r="AM58" s="555"/>
      <c r="AN58" s="555"/>
      <c r="AO58" s="555"/>
      <c r="AP58" s="555"/>
      <c r="AQ58" s="555"/>
      <c r="AR58" s="555"/>
      <c r="AS58" s="555"/>
      <c r="AT58" s="555"/>
      <c r="AU58" s="555"/>
      <c r="AV58" s="555"/>
      <c r="AW58" s="555"/>
      <c r="AX58" s="555"/>
      <c r="AY58" s="555"/>
      <c r="AZ58" s="555"/>
      <c r="BA58" s="555"/>
      <c r="BB58" s="555"/>
      <c r="BC58" s="555"/>
      <c r="BD58" s="555"/>
      <c r="BE58" s="555"/>
      <c r="BF58" s="555"/>
      <c r="BG58" s="555"/>
      <c r="BH58" s="555"/>
      <c r="BI58" s="555"/>
      <c r="BJ58" s="555"/>
      <c r="BK58" s="555"/>
      <c r="BL58" s="555"/>
      <c r="BM58" s="555"/>
      <c r="BN58" s="555"/>
      <c r="BO58" s="555"/>
      <c r="BP58" s="555"/>
      <c r="BQ58" s="555"/>
      <c r="BR58" s="555"/>
      <c r="BS58" s="555"/>
      <c r="BT58" s="555"/>
      <c r="BU58" s="555"/>
      <c r="BV58" s="555"/>
      <c r="BW58" s="555"/>
      <c r="BX58" s="555"/>
      <c r="BY58" s="555"/>
      <c r="BZ58" s="555"/>
      <c r="CA58" s="555"/>
      <c r="CB58" s="555"/>
      <c r="CC58" s="555"/>
      <c r="CD58" s="555"/>
      <c r="CE58" s="555"/>
      <c r="CF58" s="555"/>
      <c r="CG58" s="555"/>
      <c r="CH58" s="555"/>
      <c r="CI58" s="35"/>
      <c r="CJ58" s="555"/>
      <c r="CK58" s="555"/>
      <c r="CL58" s="555"/>
      <c r="CM58" s="1341"/>
      <c r="CN58" s="582" t="s">
        <v>308</v>
      </c>
      <c r="CO58" s="583" t="s">
        <v>102</v>
      </c>
      <c r="CP58" s="583" t="s">
        <v>102</v>
      </c>
      <c r="CQ58" s="584"/>
      <c r="CS58" s="1436"/>
      <c r="CT58" s="905" t="s">
        <v>303</v>
      </c>
      <c r="CU58" s="871" t="s">
        <v>102</v>
      </c>
      <c r="CV58" s="871" t="s">
        <v>102</v>
      </c>
      <c r="CW58" s="875"/>
      <c r="CY58" s="1436"/>
      <c r="CZ58" s="905" t="s">
        <v>303</v>
      </c>
      <c r="DA58" s="871" t="s">
        <v>102</v>
      </c>
      <c r="DB58" s="871"/>
      <c r="DC58" s="875" t="s">
        <v>102</v>
      </c>
    </row>
    <row r="59" spans="1:107" ht="15.6" thickTop="1" thickBot="1">
      <c r="B59" s="8"/>
      <c r="C59" s="555"/>
      <c r="D59" s="555"/>
      <c r="E59" s="555"/>
      <c r="F59" s="555"/>
      <c r="G59" s="555"/>
      <c r="H59" s="555"/>
      <c r="I59" s="555"/>
      <c r="J59" s="555"/>
      <c r="K59" s="555"/>
      <c r="L59" s="555"/>
      <c r="M59" s="555"/>
      <c r="N59" s="555"/>
      <c r="O59" s="555"/>
      <c r="P59" s="555"/>
      <c r="Q59" s="555"/>
      <c r="R59" s="555"/>
      <c r="S59" s="555"/>
      <c r="T59" s="555"/>
      <c r="U59" s="555"/>
      <c r="V59" s="555"/>
      <c r="W59" s="555"/>
      <c r="X59" s="555"/>
      <c r="Y59" s="555"/>
      <c r="Z59" s="555"/>
      <c r="AA59" s="555"/>
      <c r="AB59" s="555"/>
      <c r="AC59" s="555"/>
      <c r="AD59" s="555"/>
      <c r="AE59" s="555"/>
      <c r="AF59" s="555"/>
      <c r="AG59" s="555"/>
      <c r="AH59" s="555"/>
      <c r="AI59" s="555"/>
      <c r="AJ59" s="555"/>
      <c r="AK59" s="555"/>
      <c r="AL59" s="555"/>
      <c r="AM59" s="555"/>
      <c r="AN59" s="555"/>
      <c r="AO59" s="555"/>
      <c r="AP59" s="555"/>
      <c r="AQ59" s="555"/>
      <c r="AR59" s="555"/>
      <c r="AS59" s="555"/>
      <c r="AT59" s="555"/>
      <c r="AU59" s="555"/>
      <c r="AV59" s="555"/>
      <c r="AW59" s="555"/>
      <c r="AX59" s="555"/>
      <c r="AY59" s="555"/>
      <c r="AZ59" s="555"/>
      <c r="BA59" s="555"/>
      <c r="BB59" s="555"/>
      <c r="BC59" s="555"/>
      <c r="BD59" s="555"/>
      <c r="BE59" s="555"/>
      <c r="BF59" s="555"/>
      <c r="BG59" s="555"/>
      <c r="BH59" s="555"/>
      <c r="BI59" s="555"/>
      <c r="BJ59" s="555"/>
      <c r="BK59" s="555"/>
      <c r="BL59" s="555"/>
      <c r="BM59" s="555"/>
      <c r="BN59" s="555"/>
      <c r="BO59" s="555"/>
      <c r="BP59" s="555"/>
      <c r="BQ59" s="555"/>
      <c r="BR59" s="555"/>
      <c r="BS59" s="555"/>
      <c r="BT59" s="555"/>
      <c r="BU59" s="555"/>
      <c r="BV59" s="555"/>
      <c r="BW59" s="555"/>
      <c r="BX59" s="555"/>
      <c r="BY59" s="555"/>
      <c r="BZ59" s="555"/>
      <c r="CA59" s="555"/>
      <c r="CB59" s="555"/>
      <c r="CC59" s="555"/>
      <c r="CD59" s="555"/>
      <c r="CE59" s="555"/>
      <c r="CF59" s="555"/>
      <c r="CG59" s="555"/>
      <c r="CH59" s="555"/>
      <c r="CI59" s="35"/>
      <c r="CJ59" s="555"/>
      <c r="CK59" s="555"/>
      <c r="CL59" s="555"/>
      <c r="CM59" s="602"/>
      <c r="CN59" s="585"/>
      <c r="CO59" s="586"/>
      <c r="CP59" s="586"/>
      <c r="CQ59" s="603"/>
      <c r="CS59" s="1436"/>
      <c r="CT59" s="905" t="s">
        <v>304</v>
      </c>
      <c r="CU59" s="871" t="s">
        <v>85</v>
      </c>
      <c r="CV59" s="871" t="s">
        <v>85</v>
      </c>
      <c r="CW59" s="875"/>
      <c r="CY59" s="1436"/>
      <c r="CZ59" s="905" t="s">
        <v>304</v>
      </c>
      <c r="DA59" s="871" t="s">
        <v>85</v>
      </c>
      <c r="DB59" s="871"/>
      <c r="DC59" s="875" t="s">
        <v>85</v>
      </c>
    </row>
    <row r="60" spans="1:107" ht="15" thickTop="1">
      <c r="B60" s="8"/>
      <c r="C60" s="555"/>
      <c r="D60" s="555"/>
      <c r="E60" s="555"/>
      <c r="F60" s="555"/>
      <c r="G60" s="555"/>
      <c r="H60" s="555"/>
      <c r="I60" s="555"/>
      <c r="J60" s="555"/>
      <c r="K60" s="555"/>
      <c r="L60" s="555"/>
      <c r="M60" s="555"/>
      <c r="N60" s="555"/>
      <c r="O60" s="555"/>
      <c r="P60" s="555"/>
      <c r="Q60" s="555"/>
      <c r="R60" s="555"/>
      <c r="S60" s="555"/>
      <c r="T60" s="555"/>
      <c r="U60" s="555"/>
      <c r="V60" s="555"/>
      <c r="W60" s="555"/>
      <c r="X60" s="555"/>
      <c r="Y60" s="555"/>
      <c r="Z60" s="555"/>
      <c r="AA60" s="555"/>
      <c r="AB60" s="555"/>
      <c r="AC60" s="555"/>
      <c r="AD60" s="555"/>
      <c r="AE60" s="555"/>
      <c r="AF60" s="555"/>
      <c r="AG60" s="555"/>
      <c r="AH60" s="555"/>
      <c r="AI60" s="555"/>
      <c r="AJ60" s="555"/>
      <c r="AK60" s="555"/>
      <c r="AL60" s="555"/>
      <c r="AM60" s="555"/>
      <c r="AN60" s="555"/>
      <c r="AO60" s="555"/>
      <c r="AP60" s="555"/>
      <c r="AQ60" s="555"/>
      <c r="AR60" s="555"/>
      <c r="AS60" s="555"/>
      <c r="AT60" s="555"/>
      <c r="AU60" s="555"/>
      <c r="AV60" s="555"/>
      <c r="AW60" s="555"/>
      <c r="AX60" s="555"/>
      <c r="AY60" s="555"/>
      <c r="AZ60" s="555"/>
      <c r="BA60" s="555"/>
      <c r="BB60" s="555"/>
      <c r="BC60" s="555"/>
      <c r="BD60" s="555"/>
      <c r="BE60" s="555"/>
      <c r="BF60" s="555"/>
      <c r="BG60" s="555"/>
      <c r="BH60" s="555"/>
      <c r="BI60" s="555"/>
      <c r="BJ60" s="555"/>
      <c r="BK60" s="555"/>
      <c r="BL60" s="555"/>
      <c r="BM60" s="555"/>
      <c r="BN60" s="555"/>
      <c r="BO60" s="555"/>
      <c r="BP60" s="555"/>
      <c r="BQ60" s="555"/>
      <c r="BR60" s="555"/>
      <c r="BS60" s="555"/>
      <c r="BT60" s="555"/>
      <c r="BU60" s="555"/>
      <c r="BV60" s="555"/>
      <c r="BW60" s="555"/>
      <c r="BX60" s="555"/>
      <c r="BY60" s="555"/>
      <c r="BZ60" s="555"/>
      <c r="CA60" s="555"/>
      <c r="CB60" s="555"/>
      <c r="CC60" s="555"/>
      <c r="CD60" s="555"/>
      <c r="CE60" s="555"/>
      <c r="CF60" s="555"/>
      <c r="CG60" s="555"/>
      <c r="CH60" s="555"/>
      <c r="CI60" s="35"/>
      <c r="CJ60" s="555"/>
      <c r="CK60" s="555"/>
      <c r="CL60" s="555"/>
      <c r="CM60" s="1407" t="s">
        <v>315</v>
      </c>
      <c r="CN60" s="587" t="s">
        <v>310</v>
      </c>
      <c r="CO60" s="588" t="s">
        <v>332</v>
      </c>
      <c r="CP60" s="588" t="s">
        <v>332</v>
      </c>
      <c r="CQ60" s="589"/>
      <c r="CS60" s="1436"/>
      <c r="CT60" s="905" t="s">
        <v>305</v>
      </c>
      <c r="CU60" s="871" t="s">
        <v>85</v>
      </c>
      <c r="CV60" s="871" t="s">
        <v>85</v>
      </c>
      <c r="CW60" s="875"/>
      <c r="CY60" s="1436"/>
      <c r="CZ60" s="905" t="s">
        <v>305</v>
      </c>
      <c r="DA60" s="871" t="s">
        <v>85</v>
      </c>
      <c r="DB60" s="871"/>
      <c r="DC60" s="875" t="s">
        <v>85</v>
      </c>
    </row>
    <row r="61" spans="1:107">
      <c r="B61" s="8"/>
      <c r="C61" s="555"/>
      <c r="D61" s="555"/>
      <c r="E61" s="555"/>
      <c r="F61" s="555"/>
      <c r="G61" s="555"/>
      <c r="H61" s="555"/>
      <c r="I61" s="555"/>
      <c r="J61" s="555"/>
      <c r="K61" s="555"/>
      <c r="L61" s="555"/>
      <c r="M61" s="555"/>
      <c r="N61" s="555"/>
      <c r="O61" s="555"/>
      <c r="P61" s="555"/>
      <c r="Q61" s="555"/>
      <c r="R61" s="555"/>
      <c r="S61" s="555"/>
      <c r="T61" s="555"/>
      <c r="U61" s="555"/>
      <c r="V61" s="555"/>
      <c r="W61" s="555"/>
      <c r="X61" s="555"/>
      <c r="Y61" s="555"/>
      <c r="Z61" s="555"/>
      <c r="AA61" s="555"/>
      <c r="AB61" s="555"/>
      <c r="AC61" s="555"/>
      <c r="AD61" s="555"/>
      <c r="AE61" s="555"/>
      <c r="AF61" s="555"/>
      <c r="AG61" s="555"/>
      <c r="AH61" s="555"/>
      <c r="AI61" s="555"/>
      <c r="AJ61" s="555"/>
      <c r="AK61" s="555"/>
      <c r="AL61" s="555"/>
      <c r="AM61" s="555"/>
      <c r="AN61" s="555"/>
      <c r="AO61" s="555"/>
      <c r="AP61" s="555"/>
      <c r="AQ61" s="555"/>
      <c r="AR61" s="555"/>
      <c r="AS61" s="555"/>
      <c r="AT61" s="555"/>
      <c r="AU61" s="555"/>
      <c r="AV61" s="555"/>
      <c r="AW61" s="555"/>
      <c r="AX61" s="555"/>
      <c r="AY61" s="555"/>
      <c r="AZ61" s="555"/>
      <c r="BA61" s="555"/>
      <c r="BB61" s="555"/>
      <c r="BC61" s="555"/>
      <c r="BD61" s="555"/>
      <c r="BE61" s="555"/>
      <c r="BF61" s="555"/>
      <c r="BG61" s="555"/>
      <c r="BH61" s="555"/>
      <c r="BI61" s="555"/>
      <c r="BJ61" s="555"/>
      <c r="BK61" s="555"/>
      <c r="BL61" s="555"/>
      <c r="BM61" s="555"/>
      <c r="BN61" s="555"/>
      <c r="BO61" s="555"/>
      <c r="BP61" s="555"/>
      <c r="BQ61" s="555"/>
      <c r="BR61" s="555"/>
      <c r="BS61" s="555"/>
      <c r="BT61" s="555"/>
      <c r="BU61" s="555"/>
      <c r="BV61" s="555"/>
      <c r="BW61" s="555"/>
      <c r="BX61" s="555"/>
      <c r="BY61" s="555"/>
      <c r="BZ61" s="555"/>
      <c r="CA61" s="555"/>
      <c r="CB61" s="555"/>
      <c r="CC61" s="555"/>
      <c r="CD61" s="555"/>
      <c r="CE61" s="555"/>
      <c r="CF61" s="555"/>
      <c r="CG61" s="555"/>
      <c r="CH61" s="555"/>
      <c r="CI61" s="555"/>
      <c r="CJ61" s="555"/>
      <c r="CK61" s="555"/>
      <c r="CL61" s="555"/>
      <c r="CM61" s="1408"/>
      <c r="CN61" s="392" t="s">
        <v>311</v>
      </c>
      <c r="CO61" s="540" t="s">
        <v>0</v>
      </c>
      <c r="CP61" s="540" t="s">
        <v>0</v>
      </c>
      <c r="CQ61" s="590"/>
      <c r="CS61" s="1436"/>
      <c r="CT61" s="905" t="s">
        <v>306</v>
      </c>
      <c r="CU61" s="871" t="s">
        <v>85</v>
      </c>
      <c r="CV61" s="871" t="s">
        <v>85</v>
      </c>
      <c r="CW61" s="875"/>
      <c r="CY61" s="1436"/>
      <c r="CZ61" s="905" t="s">
        <v>306</v>
      </c>
      <c r="DA61" s="871" t="s">
        <v>85</v>
      </c>
      <c r="DB61" s="871"/>
      <c r="DC61" s="875" t="s">
        <v>85</v>
      </c>
    </row>
    <row r="62" spans="1:107">
      <c r="B62" s="8"/>
      <c r="C62" s="555"/>
      <c r="D62" s="555"/>
      <c r="E62" s="555"/>
      <c r="F62" s="555"/>
      <c r="G62" s="555"/>
      <c r="H62" s="555"/>
      <c r="I62" s="555"/>
      <c r="J62" s="555"/>
      <c r="K62" s="555"/>
      <c r="L62" s="555"/>
      <c r="M62" s="555"/>
      <c r="N62" s="555"/>
      <c r="O62" s="555"/>
      <c r="P62" s="555"/>
      <c r="Q62" s="555"/>
      <c r="R62" s="555"/>
      <c r="S62" s="555"/>
      <c r="T62" s="555"/>
      <c r="U62" s="555"/>
      <c r="V62" s="555"/>
      <c r="W62" s="555"/>
      <c r="X62" s="555"/>
      <c r="Y62" s="555"/>
      <c r="Z62" s="555"/>
      <c r="AA62" s="555"/>
      <c r="AB62" s="555"/>
      <c r="AC62" s="555"/>
      <c r="AD62" s="555"/>
      <c r="AE62" s="555"/>
      <c r="AF62" s="555"/>
      <c r="AG62" s="555"/>
      <c r="AH62" s="555"/>
      <c r="AI62" s="555"/>
      <c r="AJ62" s="555"/>
      <c r="AK62" s="555"/>
      <c r="AL62" s="555"/>
      <c r="AM62" s="555"/>
      <c r="AN62" s="555"/>
      <c r="AO62" s="555"/>
      <c r="AP62" s="555"/>
      <c r="AQ62" s="555"/>
      <c r="AR62" s="555"/>
      <c r="AS62" s="555"/>
      <c r="AT62" s="555"/>
      <c r="AU62" s="555"/>
      <c r="AV62" s="555"/>
      <c r="AW62" s="555"/>
      <c r="AX62" s="555"/>
      <c r="AY62" s="555"/>
      <c r="AZ62" s="555"/>
      <c r="BA62" s="555"/>
      <c r="BB62" s="555"/>
      <c r="BC62" s="555"/>
      <c r="BD62" s="555"/>
      <c r="BE62" s="555"/>
      <c r="BF62" s="555"/>
      <c r="BG62" s="555"/>
      <c r="BH62" s="555"/>
      <c r="BI62" s="555"/>
      <c r="BJ62" s="555"/>
      <c r="BK62" s="555"/>
      <c r="BL62" s="555"/>
      <c r="BM62" s="555"/>
      <c r="BN62" s="555"/>
      <c r="BO62" s="555"/>
      <c r="BP62" s="555"/>
      <c r="BQ62" s="555"/>
      <c r="BR62" s="555"/>
      <c r="BS62" s="555"/>
      <c r="BT62" s="555"/>
      <c r="BU62" s="555"/>
      <c r="BV62" s="555"/>
      <c r="BW62" s="555"/>
      <c r="BX62" s="555"/>
      <c r="BY62" s="555"/>
      <c r="BZ62" s="555"/>
      <c r="CA62" s="555"/>
      <c r="CB62" s="555"/>
      <c r="CC62" s="555"/>
      <c r="CD62" s="555"/>
      <c r="CE62" s="555"/>
      <c r="CF62" s="555"/>
      <c r="CG62" s="555"/>
      <c r="CH62" s="555"/>
      <c r="CI62" s="555"/>
      <c r="CJ62" s="555"/>
      <c r="CK62" s="555"/>
      <c r="CL62" s="555"/>
      <c r="CM62" s="1408"/>
      <c r="CN62" s="392" t="s">
        <v>312</v>
      </c>
      <c r="CO62" s="540" t="s">
        <v>333</v>
      </c>
      <c r="CP62" s="540" t="s">
        <v>333</v>
      </c>
      <c r="CQ62" s="590"/>
      <c r="CS62" s="1436"/>
      <c r="CT62" s="905" t="s">
        <v>307</v>
      </c>
      <c r="CU62" s="871" t="s">
        <v>102</v>
      </c>
      <c r="CV62" s="871" t="s">
        <v>102</v>
      </c>
      <c r="CW62" s="875"/>
      <c r="CY62" s="1436"/>
      <c r="CZ62" s="905" t="s">
        <v>307</v>
      </c>
      <c r="DA62" s="871" t="s">
        <v>102</v>
      </c>
      <c r="DB62" s="871"/>
      <c r="DC62" s="875" t="s">
        <v>102</v>
      </c>
    </row>
    <row r="63" spans="1:107" ht="15" thickBot="1">
      <c r="B63" s="8"/>
      <c r="C63" s="555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55"/>
      <c r="O63" s="555"/>
      <c r="P63" s="555"/>
      <c r="Q63" s="555"/>
      <c r="R63" s="555"/>
      <c r="S63" s="555"/>
      <c r="T63" s="555"/>
      <c r="U63" s="555"/>
      <c r="V63" s="555"/>
      <c r="W63" s="555"/>
      <c r="X63" s="555"/>
      <c r="Y63" s="555"/>
      <c r="Z63" s="555"/>
      <c r="AA63" s="555"/>
      <c r="AB63" s="555"/>
      <c r="AC63" s="555"/>
      <c r="AD63" s="555"/>
      <c r="AE63" s="555"/>
      <c r="AF63" s="555"/>
      <c r="AG63" s="555"/>
      <c r="AH63" s="555"/>
      <c r="AI63" s="555"/>
      <c r="AJ63" s="555"/>
      <c r="AK63" s="555"/>
      <c r="AL63" s="555"/>
      <c r="AM63" s="555"/>
      <c r="AN63" s="555"/>
      <c r="AO63" s="555"/>
      <c r="AP63" s="555"/>
      <c r="AQ63" s="555"/>
      <c r="AR63" s="555"/>
      <c r="AS63" s="555"/>
      <c r="AT63" s="555"/>
      <c r="AU63" s="555"/>
      <c r="AV63" s="555"/>
      <c r="AW63" s="555"/>
      <c r="AX63" s="555"/>
      <c r="AY63" s="555"/>
      <c r="AZ63" s="555"/>
      <c r="BA63" s="555"/>
      <c r="BB63" s="555"/>
      <c r="BC63" s="555"/>
      <c r="BD63" s="555"/>
      <c r="BE63" s="555"/>
      <c r="BF63" s="555"/>
      <c r="BG63" s="555"/>
      <c r="BH63" s="555"/>
      <c r="BI63" s="555"/>
      <c r="BJ63" s="555"/>
      <c r="BK63" s="555"/>
      <c r="BL63" s="555"/>
      <c r="BM63" s="555"/>
      <c r="BN63" s="555"/>
      <c r="BO63" s="555"/>
      <c r="BP63" s="555"/>
      <c r="BQ63" s="555"/>
      <c r="BR63" s="555"/>
      <c r="BS63" s="555"/>
      <c r="BT63" s="555"/>
      <c r="BU63" s="555"/>
      <c r="BV63" s="555"/>
      <c r="BW63" s="555"/>
      <c r="BX63" s="555"/>
      <c r="BY63" s="555"/>
      <c r="BZ63" s="555"/>
      <c r="CA63" s="555"/>
      <c r="CB63" s="555"/>
      <c r="CC63" s="555"/>
      <c r="CD63" s="555"/>
      <c r="CE63" s="555"/>
      <c r="CF63" s="555"/>
      <c r="CG63" s="555"/>
      <c r="CH63" s="555"/>
      <c r="CI63" s="555"/>
      <c r="CJ63" s="555"/>
      <c r="CK63" s="555"/>
      <c r="CL63" s="555"/>
      <c r="CM63" s="1408"/>
      <c r="CN63" s="392" t="s">
        <v>313</v>
      </c>
      <c r="CO63" s="540" t="s">
        <v>0</v>
      </c>
      <c r="CP63" s="540" t="s">
        <v>0</v>
      </c>
      <c r="CQ63" s="590"/>
      <c r="CS63" s="1437"/>
      <c r="CT63" s="907" t="s">
        <v>308</v>
      </c>
      <c r="CU63" s="876" t="s">
        <v>102</v>
      </c>
      <c r="CV63" s="876" t="s">
        <v>102</v>
      </c>
      <c r="CW63" s="877"/>
      <c r="CY63" s="1437"/>
      <c r="CZ63" s="907" t="s">
        <v>308</v>
      </c>
      <c r="DA63" s="876" t="s">
        <v>102</v>
      </c>
      <c r="DB63" s="876"/>
      <c r="DC63" s="877" t="s">
        <v>102</v>
      </c>
    </row>
    <row r="64" spans="1:107" ht="15.6" thickTop="1" thickBot="1">
      <c r="B64" s="8"/>
      <c r="C64" s="555"/>
      <c r="D64" s="555"/>
      <c r="E64" s="555"/>
      <c r="F64" s="555"/>
      <c r="G64" s="555"/>
      <c r="H64" s="555"/>
      <c r="I64" s="555"/>
      <c r="J64" s="555"/>
      <c r="K64" s="555"/>
      <c r="L64" s="555"/>
      <c r="M64" s="555"/>
      <c r="N64" s="555"/>
      <c r="O64" s="555"/>
      <c r="P64" s="555"/>
      <c r="Q64" s="555"/>
      <c r="R64" s="555"/>
      <c r="S64" s="555"/>
      <c r="T64" s="555"/>
      <c r="U64" s="555"/>
      <c r="V64" s="555"/>
      <c r="W64" s="555"/>
      <c r="X64" s="555"/>
      <c r="Y64" s="555"/>
      <c r="Z64" s="555"/>
      <c r="AA64" s="555"/>
      <c r="AB64" s="555"/>
      <c r="AC64" s="555"/>
      <c r="AD64" s="555"/>
      <c r="AE64" s="555"/>
      <c r="AF64" s="555"/>
      <c r="AG64" s="555"/>
      <c r="AH64" s="555"/>
      <c r="AI64" s="555"/>
      <c r="AJ64" s="555"/>
      <c r="AK64" s="555"/>
      <c r="AL64" s="555"/>
      <c r="AM64" s="555"/>
      <c r="AN64" s="555"/>
      <c r="AO64" s="555"/>
      <c r="AP64" s="555"/>
      <c r="AQ64" s="555"/>
      <c r="AR64" s="555"/>
      <c r="AS64" s="555"/>
      <c r="AT64" s="555"/>
      <c r="AU64" s="555"/>
      <c r="AV64" s="555"/>
      <c r="AW64" s="555"/>
      <c r="AX64" s="555"/>
      <c r="AY64" s="555"/>
      <c r="AZ64" s="555"/>
      <c r="BA64" s="555"/>
      <c r="BB64" s="555"/>
      <c r="BC64" s="555"/>
      <c r="BD64" s="555"/>
      <c r="BE64" s="555"/>
      <c r="BF64" s="555"/>
      <c r="BG64" s="555"/>
      <c r="BH64" s="555"/>
      <c r="BI64" s="555"/>
      <c r="BJ64" s="555"/>
      <c r="BK64" s="555"/>
      <c r="BL64" s="555"/>
      <c r="BM64" s="555"/>
      <c r="BN64" s="555"/>
      <c r="BO64" s="555"/>
      <c r="BP64" s="555"/>
      <c r="BQ64" s="555"/>
      <c r="BR64" s="555"/>
      <c r="BS64" s="555"/>
      <c r="BT64" s="555"/>
      <c r="BU64" s="555"/>
      <c r="BV64" s="555"/>
      <c r="BW64" s="555"/>
      <c r="BX64" s="555"/>
      <c r="BY64" s="555"/>
      <c r="BZ64" s="555"/>
      <c r="CA64" s="555"/>
      <c r="CB64" s="555"/>
      <c r="CC64" s="555"/>
      <c r="CD64" s="555"/>
      <c r="CE64" s="555"/>
      <c r="CF64" s="555"/>
      <c r="CG64" s="555"/>
      <c r="CH64" s="555"/>
      <c r="CI64" s="555"/>
      <c r="CJ64" s="555"/>
      <c r="CK64" s="555"/>
      <c r="CL64" s="555"/>
      <c r="CM64" s="1409"/>
      <c r="CN64" s="591" t="s">
        <v>314</v>
      </c>
      <c r="CO64" s="592" t="s">
        <v>0</v>
      </c>
      <c r="CP64" s="592" t="s">
        <v>0</v>
      </c>
      <c r="CQ64" s="593"/>
      <c r="CS64" s="909"/>
      <c r="CT64" s="908"/>
      <c r="CU64" s="878"/>
      <c r="CV64" s="878"/>
      <c r="CW64" s="879"/>
      <c r="CY64" s="909"/>
      <c r="CZ64" s="908"/>
      <c r="DA64" s="878"/>
      <c r="DB64" s="878"/>
      <c r="DC64" s="879"/>
    </row>
    <row r="65" spans="2:107" ht="15.6" thickTop="1" thickBot="1">
      <c r="B65" s="8"/>
      <c r="C65" s="555"/>
      <c r="D65" s="555"/>
      <c r="E65" s="555"/>
      <c r="F65" s="555"/>
      <c r="G65" s="555"/>
      <c r="H65" s="555"/>
      <c r="I65" s="555"/>
      <c r="J65" s="555"/>
      <c r="K65" s="555"/>
      <c r="L65" s="555"/>
      <c r="M65" s="555"/>
      <c r="N65" s="555"/>
      <c r="O65" s="555"/>
      <c r="P65" s="555"/>
      <c r="Q65" s="555"/>
      <c r="R65" s="555"/>
      <c r="S65" s="555"/>
      <c r="T65" s="555"/>
      <c r="U65" s="555"/>
      <c r="V65" s="555"/>
      <c r="W65" s="555"/>
      <c r="X65" s="555"/>
      <c r="Y65" s="555"/>
      <c r="Z65" s="555"/>
      <c r="AA65" s="555"/>
      <c r="AB65" s="555"/>
      <c r="AC65" s="555"/>
      <c r="AD65" s="555"/>
      <c r="AE65" s="555"/>
      <c r="AF65" s="555"/>
      <c r="AG65" s="555"/>
      <c r="AH65" s="555"/>
      <c r="AI65" s="555"/>
      <c r="AJ65" s="555"/>
      <c r="AK65" s="555"/>
      <c r="AL65" s="555"/>
      <c r="AM65" s="555"/>
      <c r="AN65" s="555"/>
      <c r="AO65" s="555"/>
      <c r="AP65" s="555"/>
      <c r="AQ65" s="555"/>
      <c r="AR65" s="555"/>
      <c r="AS65" s="555"/>
      <c r="AT65" s="555"/>
      <c r="AU65" s="555"/>
      <c r="AV65" s="555"/>
      <c r="AW65" s="555"/>
      <c r="AX65" s="555"/>
      <c r="AY65" s="555"/>
      <c r="AZ65" s="555"/>
      <c r="BA65" s="555"/>
      <c r="BB65" s="555"/>
      <c r="BC65" s="555"/>
      <c r="BD65" s="555"/>
      <c r="BE65" s="555"/>
      <c r="BF65" s="555"/>
      <c r="BG65" s="555"/>
      <c r="BH65" s="555"/>
      <c r="BI65" s="555"/>
      <c r="BJ65" s="555"/>
      <c r="BK65" s="555"/>
      <c r="BL65" s="555"/>
      <c r="BM65" s="555"/>
      <c r="BN65" s="555"/>
      <c r="BO65" s="555"/>
      <c r="BP65" s="555"/>
      <c r="BQ65" s="555"/>
      <c r="BR65" s="555"/>
      <c r="BS65" s="555"/>
      <c r="BT65" s="555"/>
      <c r="BU65" s="555"/>
      <c r="BV65" s="555"/>
      <c r="BW65" s="555"/>
      <c r="BX65" s="555"/>
      <c r="BY65" s="555"/>
      <c r="BZ65" s="555"/>
      <c r="CA65" s="555"/>
      <c r="CB65" s="555"/>
      <c r="CC65" s="555"/>
      <c r="CD65" s="555"/>
      <c r="CE65" s="555"/>
      <c r="CF65" s="555"/>
      <c r="CG65" s="555"/>
      <c r="CH65" s="555"/>
      <c r="CI65" s="555"/>
      <c r="CJ65" s="555"/>
      <c r="CK65" s="555"/>
      <c r="CL65" s="555"/>
      <c r="CM65" s="600"/>
      <c r="CN65" s="317"/>
      <c r="CO65" s="586"/>
      <c r="CP65" s="586"/>
      <c r="CQ65" s="603"/>
      <c r="CS65" s="1407" t="s">
        <v>315</v>
      </c>
      <c r="CT65" s="880" t="s">
        <v>310</v>
      </c>
      <c r="CU65" s="881" t="s">
        <v>332</v>
      </c>
      <c r="CV65" s="881" t="s">
        <v>332</v>
      </c>
      <c r="CW65" s="882"/>
      <c r="CY65" s="1407" t="s">
        <v>315</v>
      </c>
      <c r="CZ65" s="880" t="s">
        <v>310</v>
      </c>
      <c r="DA65" s="881" t="s">
        <v>332</v>
      </c>
      <c r="DB65" s="881"/>
      <c r="DC65" s="882">
        <v>160</v>
      </c>
    </row>
    <row r="66" spans="2:107" ht="15" thickTop="1">
      <c r="B66" s="8"/>
      <c r="C66" s="555"/>
      <c r="D66" s="555"/>
      <c r="E66" s="555"/>
      <c r="F66" s="555"/>
      <c r="G66" s="555"/>
      <c r="H66" s="555"/>
      <c r="I66" s="555"/>
      <c r="J66" s="555"/>
      <c r="K66" s="555"/>
      <c r="L66" s="555"/>
      <c r="M66" s="555"/>
      <c r="N66" s="555"/>
      <c r="O66" s="555"/>
      <c r="P66" s="555"/>
      <c r="Q66" s="555"/>
      <c r="R66" s="555"/>
      <c r="S66" s="555"/>
      <c r="T66" s="555"/>
      <c r="U66" s="555"/>
      <c r="V66" s="555"/>
      <c r="W66" s="555"/>
      <c r="X66" s="555"/>
      <c r="Y66" s="555"/>
      <c r="Z66" s="555"/>
      <c r="AA66" s="555"/>
      <c r="AB66" s="555"/>
      <c r="AC66" s="555"/>
      <c r="AD66" s="555"/>
      <c r="AE66" s="555"/>
      <c r="AF66" s="555"/>
      <c r="AG66" s="555"/>
      <c r="AH66" s="555"/>
      <c r="AI66" s="555"/>
      <c r="AJ66" s="555"/>
      <c r="AK66" s="555"/>
      <c r="AL66" s="555"/>
      <c r="AM66" s="555"/>
      <c r="AN66" s="555"/>
      <c r="AO66" s="555"/>
      <c r="AP66" s="555"/>
      <c r="AQ66" s="555"/>
      <c r="AR66" s="555"/>
      <c r="AS66" s="555"/>
      <c r="AT66" s="555"/>
      <c r="AU66" s="555"/>
      <c r="AV66" s="555"/>
      <c r="AW66" s="555"/>
      <c r="AX66" s="555"/>
      <c r="AY66" s="555"/>
      <c r="AZ66" s="555"/>
      <c r="BA66" s="555"/>
      <c r="BB66" s="555"/>
      <c r="BC66" s="555"/>
      <c r="BD66" s="555"/>
      <c r="BE66" s="555"/>
      <c r="BF66" s="555"/>
      <c r="BG66" s="555"/>
      <c r="BH66" s="555"/>
      <c r="BI66" s="555"/>
      <c r="BJ66" s="555"/>
      <c r="BK66" s="555"/>
      <c r="BL66" s="555"/>
      <c r="BM66" s="555"/>
      <c r="BN66" s="555"/>
      <c r="BO66" s="555"/>
      <c r="BP66" s="555"/>
      <c r="BQ66" s="555"/>
      <c r="BR66" s="555"/>
      <c r="BS66" s="555"/>
      <c r="BT66" s="555"/>
      <c r="BU66" s="555"/>
      <c r="BV66" s="555"/>
      <c r="BW66" s="555"/>
      <c r="BX66" s="555"/>
      <c r="BY66" s="555"/>
      <c r="BZ66" s="555"/>
      <c r="CA66" s="555"/>
      <c r="CB66" s="555"/>
      <c r="CC66" s="555"/>
      <c r="CD66" s="555"/>
      <c r="CE66" s="555"/>
      <c r="CF66" s="555"/>
      <c r="CG66" s="555"/>
      <c r="CH66" s="555"/>
      <c r="CI66" s="555"/>
      <c r="CJ66" s="555"/>
      <c r="CK66" s="555"/>
      <c r="CL66" s="555"/>
      <c r="CM66" s="1410" t="s">
        <v>316</v>
      </c>
      <c r="CN66" s="550" t="s">
        <v>317</v>
      </c>
      <c r="CO66" s="604" t="s">
        <v>332</v>
      </c>
      <c r="CP66" s="604" t="s">
        <v>332</v>
      </c>
      <c r="CQ66" s="605"/>
      <c r="CS66" s="1408"/>
      <c r="CT66" s="883" t="s">
        <v>311</v>
      </c>
      <c r="CU66" s="871" t="s">
        <v>0</v>
      </c>
      <c r="CV66" s="871" t="s">
        <v>0</v>
      </c>
      <c r="CW66" s="884"/>
      <c r="CY66" s="1408"/>
      <c r="CZ66" s="883" t="s">
        <v>311</v>
      </c>
      <c r="DA66" s="871" t="s">
        <v>0</v>
      </c>
      <c r="DB66" s="871"/>
      <c r="DC66" s="884">
        <v>430</v>
      </c>
    </row>
    <row r="67" spans="2:107">
      <c r="B67" s="8"/>
      <c r="C67" s="555"/>
      <c r="D67" s="555"/>
      <c r="E67" s="555"/>
      <c r="F67" s="555"/>
      <c r="G67" s="555"/>
      <c r="H67" s="555"/>
      <c r="I67" s="555"/>
      <c r="J67" s="555"/>
      <c r="K67" s="555"/>
      <c r="L67" s="555"/>
      <c r="M67" s="555"/>
      <c r="N67" s="555"/>
      <c r="O67" s="555"/>
      <c r="P67" s="555"/>
      <c r="Q67" s="555"/>
      <c r="R67" s="555"/>
      <c r="S67" s="555"/>
      <c r="T67" s="555"/>
      <c r="U67" s="555"/>
      <c r="V67" s="555"/>
      <c r="W67" s="555"/>
      <c r="X67" s="555"/>
      <c r="Y67" s="555"/>
      <c r="Z67" s="555"/>
      <c r="AA67" s="555"/>
      <c r="AB67" s="555"/>
      <c r="AC67" s="555"/>
      <c r="AD67" s="555"/>
      <c r="AE67" s="555"/>
      <c r="AF67" s="555"/>
      <c r="AG67" s="555"/>
      <c r="AH67" s="555"/>
      <c r="AI67" s="555"/>
      <c r="AJ67" s="555"/>
      <c r="AK67" s="555"/>
      <c r="AL67" s="555"/>
      <c r="AM67" s="555"/>
      <c r="AN67" s="555"/>
      <c r="AO67" s="555"/>
      <c r="AP67" s="555"/>
      <c r="AQ67" s="555"/>
      <c r="AR67" s="555"/>
      <c r="AS67" s="555"/>
      <c r="AT67" s="555"/>
      <c r="AU67" s="555"/>
      <c r="AV67" s="555"/>
      <c r="AW67" s="555"/>
      <c r="AX67" s="555"/>
      <c r="AY67" s="555"/>
      <c r="AZ67" s="555"/>
      <c r="BA67" s="555"/>
      <c r="BB67" s="555"/>
      <c r="BC67" s="555"/>
      <c r="BD67" s="555"/>
      <c r="BE67" s="555"/>
      <c r="BF67" s="555"/>
      <c r="BG67" s="555"/>
      <c r="BH67" s="555"/>
      <c r="BI67" s="555"/>
      <c r="BJ67" s="555"/>
      <c r="BK67" s="555"/>
      <c r="BL67" s="555"/>
      <c r="BM67" s="555"/>
      <c r="BN67" s="555"/>
      <c r="BO67" s="555"/>
      <c r="BP67" s="555"/>
      <c r="BQ67" s="555"/>
      <c r="BR67" s="555"/>
      <c r="BS67" s="555"/>
      <c r="BT67" s="555"/>
      <c r="BU67" s="555"/>
      <c r="BV67" s="555"/>
      <c r="BW67" s="555"/>
      <c r="BX67" s="555"/>
      <c r="BY67" s="555"/>
      <c r="BZ67" s="555"/>
      <c r="CA67" s="555"/>
      <c r="CB67" s="555"/>
      <c r="CC67" s="555"/>
      <c r="CD67" s="555"/>
      <c r="CE67" s="555"/>
      <c r="CF67" s="555"/>
      <c r="CG67" s="555"/>
      <c r="CH67" s="555"/>
      <c r="CI67" s="555"/>
      <c r="CJ67" s="555"/>
      <c r="CK67" s="555"/>
      <c r="CL67" s="555"/>
      <c r="CM67" s="1411"/>
      <c r="CN67" s="392" t="s">
        <v>318</v>
      </c>
      <c r="CO67" s="540" t="s">
        <v>332</v>
      </c>
      <c r="CP67" s="540" t="s">
        <v>332</v>
      </c>
      <c r="CQ67" s="606"/>
      <c r="CS67" s="1408"/>
      <c r="CT67" s="883" t="s">
        <v>312</v>
      </c>
      <c r="CU67" s="871" t="s">
        <v>333</v>
      </c>
      <c r="CV67" s="871" t="s">
        <v>333</v>
      </c>
      <c r="CW67" s="884"/>
      <c r="CY67" s="1408"/>
      <c r="CZ67" s="883" t="s">
        <v>312</v>
      </c>
      <c r="DA67" s="871" t="s">
        <v>333</v>
      </c>
      <c r="DB67" s="871"/>
      <c r="DC67" s="884">
        <v>180</v>
      </c>
    </row>
    <row r="68" spans="2:107">
      <c r="B68" s="8"/>
      <c r="C68" s="555"/>
      <c r="D68" s="555"/>
      <c r="E68" s="555"/>
      <c r="F68" s="555"/>
      <c r="G68" s="555"/>
      <c r="H68" s="555"/>
      <c r="I68" s="555"/>
      <c r="J68" s="555"/>
      <c r="K68" s="555"/>
      <c r="L68" s="555"/>
      <c r="M68" s="555"/>
      <c r="N68" s="555"/>
      <c r="O68" s="555"/>
      <c r="P68" s="555"/>
      <c r="Q68" s="555"/>
      <c r="R68" s="555"/>
      <c r="S68" s="555"/>
      <c r="T68" s="555"/>
      <c r="U68" s="555"/>
      <c r="V68" s="555"/>
      <c r="W68" s="555"/>
      <c r="X68" s="555"/>
      <c r="Y68" s="555"/>
      <c r="Z68" s="555"/>
      <c r="AA68" s="555"/>
      <c r="AB68" s="555"/>
      <c r="AC68" s="555"/>
      <c r="AD68" s="555"/>
      <c r="AE68" s="555"/>
      <c r="AF68" s="555"/>
      <c r="AG68" s="555"/>
      <c r="AH68" s="555"/>
      <c r="AI68" s="555"/>
      <c r="AJ68" s="555"/>
      <c r="AK68" s="555"/>
      <c r="AL68" s="555"/>
      <c r="AM68" s="555"/>
      <c r="AN68" s="555"/>
      <c r="AO68" s="555"/>
      <c r="AP68" s="555"/>
      <c r="AQ68" s="555"/>
      <c r="AR68" s="555"/>
      <c r="AS68" s="555"/>
      <c r="AT68" s="555"/>
      <c r="AU68" s="555"/>
      <c r="AV68" s="555"/>
      <c r="AW68" s="555"/>
      <c r="AX68" s="555"/>
      <c r="AY68" s="555"/>
      <c r="AZ68" s="555"/>
      <c r="BA68" s="555"/>
      <c r="BB68" s="555"/>
      <c r="BC68" s="555"/>
      <c r="BD68" s="555"/>
      <c r="BE68" s="555"/>
      <c r="BF68" s="555"/>
      <c r="BG68" s="555"/>
      <c r="BH68" s="555"/>
      <c r="BI68" s="555"/>
      <c r="BJ68" s="555"/>
      <c r="BK68" s="555"/>
      <c r="BL68" s="555"/>
      <c r="BM68" s="555"/>
      <c r="BN68" s="555"/>
      <c r="BO68" s="555"/>
      <c r="BP68" s="555"/>
      <c r="BQ68" s="555"/>
      <c r="BR68" s="555"/>
      <c r="BS68" s="555"/>
      <c r="BT68" s="555"/>
      <c r="BU68" s="555"/>
      <c r="BV68" s="555"/>
      <c r="BW68" s="555"/>
      <c r="BX68" s="555"/>
      <c r="BY68" s="555"/>
      <c r="BZ68" s="555"/>
      <c r="CA68" s="555"/>
      <c r="CB68" s="555"/>
      <c r="CC68" s="555"/>
      <c r="CD68" s="555"/>
      <c r="CE68" s="555"/>
      <c r="CF68" s="555"/>
      <c r="CG68" s="555"/>
      <c r="CH68" s="555"/>
      <c r="CI68" s="555"/>
      <c r="CJ68" s="555"/>
      <c r="CK68" s="555"/>
      <c r="CL68" s="555"/>
      <c r="CM68" s="1411"/>
      <c r="CN68" s="392" t="s">
        <v>319</v>
      </c>
      <c r="CO68" s="540" t="s">
        <v>333</v>
      </c>
      <c r="CP68" s="540" t="s">
        <v>333</v>
      </c>
      <c r="CQ68" s="606"/>
      <c r="CS68" s="1408"/>
      <c r="CT68" s="883" t="s">
        <v>313</v>
      </c>
      <c r="CU68" s="871" t="s">
        <v>0</v>
      </c>
      <c r="CV68" s="871" t="s">
        <v>0</v>
      </c>
      <c r="CW68" s="884"/>
      <c r="CY68" s="1408"/>
      <c r="CZ68" s="883" t="s">
        <v>313</v>
      </c>
      <c r="DA68" s="871" t="s">
        <v>0</v>
      </c>
      <c r="DB68" s="871"/>
      <c r="DC68" s="884">
        <v>200</v>
      </c>
    </row>
    <row r="69" spans="2:107" ht="15" thickBot="1">
      <c r="BT69" s="555"/>
      <c r="BU69" s="555"/>
      <c r="BV69" s="555"/>
      <c r="BW69" s="555"/>
      <c r="BX69" s="555"/>
      <c r="BY69" s="555"/>
      <c r="BZ69" s="555"/>
      <c r="CA69" s="555"/>
      <c r="CB69" s="555"/>
      <c r="CC69" s="555"/>
      <c r="CD69" s="555"/>
      <c r="CE69" s="555"/>
      <c r="CF69" s="555"/>
      <c r="CG69" s="555"/>
      <c r="CH69" s="555"/>
      <c r="CI69" s="555"/>
      <c r="CJ69" s="555"/>
      <c r="CK69" s="555"/>
      <c r="CL69" s="555"/>
      <c r="CM69" s="1411"/>
      <c r="CN69" s="392" t="s">
        <v>320</v>
      </c>
      <c r="CO69" s="540" t="s">
        <v>333</v>
      </c>
      <c r="CP69" s="540" t="s">
        <v>333</v>
      </c>
      <c r="CQ69" s="606"/>
      <c r="CS69" s="1409"/>
      <c r="CT69" s="885" t="s">
        <v>314</v>
      </c>
      <c r="CU69" s="886" t="s">
        <v>0</v>
      </c>
      <c r="CV69" s="886" t="s">
        <v>0</v>
      </c>
      <c r="CW69" s="887"/>
      <c r="CY69" s="1409"/>
      <c r="CZ69" s="885" t="s">
        <v>314</v>
      </c>
      <c r="DA69" s="886" t="s">
        <v>0</v>
      </c>
      <c r="DB69" s="886"/>
      <c r="DC69" s="887">
        <v>810</v>
      </c>
    </row>
    <row r="70" spans="2:107" ht="15.6" thickTop="1" thickBot="1">
      <c r="BT70" s="555"/>
      <c r="BU70" s="555"/>
      <c r="BV70" s="555"/>
      <c r="BW70" s="555"/>
      <c r="BX70" s="555"/>
      <c r="BY70" s="555"/>
      <c r="BZ70" s="555"/>
      <c r="CA70" s="555"/>
      <c r="CB70" s="555"/>
      <c r="CC70" s="555"/>
      <c r="CD70" s="555"/>
      <c r="CE70" s="555"/>
      <c r="CF70" s="555"/>
      <c r="CG70" s="555"/>
      <c r="CH70" s="555"/>
      <c r="CI70" s="555"/>
      <c r="CJ70" s="555"/>
      <c r="CK70" s="555"/>
      <c r="CL70" s="555"/>
      <c r="CM70" s="1411"/>
      <c r="CN70" s="392" t="s">
        <v>321</v>
      </c>
      <c r="CO70" s="540" t="s">
        <v>333</v>
      </c>
      <c r="CP70" s="540" t="s">
        <v>333</v>
      </c>
      <c r="CQ70" s="606"/>
      <c r="CS70" s="600"/>
      <c r="CT70" s="888"/>
      <c r="CU70" s="878"/>
      <c r="CV70" s="878"/>
      <c r="CW70" s="879"/>
      <c r="CY70" s="600"/>
      <c r="CZ70" s="888"/>
      <c r="DA70" s="878"/>
      <c r="DB70" s="878"/>
      <c r="DC70" s="879"/>
    </row>
    <row r="71" spans="2:107" ht="15" thickTop="1">
      <c r="BT71" s="555"/>
      <c r="BU71" s="555"/>
      <c r="BV71" s="555"/>
      <c r="BW71" s="555"/>
      <c r="BX71" s="555"/>
      <c r="BY71" s="555"/>
      <c r="BZ71" s="555"/>
      <c r="CA71" s="555"/>
      <c r="CB71" s="555"/>
      <c r="CC71" s="555"/>
      <c r="CD71" s="555"/>
      <c r="CE71" s="555"/>
      <c r="CF71" s="555"/>
      <c r="CG71" s="555"/>
      <c r="CH71" s="555"/>
      <c r="CI71" s="555"/>
      <c r="CJ71" s="555"/>
      <c r="CK71" s="555"/>
      <c r="CL71" s="555"/>
      <c r="CM71" s="1411"/>
      <c r="CN71" s="392" t="s">
        <v>322</v>
      </c>
      <c r="CO71" s="540" t="s">
        <v>333</v>
      </c>
      <c r="CP71" s="540" t="s">
        <v>333</v>
      </c>
      <c r="CQ71" s="606"/>
      <c r="CS71" s="1410" t="s">
        <v>316</v>
      </c>
      <c r="CT71" s="889" t="s">
        <v>317</v>
      </c>
      <c r="CU71" s="890" t="s">
        <v>332</v>
      </c>
      <c r="CV71" s="890" t="s">
        <v>332</v>
      </c>
      <c r="CW71" s="891"/>
      <c r="CY71" s="1410" t="s">
        <v>316</v>
      </c>
      <c r="CZ71" s="889" t="s">
        <v>317</v>
      </c>
      <c r="DA71" s="890" t="s">
        <v>332</v>
      </c>
      <c r="DB71" s="890"/>
      <c r="DC71" s="891">
        <v>170</v>
      </c>
    </row>
    <row r="72" spans="2:107" ht="15" thickBot="1">
      <c r="BT72" s="555"/>
      <c r="BU72" s="555"/>
      <c r="BV72" s="555"/>
      <c r="BW72" s="555"/>
      <c r="BX72" s="555"/>
      <c r="BY72" s="555"/>
      <c r="BZ72" s="555"/>
      <c r="CA72" s="555"/>
      <c r="CB72" s="555"/>
      <c r="CC72" s="555"/>
      <c r="CD72" s="555"/>
      <c r="CE72" s="555"/>
      <c r="CF72" s="555"/>
      <c r="CG72" s="555"/>
      <c r="CH72" s="555"/>
      <c r="CI72" s="555"/>
      <c r="CJ72" s="555"/>
      <c r="CK72" s="555"/>
      <c r="CL72" s="555"/>
      <c r="CM72" s="1412"/>
      <c r="CN72" s="607" t="s">
        <v>323</v>
      </c>
      <c r="CO72" s="608" t="s">
        <v>333</v>
      </c>
      <c r="CP72" s="608" t="s">
        <v>333</v>
      </c>
      <c r="CQ72" s="609"/>
      <c r="CS72" s="1411"/>
      <c r="CT72" s="883" t="s">
        <v>318</v>
      </c>
      <c r="CU72" s="871" t="s">
        <v>332</v>
      </c>
      <c r="CV72" s="871" t="s">
        <v>332</v>
      </c>
      <c r="CW72" s="892"/>
      <c r="CY72" s="1411"/>
      <c r="CZ72" s="883" t="s">
        <v>318</v>
      </c>
      <c r="DA72" s="871" t="s">
        <v>332</v>
      </c>
      <c r="DB72" s="871"/>
      <c r="DC72" s="892">
        <v>170</v>
      </c>
    </row>
    <row r="73" spans="2:107" ht="15" thickTop="1">
      <c r="BT73" s="555"/>
      <c r="BU73" s="555"/>
      <c r="BV73" s="555"/>
      <c r="BW73" s="555"/>
      <c r="BX73" s="555"/>
      <c r="BY73" s="555"/>
      <c r="BZ73" s="555"/>
      <c r="CA73" s="555"/>
      <c r="CB73" s="555"/>
      <c r="CC73" s="555"/>
      <c r="CD73" s="555"/>
      <c r="CE73" s="555"/>
      <c r="CF73" s="555"/>
      <c r="CG73" s="555"/>
      <c r="CH73" s="555"/>
      <c r="CI73" s="555"/>
      <c r="CJ73" s="555"/>
      <c r="CK73" s="555"/>
      <c r="CL73" s="555"/>
      <c r="CM73" s="600"/>
      <c r="CN73" s="199"/>
      <c r="CO73" s="573"/>
      <c r="CP73" s="573"/>
      <c r="CQ73" s="601"/>
      <c r="CS73" s="1411"/>
      <c r="CT73" s="883" t="s">
        <v>319</v>
      </c>
      <c r="CU73" s="871" t="s">
        <v>333</v>
      </c>
      <c r="CV73" s="871" t="s">
        <v>333</v>
      </c>
      <c r="CW73" s="892"/>
      <c r="CY73" s="1411"/>
      <c r="CZ73" s="883" t="s">
        <v>319</v>
      </c>
      <c r="DA73" s="871" t="s">
        <v>333</v>
      </c>
      <c r="DB73" s="871"/>
      <c r="DC73" s="892">
        <v>430</v>
      </c>
    </row>
    <row r="74" spans="2:107">
      <c r="BT74" s="555"/>
      <c r="BU74" s="555"/>
      <c r="BV74" s="555"/>
      <c r="BW74" s="555"/>
      <c r="BX74" s="555"/>
      <c r="BY74" s="555"/>
      <c r="BZ74" s="555"/>
      <c r="CA74" s="555"/>
      <c r="CB74" s="555"/>
      <c r="CC74" s="555"/>
      <c r="CD74" s="555"/>
      <c r="CE74" s="555"/>
      <c r="CF74" s="555"/>
      <c r="CG74" s="555"/>
      <c r="CH74" s="555"/>
      <c r="CI74" s="555"/>
      <c r="CJ74" s="555"/>
      <c r="CK74" s="555"/>
      <c r="CL74" s="555"/>
      <c r="CM74" s="600"/>
      <c r="CN74" s="392" t="s">
        <v>325</v>
      </c>
      <c r="CO74" s="540" t="s">
        <v>51</v>
      </c>
      <c r="CP74" s="540" t="s">
        <v>51</v>
      </c>
      <c r="CQ74" s="559"/>
      <c r="CS74" s="1411"/>
      <c r="CT74" s="883" t="s">
        <v>320</v>
      </c>
      <c r="CU74" s="871" t="s">
        <v>333</v>
      </c>
      <c r="CV74" s="871" t="s">
        <v>333</v>
      </c>
      <c r="CW74" s="892"/>
      <c r="CY74" s="1411"/>
      <c r="CZ74" s="883" t="s">
        <v>320</v>
      </c>
      <c r="DA74" s="871" t="s">
        <v>333</v>
      </c>
      <c r="DB74" s="871"/>
      <c r="DC74" s="892">
        <v>160</v>
      </c>
    </row>
    <row r="75" spans="2:107">
      <c r="BT75" s="555"/>
      <c r="BU75" s="555"/>
      <c r="BV75" s="555"/>
      <c r="BW75" s="555"/>
      <c r="BX75" s="555"/>
      <c r="BY75" s="555"/>
      <c r="BZ75" s="555"/>
      <c r="CA75" s="555"/>
      <c r="CB75" s="555"/>
      <c r="CC75" s="555"/>
      <c r="CD75" s="555"/>
      <c r="CE75" s="555"/>
      <c r="CF75" s="555"/>
      <c r="CG75" s="555"/>
      <c r="CH75" s="555"/>
      <c r="CI75" s="555"/>
      <c r="CJ75" s="555"/>
      <c r="CK75" s="555"/>
      <c r="CL75" s="555"/>
      <c r="CM75" s="600"/>
      <c r="CN75" s="392" t="s">
        <v>326</v>
      </c>
      <c r="CO75" s="540" t="s">
        <v>15</v>
      </c>
      <c r="CP75" s="540" t="s">
        <v>15</v>
      </c>
      <c r="CQ75" s="559"/>
      <c r="CS75" s="1411"/>
      <c r="CT75" s="883" t="s">
        <v>321</v>
      </c>
      <c r="CU75" s="871" t="s">
        <v>333</v>
      </c>
      <c r="CV75" s="871" t="s">
        <v>333</v>
      </c>
      <c r="CW75" s="892"/>
      <c r="CY75" s="1411"/>
      <c r="CZ75" s="883" t="s">
        <v>321</v>
      </c>
      <c r="DA75" s="871" t="s">
        <v>333</v>
      </c>
      <c r="DB75" s="871"/>
      <c r="DC75" s="892">
        <v>170</v>
      </c>
    </row>
    <row r="76" spans="2:107">
      <c r="BT76" s="555"/>
      <c r="BU76" s="555"/>
      <c r="BV76" s="555"/>
      <c r="BW76" s="555"/>
      <c r="BX76" s="555"/>
      <c r="BY76" s="555"/>
      <c r="BZ76" s="555"/>
      <c r="CA76" s="555"/>
      <c r="CB76" s="555"/>
      <c r="CC76" s="555"/>
      <c r="CD76" s="555"/>
      <c r="CE76" s="555"/>
      <c r="CF76" s="555"/>
      <c r="CG76" s="555"/>
      <c r="CH76" s="555"/>
      <c r="CI76" s="555"/>
      <c r="CJ76" s="555"/>
      <c r="CK76" s="555"/>
      <c r="CL76" s="555"/>
      <c r="CM76" s="600"/>
      <c r="CN76" s="392" t="s">
        <v>327</v>
      </c>
      <c r="CO76" s="540" t="s">
        <v>15</v>
      </c>
      <c r="CP76" s="540" t="s">
        <v>15</v>
      </c>
      <c r="CQ76" s="559"/>
      <c r="CS76" s="1411"/>
      <c r="CT76" s="883" t="s">
        <v>322</v>
      </c>
      <c r="CU76" s="871" t="s">
        <v>333</v>
      </c>
      <c r="CV76" s="871" t="s">
        <v>333</v>
      </c>
      <c r="CW76" s="892"/>
      <c r="CY76" s="1411"/>
      <c r="CZ76" s="883" t="s">
        <v>322</v>
      </c>
      <c r="DA76" s="871" t="s">
        <v>333</v>
      </c>
      <c r="DB76" s="871"/>
      <c r="DC76" s="892">
        <v>760</v>
      </c>
    </row>
    <row r="77" spans="2:107" ht="15" thickBot="1">
      <c r="BT77" s="555"/>
      <c r="BU77" s="555"/>
      <c r="BV77" s="555"/>
      <c r="BW77" s="555"/>
      <c r="BX77" s="555"/>
      <c r="BY77" s="555"/>
      <c r="BZ77" s="555"/>
      <c r="CA77" s="555"/>
      <c r="CB77" s="555"/>
      <c r="CC77" s="555"/>
      <c r="CD77" s="555"/>
      <c r="CE77" s="555"/>
      <c r="CF77" s="555"/>
      <c r="CG77" s="555"/>
      <c r="CH77" s="555"/>
      <c r="CI77" s="555"/>
      <c r="CJ77" s="555"/>
      <c r="CK77" s="555"/>
      <c r="CL77" s="555"/>
      <c r="CM77" s="600"/>
      <c r="CN77" s="392" t="s">
        <v>324</v>
      </c>
      <c r="CO77" s="540" t="s">
        <v>15</v>
      </c>
      <c r="CP77" s="540" t="s">
        <v>15</v>
      </c>
      <c r="CQ77" s="559"/>
      <c r="CS77" s="1412"/>
      <c r="CT77" s="893" t="s">
        <v>323</v>
      </c>
      <c r="CU77" s="894" t="s">
        <v>333</v>
      </c>
      <c r="CV77" s="894" t="s">
        <v>333</v>
      </c>
      <c r="CW77" s="895"/>
      <c r="CY77" s="1412"/>
      <c r="CZ77" s="893" t="s">
        <v>323</v>
      </c>
      <c r="DA77" s="894" t="s">
        <v>333</v>
      </c>
      <c r="DB77" s="894"/>
      <c r="DC77" s="895">
        <v>430</v>
      </c>
    </row>
    <row r="78" spans="2:107" ht="15.6" thickTop="1" thickBot="1">
      <c r="BT78" s="555"/>
      <c r="BU78" s="555"/>
      <c r="BV78" s="555"/>
      <c r="BW78" s="555"/>
      <c r="BX78" s="555"/>
      <c r="BY78" s="555"/>
      <c r="BZ78" s="555"/>
      <c r="CA78" s="555"/>
      <c r="CB78" s="555"/>
      <c r="CC78" s="555"/>
      <c r="CD78" s="555"/>
      <c r="CE78" s="555"/>
      <c r="CF78" s="555"/>
      <c r="CG78" s="555"/>
      <c r="CH78" s="555"/>
      <c r="CI78" s="555"/>
      <c r="CJ78" s="555"/>
      <c r="CK78" s="555"/>
      <c r="CL78" s="555"/>
      <c r="CM78" s="600"/>
      <c r="CN78" s="392" t="s">
        <v>328</v>
      </c>
      <c r="CO78" s="540" t="s">
        <v>15</v>
      </c>
      <c r="CP78" s="540" t="s">
        <v>15</v>
      </c>
      <c r="CQ78" s="559"/>
      <c r="CS78" s="600"/>
      <c r="CT78" s="896"/>
      <c r="CU78" s="869"/>
      <c r="CV78" s="869"/>
      <c r="CW78" s="870"/>
      <c r="CY78" s="600"/>
      <c r="CZ78" s="896"/>
      <c r="DA78" s="869"/>
      <c r="DB78" s="869"/>
      <c r="DC78" s="870"/>
    </row>
    <row r="79" spans="2:107" ht="15" thickTop="1">
      <c r="BT79" s="555"/>
      <c r="BU79" s="555"/>
      <c r="BV79" s="555"/>
      <c r="BW79" s="555"/>
      <c r="BX79" s="555"/>
      <c r="BY79" s="555"/>
      <c r="BZ79" s="555"/>
      <c r="CA79" s="555"/>
      <c r="CB79" s="555"/>
      <c r="CC79" s="555"/>
      <c r="CD79" s="555"/>
      <c r="CE79" s="555"/>
      <c r="CF79" s="555"/>
      <c r="CG79" s="555"/>
      <c r="CH79" s="555"/>
      <c r="CI79" s="555"/>
      <c r="CJ79" s="555"/>
      <c r="CK79" s="555"/>
      <c r="CL79" s="555"/>
      <c r="CM79" s="600"/>
      <c r="CN79" s="392" t="s">
        <v>329</v>
      </c>
      <c r="CO79" s="540" t="s">
        <v>15</v>
      </c>
      <c r="CP79" s="540" t="s">
        <v>15</v>
      </c>
      <c r="CQ79" s="559"/>
      <c r="CS79" s="1333" t="s">
        <v>380</v>
      </c>
      <c r="CT79" s="897" t="s">
        <v>325</v>
      </c>
      <c r="CU79" s="898" t="s">
        <v>51</v>
      </c>
      <c r="CV79" s="871" t="s">
        <v>51</v>
      </c>
      <c r="CW79" s="872"/>
      <c r="CY79" s="1333" t="s">
        <v>380</v>
      </c>
      <c r="CZ79" s="897" t="s">
        <v>325</v>
      </c>
      <c r="DA79" s="898" t="s">
        <v>51</v>
      </c>
      <c r="DB79" s="871"/>
      <c r="DC79" s="872" t="s">
        <v>51</v>
      </c>
    </row>
    <row r="80" spans="2:107">
      <c r="BT80" s="555"/>
      <c r="BU80" s="555"/>
      <c r="BV80" s="555"/>
      <c r="BW80" s="555"/>
      <c r="BX80" s="555"/>
      <c r="BY80" s="555"/>
      <c r="BZ80" s="555"/>
      <c r="CA80" s="555"/>
      <c r="CB80" s="555"/>
      <c r="CC80" s="555"/>
      <c r="CD80" s="555"/>
      <c r="CE80" s="555"/>
      <c r="CF80" s="555"/>
      <c r="CG80" s="555"/>
      <c r="CH80" s="555"/>
      <c r="CI80" s="555"/>
      <c r="CJ80" s="555"/>
      <c r="CK80" s="555"/>
      <c r="CL80" s="555"/>
      <c r="CM80" s="600"/>
      <c r="CN80" s="392" t="s">
        <v>330</v>
      </c>
      <c r="CO80" s="540" t="s">
        <v>51</v>
      </c>
      <c r="CP80" s="540" t="s">
        <v>51</v>
      </c>
      <c r="CQ80" s="559"/>
      <c r="CS80" s="1334"/>
      <c r="CT80" s="899" t="s">
        <v>326</v>
      </c>
      <c r="CU80" s="898" t="s">
        <v>15</v>
      </c>
      <c r="CV80" s="871" t="s">
        <v>15</v>
      </c>
      <c r="CW80" s="872"/>
      <c r="CY80" s="1334"/>
      <c r="CZ80" s="899" t="s">
        <v>326</v>
      </c>
      <c r="DA80" s="898" t="s">
        <v>15</v>
      </c>
      <c r="DB80" s="871"/>
      <c r="DC80" s="872" t="s">
        <v>15</v>
      </c>
    </row>
    <row r="81" spans="72:107" ht="15" thickBot="1">
      <c r="BT81" s="555"/>
      <c r="BU81" s="555"/>
      <c r="BV81" s="555"/>
      <c r="BW81" s="555"/>
      <c r="BX81" s="555"/>
      <c r="BY81" s="555"/>
      <c r="BZ81" s="555"/>
      <c r="CA81" s="555"/>
      <c r="CB81" s="555"/>
      <c r="CC81" s="555"/>
      <c r="CD81" s="555"/>
      <c r="CE81" s="555"/>
      <c r="CF81" s="555"/>
      <c r="CG81" s="555"/>
      <c r="CH81" s="555"/>
      <c r="CI81" s="555"/>
      <c r="CJ81" s="555"/>
      <c r="CK81" s="555"/>
      <c r="CL81" s="555"/>
      <c r="CM81" s="1"/>
      <c r="CN81" s="551" t="s">
        <v>331</v>
      </c>
      <c r="CO81" s="567" t="s">
        <v>53</v>
      </c>
      <c r="CP81" s="567" t="s">
        <v>53</v>
      </c>
      <c r="CQ81" s="568"/>
      <c r="CS81" s="1334"/>
      <c r="CT81" s="899" t="s">
        <v>327</v>
      </c>
      <c r="CU81" s="898" t="s">
        <v>15</v>
      </c>
      <c r="CV81" s="871" t="s">
        <v>15</v>
      </c>
      <c r="CW81" s="872"/>
      <c r="CY81" s="1334"/>
      <c r="CZ81" s="899" t="s">
        <v>327</v>
      </c>
      <c r="DA81" s="898" t="s">
        <v>15</v>
      </c>
      <c r="DB81" s="871"/>
      <c r="DC81" s="872" t="s">
        <v>15</v>
      </c>
    </row>
    <row r="82" spans="72:107">
      <c r="CI82" s="555"/>
      <c r="CJ82" s="555"/>
      <c r="CK82" s="555"/>
      <c r="CL82" s="555"/>
      <c r="CS82" s="1334"/>
      <c r="CT82" s="899" t="s">
        <v>324</v>
      </c>
      <c r="CU82" s="898" t="s">
        <v>15</v>
      </c>
      <c r="CV82" s="871" t="s">
        <v>15</v>
      </c>
      <c r="CW82" s="872"/>
      <c r="CY82" s="1334"/>
      <c r="CZ82" s="899" t="s">
        <v>324</v>
      </c>
      <c r="DA82" s="898" t="s">
        <v>15</v>
      </c>
      <c r="DB82" s="871"/>
      <c r="DC82" s="872" t="s">
        <v>15</v>
      </c>
    </row>
    <row r="83" spans="72:107">
      <c r="CS83" s="1334"/>
      <c r="CT83" s="899" t="s">
        <v>328</v>
      </c>
      <c r="CU83" s="898" t="s">
        <v>15</v>
      </c>
      <c r="CV83" s="871" t="s">
        <v>15</v>
      </c>
      <c r="CW83" s="872"/>
      <c r="CY83" s="1334"/>
      <c r="CZ83" s="899" t="s">
        <v>328</v>
      </c>
      <c r="DA83" s="898" t="s">
        <v>15</v>
      </c>
      <c r="DB83" s="871"/>
      <c r="DC83" s="872" t="s">
        <v>15</v>
      </c>
    </row>
    <row r="84" spans="72:107">
      <c r="CS84" s="1334"/>
      <c r="CT84" s="899" t="s">
        <v>329</v>
      </c>
      <c r="CU84" s="898" t="s">
        <v>15</v>
      </c>
      <c r="CV84" s="871" t="s">
        <v>15</v>
      </c>
      <c r="CW84" s="872"/>
      <c r="CY84" s="1334"/>
      <c r="CZ84" s="899" t="s">
        <v>329</v>
      </c>
      <c r="DA84" s="898" t="s">
        <v>15</v>
      </c>
      <c r="DB84" s="871"/>
      <c r="DC84" s="872" t="s">
        <v>15</v>
      </c>
    </row>
    <row r="85" spans="72:107">
      <c r="CS85" s="1334"/>
      <c r="CT85" s="899" t="s">
        <v>330</v>
      </c>
      <c r="CU85" s="898" t="s">
        <v>51</v>
      </c>
      <c r="CV85" s="871" t="s">
        <v>51</v>
      </c>
      <c r="CW85" s="872"/>
      <c r="CY85" s="1334"/>
      <c r="CZ85" s="899" t="s">
        <v>330</v>
      </c>
      <c r="DA85" s="898" t="s">
        <v>51</v>
      </c>
      <c r="DB85" s="871"/>
      <c r="DC85" s="872" t="s">
        <v>51</v>
      </c>
    </row>
    <row r="86" spans="72:107" ht="15" thickBot="1">
      <c r="CS86" s="1335"/>
      <c r="CT86" s="900" t="s">
        <v>331</v>
      </c>
      <c r="CU86" s="901" t="s">
        <v>53</v>
      </c>
      <c r="CV86" s="902" t="s">
        <v>53</v>
      </c>
      <c r="CW86" s="903"/>
      <c r="CY86" s="1335"/>
      <c r="CZ86" s="900" t="s">
        <v>331</v>
      </c>
      <c r="DA86" s="901" t="s">
        <v>53</v>
      </c>
      <c r="DB86" s="902"/>
      <c r="DC86" s="903" t="s">
        <v>53</v>
      </c>
    </row>
    <row r="87" spans="72:107" ht="15" thickTop="1"/>
  </sheetData>
  <mergeCells count="24">
    <mergeCell ref="CY2:DC2"/>
    <mergeCell ref="CY46:CY63"/>
    <mergeCell ref="CY65:CY69"/>
    <mergeCell ref="CY71:CY77"/>
    <mergeCell ref="CY79:CY86"/>
    <mergeCell ref="CS46:CS63"/>
    <mergeCell ref="CS65:CS69"/>
    <mergeCell ref="CS71:CS77"/>
    <mergeCell ref="CS79:CS86"/>
    <mergeCell ref="CS2:CW2"/>
    <mergeCell ref="CM2:CQ2"/>
    <mergeCell ref="CM41:CM58"/>
    <mergeCell ref="CM60:CM64"/>
    <mergeCell ref="CM66:CM72"/>
    <mergeCell ref="C2:M2"/>
    <mergeCell ref="O2:Y2"/>
    <mergeCell ref="AA2:AK2"/>
    <mergeCell ref="AM2:AW2"/>
    <mergeCell ref="AY2:BI2"/>
    <mergeCell ref="CI2:CL2"/>
    <mergeCell ref="CD2:CH2"/>
    <mergeCell ref="BY2:CC2"/>
    <mergeCell ref="BT2:BX2"/>
    <mergeCell ref="BJ2:BS2"/>
  </mergeCells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FC81D-B592-432E-93C5-19B493D36022}">
  <sheetPr filterMode="1">
    <tabColor theme="3" tint="0.59999389629810485"/>
  </sheetPr>
  <dimension ref="A1:DI18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137" sqref="A137"/>
    </sheetView>
  </sheetViews>
  <sheetFormatPr defaultRowHeight="14.4"/>
  <cols>
    <col min="1" max="1" width="18.44140625" style="8" customWidth="1"/>
    <col min="2" max="2" width="13" customWidth="1"/>
    <col min="3" max="3" width="14.5546875" customWidth="1"/>
    <col min="4" max="5" width="8.88671875" style="1209" customWidth="1"/>
    <col min="6" max="6" width="10.6640625" customWidth="1"/>
    <col min="7" max="7" width="8.88671875" customWidth="1"/>
    <col min="8" max="9" width="12.33203125" customWidth="1"/>
    <col min="10" max="10" width="8.88671875" customWidth="1"/>
    <col min="11" max="11" width="14.88671875" customWidth="1"/>
    <col min="12" max="12" width="14.6640625" customWidth="1"/>
    <col min="13" max="13" width="8.6640625" customWidth="1"/>
    <col min="14" max="14" width="68.44140625" bestFit="1" customWidth="1"/>
    <col min="19" max="19" width="10.44140625" customWidth="1"/>
    <col min="20" max="21" width="10.5546875" customWidth="1"/>
    <col min="27" max="27" width="10.88671875" customWidth="1"/>
    <col min="29" max="29" width="9.109375" customWidth="1"/>
    <col min="63" max="63" width="9.109375" customWidth="1"/>
    <col min="65" max="67" width="9.109375" customWidth="1"/>
    <col min="68" max="68" width="13.44140625" customWidth="1"/>
    <col min="69" max="107" width="9.109375" customWidth="1"/>
  </cols>
  <sheetData>
    <row r="1" spans="1:107" ht="31.5" customHeight="1" thickBot="1">
      <c r="A1" s="555"/>
      <c r="B1" s="1159" t="s">
        <v>593</v>
      </c>
      <c r="C1" s="1110" t="s">
        <v>721</v>
      </c>
      <c r="D1" s="1208" t="s">
        <v>148</v>
      </c>
      <c r="E1" s="1208" t="s">
        <v>527</v>
      </c>
      <c r="F1" s="1198" t="s">
        <v>748</v>
      </c>
      <c r="G1" s="1145" t="s">
        <v>484</v>
      </c>
      <c r="H1" s="1145" t="s">
        <v>845</v>
      </c>
      <c r="I1" s="1145" t="s">
        <v>556</v>
      </c>
      <c r="J1" s="1145" t="s">
        <v>526</v>
      </c>
      <c r="K1" s="1145" t="s">
        <v>486</v>
      </c>
      <c r="L1" s="1145" t="s">
        <v>485</v>
      </c>
      <c r="M1" s="1198" t="s">
        <v>882</v>
      </c>
      <c r="N1" s="1145" t="s">
        <v>487</v>
      </c>
      <c r="O1" s="540" t="s">
        <v>529</v>
      </c>
      <c r="P1" s="540" t="s">
        <v>68</v>
      </c>
      <c r="Q1" s="540" t="s">
        <v>631</v>
      </c>
      <c r="R1" s="540" t="s">
        <v>632</v>
      </c>
      <c r="S1" s="540" t="s">
        <v>633</v>
      </c>
      <c r="T1" s="946" t="s">
        <v>634</v>
      </c>
      <c r="U1" s="1168" t="s">
        <v>702</v>
      </c>
      <c r="V1" s="946" t="s">
        <v>635</v>
      </c>
      <c r="W1" s="946" t="s">
        <v>499</v>
      </c>
      <c r="X1" s="946" t="s">
        <v>500</v>
      </c>
      <c r="Y1" s="946" t="s">
        <v>630</v>
      </c>
      <c r="Z1" s="946" t="s">
        <v>502</v>
      </c>
      <c r="AA1" s="946" t="s">
        <v>503</v>
      </c>
      <c r="AB1" s="946" t="s">
        <v>629</v>
      </c>
      <c r="AC1" s="1142" t="s">
        <v>648</v>
      </c>
      <c r="AD1" s="1142" t="s">
        <v>649</v>
      </c>
      <c r="AE1" s="1142" t="s">
        <v>650</v>
      </c>
      <c r="AF1" s="1142" t="s">
        <v>651</v>
      </c>
      <c r="AG1" s="1142" t="s">
        <v>652</v>
      </c>
      <c r="AH1" s="1142" t="s">
        <v>653</v>
      </c>
      <c r="AI1" s="1142" t="s">
        <v>654</v>
      </c>
      <c r="AJ1" s="1142" t="s">
        <v>655</v>
      </c>
      <c r="AK1" s="1142" t="s">
        <v>656</v>
      </c>
      <c r="AL1" s="1142" t="s">
        <v>657</v>
      </c>
      <c r="AM1" s="1142" t="s">
        <v>658</v>
      </c>
      <c r="AN1" s="1142" t="s">
        <v>659</v>
      </c>
      <c r="AO1" s="1142" t="s">
        <v>660</v>
      </c>
      <c r="AP1" s="1142" t="s">
        <v>661</v>
      </c>
      <c r="AQ1" s="1142" t="s">
        <v>662</v>
      </c>
      <c r="AR1" s="1143" t="s">
        <v>663</v>
      </c>
      <c r="AS1" s="1143" t="s">
        <v>664</v>
      </c>
      <c r="AT1" s="1143" t="s">
        <v>665</v>
      </c>
      <c r="AU1" s="1143" t="s">
        <v>666</v>
      </c>
      <c r="AV1" s="1143" t="s">
        <v>667</v>
      </c>
      <c r="AW1" s="1143" t="s">
        <v>668</v>
      </c>
      <c r="AX1" s="1143" t="s">
        <v>669</v>
      </c>
      <c r="AY1" s="1143" t="s">
        <v>670</v>
      </c>
      <c r="AZ1" s="1143" t="s">
        <v>671</v>
      </c>
      <c r="BA1" s="1143" t="s">
        <v>672</v>
      </c>
      <c r="BB1" s="1143" t="s">
        <v>673</v>
      </c>
      <c r="BC1" s="1143" t="s">
        <v>674</v>
      </c>
      <c r="BD1" s="1143" t="s">
        <v>675</v>
      </c>
      <c r="BE1" s="1143" t="s">
        <v>676</v>
      </c>
      <c r="BF1" s="1143" t="s">
        <v>677</v>
      </c>
      <c r="BG1" s="1142" t="s">
        <v>679</v>
      </c>
      <c r="BH1" s="1143" t="s">
        <v>678</v>
      </c>
      <c r="BI1" s="946" t="s">
        <v>636</v>
      </c>
      <c r="BJ1" s="946" t="s">
        <v>637</v>
      </c>
      <c r="BK1" s="1193" t="s">
        <v>638</v>
      </c>
      <c r="BL1" s="946" t="s">
        <v>639</v>
      </c>
      <c r="BM1" s="1193" t="s">
        <v>640</v>
      </c>
      <c r="BN1" s="946" t="s">
        <v>645</v>
      </c>
      <c r="BO1" s="946" t="s">
        <v>646</v>
      </c>
      <c r="BP1" s="946" t="s">
        <v>533</v>
      </c>
      <c r="BQ1" s="946" t="s">
        <v>647</v>
      </c>
      <c r="BR1" s="1380" t="s">
        <v>588</v>
      </c>
      <c r="BS1" s="1380"/>
      <c r="BT1" s="1380"/>
      <c r="BU1" s="1380"/>
      <c r="BV1" s="1380"/>
      <c r="BW1" s="1380"/>
      <c r="BX1" s="1380"/>
      <c r="BY1" s="1380"/>
      <c r="BZ1" s="1380"/>
      <c r="CA1" s="1380"/>
      <c r="CB1" s="1380"/>
      <c r="CC1" s="1380"/>
      <c r="CD1" s="1380"/>
      <c r="CE1" s="1380"/>
      <c r="CF1" s="1380"/>
      <c r="CG1" s="1380"/>
      <c r="CH1" s="1380"/>
      <c r="CI1" s="1380"/>
      <c r="CJ1" s="1381" t="s">
        <v>590</v>
      </c>
      <c r="CK1" s="1381"/>
      <c r="CL1" s="1381"/>
      <c r="CM1" s="1381"/>
      <c r="CN1" s="1381"/>
      <c r="CO1" s="1382" t="s">
        <v>591</v>
      </c>
      <c r="CP1" s="1382"/>
      <c r="CQ1" s="1382"/>
      <c r="CR1" s="1382"/>
      <c r="CS1" s="1382"/>
      <c r="CT1" s="1382"/>
      <c r="CU1" s="1382"/>
      <c r="CV1" s="1383" t="s">
        <v>380</v>
      </c>
      <c r="CW1" s="1383"/>
      <c r="CX1" s="1383"/>
      <c r="CY1" s="1383"/>
      <c r="CZ1" s="1383"/>
      <c r="DA1" s="1383"/>
      <c r="DB1" s="1383"/>
      <c r="DC1" s="1383"/>
    </row>
    <row r="2" spans="1:107" ht="209.4" hidden="1">
      <c r="A2" s="1135" t="s">
        <v>438</v>
      </c>
      <c r="B2" s="1155" t="s">
        <v>593</v>
      </c>
      <c r="C2" s="1136" t="s">
        <v>594</v>
      </c>
      <c r="D2" s="1131" t="s">
        <v>148</v>
      </c>
      <c r="E2" s="1131" t="s">
        <v>527</v>
      </c>
      <c r="F2" s="1131" t="s">
        <v>683</v>
      </c>
      <c r="G2" s="1131" t="s">
        <v>484</v>
      </c>
      <c r="H2" s="1131" t="s">
        <v>846</v>
      </c>
      <c r="I2" s="1131" t="s">
        <v>556</v>
      </c>
      <c r="J2" s="1131" t="s">
        <v>526</v>
      </c>
      <c r="K2" s="1131" t="s">
        <v>486</v>
      </c>
      <c r="L2" s="1131" t="s">
        <v>485</v>
      </c>
      <c r="M2" s="1277" t="s">
        <v>882</v>
      </c>
      <c r="N2" s="1131" t="s">
        <v>487</v>
      </c>
      <c r="O2" s="1135" t="s">
        <v>685</v>
      </c>
      <c r="P2" s="1135" t="s">
        <v>686</v>
      </c>
      <c r="Q2" s="1135" t="s">
        <v>494</v>
      </c>
      <c r="R2" s="1135" t="s">
        <v>495</v>
      </c>
      <c r="S2" s="1135" t="s">
        <v>496</v>
      </c>
      <c r="T2" s="1135" t="s">
        <v>497</v>
      </c>
      <c r="U2" s="1204" t="s">
        <v>691</v>
      </c>
      <c r="V2" s="1135" t="s">
        <v>498</v>
      </c>
      <c r="W2" s="1135" t="s">
        <v>499</v>
      </c>
      <c r="X2" s="1135" t="s">
        <v>500</v>
      </c>
      <c r="Y2" s="1135" t="s">
        <v>501</v>
      </c>
      <c r="Z2" s="1135" t="s">
        <v>502</v>
      </c>
      <c r="AA2" s="1135" t="s">
        <v>503</v>
      </c>
      <c r="AB2" s="1135" t="s">
        <v>573</v>
      </c>
      <c r="AC2" s="1137" t="s">
        <v>812</v>
      </c>
      <c r="AD2" s="1137" t="s">
        <v>813</v>
      </c>
      <c r="AE2" s="1137" t="s">
        <v>814</v>
      </c>
      <c r="AF2" s="1137" t="s">
        <v>815</v>
      </c>
      <c r="AG2" s="1137" t="s">
        <v>816</v>
      </c>
      <c r="AH2" s="1137" t="s">
        <v>817</v>
      </c>
      <c r="AI2" s="1137" t="s">
        <v>818</v>
      </c>
      <c r="AJ2" s="1137" t="s">
        <v>819</v>
      </c>
      <c r="AK2" s="1137" t="s">
        <v>820</v>
      </c>
      <c r="AL2" s="1137" t="s">
        <v>821</v>
      </c>
      <c r="AM2" s="1137" t="s">
        <v>822</v>
      </c>
      <c r="AN2" s="1137" t="s">
        <v>823</v>
      </c>
      <c r="AO2" s="1137" t="s">
        <v>824</v>
      </c>
      <c r="AP2" s="1137" t="s">
        <v>825</v>
      </c>
      <c r="AQ2" s="1137" t="s">
        <v>826</v>
      </c>
      <c r="AR2" s="1144" t="s">
        <v>596</v>
      </c>
      <c r="AS2" s="1144" t="s">
        <v>811</v>
      </c>
      <c r="AT2" s="1144" t="s">
        <v>598</v>
      </c>
      <c r="AU2" s="1144" t="s">
        <v>599</v>
      </c>
      <c r="AV2" s="1144" t="s">
        <v>600</v>
      </c>
      <c r="AW2" s="1144" t="s">
        <v>601</v>
      </c>
      <c r="AX2" s="1144" t="s">
        <v>602</v>
      </c>
      <c r="AY2" s="1144" t="s">
        <v>603</v>
      </c>
      <c r="AZ2" s="1144" t="s">
        <v>604</v>
      </c>
      <c r="BA2" s="1144" t="s">
        <v>605</v>
      </c>
      <c r="BB2" s="1144" t="s">
        <v>606</v>
      </c>
      <c r="BC2" s="1144" t="s">
        <v>607</v>
      </c>
      <c r="BD2" s="1144" t="s">
        <v>608</v>
      </c>
      <c r="BE2" s="1144" t="s">
        <v>609</v>
      </c>
      <c r="BF2" s="1144" t="s">
        <v>610</v>
      </c>
      <c r="BG2" s="1137" t="s">
        <v>595</v>
      </c>
      <c r="BH2" s="1144" t="s">
        <v>592</v>
      </c>
      <c r="BI2" s="1136" t="s">
        <v>586</v>
      </c>
      <c r="BJ2" s="1136" t="s">
        <v>516</v>
      </c>
      <c r="BK2" s="1136" t="s">
        <v>517</v>
      </c>
      <c r="BL2" s="1136" t="s">
        <v>518</v>
      </c>
      <c r="BM2" s="1136" t="s">
        <v>519</v>
      </c>
      <c r="BN2" s="1136" t="s">
        <v>531</v>
      </c>
      <c r="BO2" s="1136" t="s">
        <v>532</v>
      </c>
      <c r="BP2" s="1136" t="s">
        <v>533</v>
      </c>
      <c r="BQ2" s="1136" t="s">
        <v>587</v>
      </c>
      <c r="BR2" s="1132" t="s">
        <v>291</v>
      </c>
      <c r="BS2" s="1132" t="s">
        <v>292</v>
      </c>
      <c r="BT2" s="1132" t="s">
        <v>293</v>
      </c>
      <c r="BU2" s="1132" t="s">
        <v>294</v>
      </c>
      <c r="BV2" s="1132" t="s">
        <v>295</v>
      </c>
      <c r="BW2" s="1132" t="s">
        <v>296</v>
      </c>
      <c r="BX2" s="1132" t="s">
        <v>297</v>
      </c>
      <c r="BY2" s="1132" t="s">
        <v>298</v>
      </c>
      <c r="BZ2" s="1132" t="s">
        <v>299</v>
      </c>
      <c r="CA2" s="1132" t="s">
        <v>300</v>
      </c>
      <c r="CB2" s="1132" t="s">
        <v>301</v>
      </c>
      <c r="CC2" s="1132" t="s">
        <v>302</v>
      </c>
      <c r="CD2" s="1132" t="s">
        <v>303</v>
      </c>
      <c r="CE2" s="1132" t="s">
        <v>304</v>
      </c>
      <c r="CF2" s="1132" t="s">
        <v>305</v>
      </c>
      <c r="CG2" s="1132" t="s">
        <v>306</v>
      </c>
      <c r="CH2" s="1132" t="s">
        <v>307</v>
      </c>
      <c r="CI2" s="1132" t="s">
        <v>308</v>
      </c>
      <c r="CJ2" s="1133" t="s">
        <v>310</v>
      </c>
      <c r="CK2" s="1133" t="s">
        <v>311</v>
      </c>
      <c r="CL2" s="1133" t="s">
        <v>312</v>
      </c>
      <c r="CM2" s="1133" t="s">
        <v>313</v>
      </c>
      <c r="CN2" s="1133" t="s">
        <v>314</v>
      </c>
      <c r="CO2" s="1134" t="s">
        <v>317</v>
      </c>
      <c r="CP2" s="1134" t="s">
        <v>318</v>
      </c>
      <c r="CQ2" s="1134" t="s">
        <v>319</v>
      </c>
      <c r="CR2" s="1134" t="s">
        <v>320</v>
      </c>
      <c r="CS2" s="1134" t="s">
        <v>321</v>
      </c>
      <c r="CT2" s="1134" t="s">
        <v>322</v>
      </c>
      <c r="CU2" s="1134" t="s">
        <v>323</v>
      </c>
      <c r="CV2" s="1138" t="s">
        <v>534</v>
      </c>
      <c r="CW2" s="1138" t="s">
        <v>535</v>
      </c>
      <c r="CX2" s="1138" t="s">
        <v>536</v>
      </c>
      <c r="CY2" s="1138" t="s">
        <v>537</v>
      </c>
      <c r="CZ2" s="1138" t="s">
        <v>538</v>
      </c>
      <c r="DA2" s="1138" t="s">
        <v>539</v>
      </c>
      <c r="DB2" s="1138" t="s">
        <v>540</v>
      </c>
      <c r="DC2" s="1138" t="s">
        <v>589</v>
      </c>
    </row>
    <row r="3" spans="1:107">
      <c r="A3" s="8" t="s">
        <v>849</v>
      </c>
      <c r="B3" s="385">
        <v>45778</v>
      </c>
      <c r="C3" s="950">
        <v>45792</v>
      </c>
      <c r="D3" s="368">
        <v>2.41</v>
      </c>
      <c r="E3" s="368">
        <v>6.88</v>
      </c>
      <c r="F3" s="8">
        <v>10200</v>
      </c>
      <c r="G3" s="198">
        <v>19.8</v>
      </c>
      <c r="H3" s="198">
        <v>47</v>
      </c>
      <c r="I3" s="8">
        <v>184</v>
      </c>
      <c r="J3" s="8" t="s">
        <v>245</v>
      </c>
      <c r="K3" s="8" t="s">
        <v>246</v>
      </c>
      <c r="L3" s="8" t="s">
        <v>433</v>
      </c>
      <c r="M3" s="8"/>
      <c r="N3" s="8"/>
      <c r="O3" s="368">
        <v>6.77</v>
      </c>
      <c r="P3" s="8">
        <v>10300</v>
      </c>
      <c r="Q3" s="8" t="s">
        <v>51</v>
      </c>
      <c r="R3" s="8" t="s">
        <v>51</v>
      </c>
      <c r="S3" s="8">
        <v>531</v>
      </c>
      <c r="T3" s="8">
        <v>531</v>
      </c>
      <c r="U3" s="8">
        <v>121</v>
      </c>
      <c r="V3" s="8">
        <v>1510</v>
      </c>
      <c r="W3" s="8">
        <v>2920</v>
      </c>
      <c r="X3" s="8">
        <v>614</v>
      </c>
      <c r="Y3" s="8">
        <v>407</v>
      </c>
      <c r="Z3" s="8">
        <v>1330</v>
      </c>
      <c r="AA3" s="8">
        <v>11</v>
      </c>
      <c r="AB3" s="8">
        <v>3210</v>
      </c>
      <c r="AC3" s="8">
        <v>0.01</v>
      </c>
      <c r="AD3" s="8" t="s">
        <v>17</v>
      </c>
      <c r="AE3" s="8" t="s">
        <v>17</v>
      </c>
      <c r="AF3" s="8">
        <v>5.6000000000000001E-2</v>
      </c>
      <c r="AG3" s="8" t="s">
        <v>37</v>
      </c>
      <c r="AH3" s="8">
        <v>1E-3</v>
      </c>
      <c r="AI3" s="8" t="s">
        <v>17</v>
      </c>
      <c r="AJ3" s="8" t="s">
        <v>17</v>
      </c>
      <c r="AK3" s="8">
        <v>0.68</v>
      </c>
      <c r="AL3" s="8">
        <v>4.0000000000000001E-3</v>
      </c>
      <c r="AM3" s="8">
        <v>2.5999999999999999E-2</v>
      </c>
      <c r="AN3" s="8" t="s">
        <v>30</v>
      </c>
      <c r="AO3" s="8">
        <v>3.5000000000000003E-2</v>
      </c>
      <c r="AP3" s="8">
        <v>0.51</v>
      </c>
      <c r="AQ3" s="8" t="s">
        <v>52</v>
      </c>
      <c r="AR3" s="8">
        <v>0.15</v>
      </c>
      <c r="AS3" s="8" t="s">
        <v>17</v>
      </c>
      <c r="AT3" s="8" t="s">
        <v>17</v>
      </c>
      <c r="AU3" s="8">
        <v>6.4000000000000001E-2</v>
      </c>
      <c r="AV3" s="8">
        <v>2.0000000000000001E-4</v>
      </c>
      <c r="AW3" s="8">
        <v>4.0000000000000001E-3</v>
      </c>
      <c r="AX3" s="8">
        <v>2.5000000000000001E-2</v>
      </c>
      <c r="AY3" s="8" t="s">
        <v>17</v>
      </c>
      <c r="AZ3" s="8">
        <v>0.70099999999999996</v>
      </c>
      <c r="BA3" s="8">
        <v>9.1999999999999998E-2</v>
      </c>
      <c r="BB3" s="8">
        <v>3.1E-2</v>
      </c>
      <c r="BC3" s="8" t="s">
        <v>30</v>
      </c>
      <c r="BD3" s="8">
        <v>4.4999999999999998E-2</v>
      </c>
      <c r="BE3" s="8">
        <v>0.52</v>
      </c>
      <c r="BF3" s="8">
        <v>0.4</v>
      </c>
      <c r="BG3" s="8" t="s">
        <v>37</v>
      </c>
      <c r="BH3" s="8" t="s">
        <v>37</v>
      </c>
      <c r="BI3" s="8">
        <v>0.1</v>
      </c>
      <c r="BJ3" s="8">
        <v>0.5</v>
      </c>
      <c r="BK3" s="8" t="s">
        <v>30</v>
      </c>
      <c r="BL3" s="8">
        <v>0.03</v>
      </c>
      <c r="BM3" s="8">
        <v>0.03</v>
      </c>
      <c r="BN3" s="8">
        <v>124</v>
      </c>
      <c r="BO3" s="8">
        <v>122</v>
      </c>
      <c r="BP3" s="8">
        <v>0.87</v>
      </c>
      <c r="BQ3" s="8" t="s">
        <v>53</v>
      </c>
      <c r="BR3" s="8" t="s">
        <v>85</v>
      </c>
      <c r="BS3" s="8" t="s">
        <v>85</v>
      </c>
      <c r="BT3" s="8" t="s">
        <v>85</v>
      </c>
      <c r="BU3" s="8" t="s">
        <v>85</v>
      </c>
      <c r="BV3" s="8" t="s">
        <v>85</v>
      </c>
      <c r="BW3" s="8" t="s">
        <v>85</v>
      </c>
      <c r="BX3" s="8" t="s">
        <v>85</v>
      </c>
      <c r="BY3" s="8" t="s">
        <v>85</v>
      </c>
      <c r="BZ3" s="8" t="s">
        <v>85</v>
      </c>
      <c r="CA3" s="8" t="s">
        <v>85</v>
      </c>
      <c r="CB3" s="8" t="s">
        <v>85</v>
      </c>
      <c r="CC3" s="8" t="s">
        <v>85</v>
      </c>
      <c r="CD3" s="8" t="s">
        <v>102</v>
      </c>
      <c r="CE3" s="8" t="s">
        <v>85</v>
      </c>
      <c r="CF3" s="8" t="s">
        <v>85</v>
      </c>
      <c r="CG3" s="8" t="s">
        <v>85</v>
      </c>
      <c r="CH3" s="8" t="s">
        <v>102</v>
      </c>
      <c r="CI3" s="8" t="s">
        <v>102</v>
      </c>
      <c r="CJ3" s="8" t="s">
        <v>332</v>
      </c>
      <c r="CK3" s="8" t="s">
        <v>0</v>
      </c>
      <c r="CL3" s="8" t="s">
        <v>333</v>
      </c>
      <c r="CM3" s="8" t="s">
        <v>0</v>
      </c>
      <c r="CN3" s="8" t="s">
        <v>0</v>
      </c>
      <c r="CO3" s="8" t="s">
        <v>332</v>
      </c>
      <c r="CP3" s="8" t="s">
        <v>332</v>
      </c>
      <c r="CQ3" s="8" t="s">
        <v>333</v>
      </c>
      <c r="CR3" s="8" t="s">
        <v>333</v>
      </c>
      <c r="CS3" s="8" t="s">
        <v>333</v>
      </c>
      <c r="CT3" s="8" t="s">
        <v>333</v>
      </c>
      <c r="CU3" s="8" t="s">
        <v>333</v>
      </c>
      <c r="CV3" s="8" t="s">
        <v>51</v>
      </c>
      <c r="CW3" s="8" t="s">
        <v>15</v>
      </c>
      <c r="CX3" s="8" t="s">
        <v>15</v>
      </c>
      <c r="CY3" s="8" t="s">
        <v>15</v>
      </c>
      <c r="CZ3" s="8" t="s">
        <v>15</v>
      </c>
      <c r="DA3" s="8" t="s">
        <v>15</v>
      </c>
      <c r="DB3" s="8" t="s">
        <v>51</v>
      </c>
      <c r="DC3" s="8" t="s">
        <v>53</v>
      </c>
    </row>
    <row r="4" spans="1:107">
      <c r="A4" s="8" t="s">
        <v>849</v>
      </c>
      <c r="B4" s="385">
        <v>45809</v>
      </c>
      <c r="C4" s="950">
        <v>45833</v>
      </c>
      <c r="D4" s="368">
        <v>1.73</v>
      </c>
      <c r="E4" s="368">
        <v>6.54</v>
      </c>
      <c r="F4" s="8">
        <v>9310</v>
      </c>
      <c r="G4" s="198">
        <v>16.5</v>
      </c>
      <c r="H4" s="198">
        <v>24.6</v>
      </c>
      <c r="I4" s="8">
        <v>203</v>
      </c>
      <c r="J4" s="8" t="s">
        <v>245</v>
      </c>
      <c r="K4" s="8" t="s">
        <v>246</v>
      </c>
      <c r="L4" s="8" t="s">
        <v>433</v>
      </c>
      <c r="M4" s="8" t="s">
        <v>881</v>
      </c>
      <c r="N4" s="8"/>
      <c r="O4" s="368">
        <v>6.9</v>
      </c>
      <c r="P4" s="8">
        <v>10200</v>
      </c>
      <c r="Q4" s="8" t="s">
        <v>51</v>
      </c>
      <c r="R4" s="8" t="s">
        <v>51</v>
      </c>
      <c r="S4" s="8">
        <v>562</v>
      </c>
      <c r="T4" s="8">
        <v>562</v>
      </c>
      <c r="U4" s="8">
        <v>109</v>
      </c>
      <c r="V4" s="8">
        <v>1400</v>
      </c>
      <c r="W4" s="8">
        <v>2850</v>
      </c>
      <c r="X4" s="8">
        <v>610</v>
      </c>
      <c r="Y4" s="8">
        <v>408</v>
      </c>
      <c r="Z4" s="8">
        <v>1380</v>
      </c>
      <c r="AA4" s="8">
        <v>11</v>
      </c>
      <c r="AB4" s="8">
        <v>3200</v>
      </c>
      <c r="AC4" s="8">
        <v>0.01</v>
      </c>
      <c r="AD4" s="8" t="s">
        <v>17</v>
      </c>
      <c r="AE4" s="8" t="s">
        <v>17</v>
      </c>
      <c r="AF4" s="8">
        <v>4.2000000000000003E-2</v>
      </c>
      <c r="AG4" s="8" t="s">
        <v>37</v>
      </c>
      <c r="AH4" s="8" t="s">
        <v>17</v>
      </c>
      <c r="AI4" s="8">
        <v>8.9999999999999993E-3</v>
      </c>
      <c r="AJ4" s="8" t="s">
        <v>17</v>
      </c>
      <c r="AK4" s="8">
        <v>0.81</v>
      </c>
      <c r="AL4" s="8" t="s">
        <v>17</v>
      </c>
      <c r="AM4" s="8">
        <v>6.0000000000000001E-3</v>
      </c>
      <c r="AN4" s="8" t="s">
        <v>30</v>
      </c>
      <c r="AO4" s="8">
        <v>8.9999999999999993E-3</v>
      </c>
      <c r="AP4" s="8">
        <v>0.49</v>
      </c>
      <c r="AQ4" s="8" t="s">
        <v>52</v>
      </c>
      <c r="AR4" s="8">
        <v>0.11</v>
      </c>
      <c r="AS4" s="8" t="s">
        <v>17</v>
      </c>
      <c r="AT4" s="8" t="s">
        <v>17</v>
      </c>
      <c r="AU4" s="8">
        <v>4.5999999999999999E-2</v>
      </c>
      <c r="AV4" s="8" t="s">
        <v>37</v>
      </c>
      <c r="AW4" s="8">
        <v>1E-3</v>
      </c>
      <c r="AX4" s="8">
        <v>1.0999999999999999E-2</v>
      </c>
      <c r="AY4" s="8" t="s">
        <v>17</v>
      </c>
      <c r="AZ4" s="8">
        <v>0.85</v>
      </c>
      <c r="BA4" s="8" t="s">
        <v>17</v>
      </c>
      <c r="BB4" s="8">
        <v>8.0000000000000002E-3</v>
      </c>
      <c r="BC4" s="8" t="s">
        <v>30</v>
      </c>
      <c r="BD4" s="8">
        <v>0.01</v>
      </c>
      <c r="BE4" s="8">
        <v>0.5</v>
      </c>
      <c r="BF4" s="8">
        <v>0.2</v>
      </c>
      <c r="BG4" s="8" t="s">
        <v>37</v>
      </c>
      <c r="BH4" s="8" t="s">
        <v>37</v>
      </c>
      <c r="BI4" s="8">
        <v>0.2</v>
      </c>
      <c r="BJ4" s="8">
        <v>0.8</v>
      </c>
      <c r="BK4" s="8" t="s">
        <v>30</v>
      </c>
      <c r="BL4" s="8" t="s">
        <v>30</v>
      </c>
      <c r="BM4" s="8" t="s">
        <v>30</v>
      </c>
      <c r="BN4" s="8">
        <v>121</v>
      </c>
      <c r="BO4" s="8">
        <v>124</v>
      </c>
      <c r="BP4" s="8">
        <v>1.45</v>
      </c>
      <c r="BQ4" s="8" t="s">
        <v>53</v>
      </c>
      <c r="BR4" s="8" t="s">
        <v>85</v>
      </c>
      <c r="BS4" s="8" t="s">
        <v>85</v>
      </c>
      <c r="BT4" s="8" t="s">
        <v>85</v>
      </c>
      <c r="BU4" s="8" t="s">
        <v>85</v>
      </c>
      <c r="BV4" s="8" t="s">
        <v>85</v>
      </c>
      <c r="BW4" s="8" t="s">
        <v>85</v>
      </c>
      <c r="BX4" s="8" t="s">
        <v>85</v>
      </c>
      <c r="BY4" s="8" t="s">
        <v>85</v>
      </c>
      <c r="BZ4" s="8" t="s">
        <v>85</v>
      </c>
      <c r="CA4" s="8" t="s">
        <v>85</v>
      </c>
      <c r="CB4" s="8" t="s">
        <v>85</v>
      </c>
      <c r="CC4" s="8" t="s">
        <v>85</v>
      </c>
      <c r="CD4" s="8" t="s">
        <v>102</v>
      </c>
      <c r="CE4" s="8" t="s">
        <v>85</v>
      </c>
      <c r="CF4" s="8" t="s">
        <v>85</v>
      </c>
      <c r="CG4" s="8" t="s">
        <v>85</v>
      </c>
      <c r="CH4" s="8" t="s">
        <v>102</v>
      </c>
      <c r="CI4" s="8" t="s">
        <v>102</v>
      </c>
      <c r="CJ4" s="8" t="s">
        <v>332</v>
      </c>
      <c r="CK4" s="8" t="s">
        <v>0</v>
      </c>
      <c r="CL4" s="8" t="s">
        <v>333</v>
      </c>
      <c r="CM4" s="8" t="s">
        <v>0</v>
      </c>
      <c r="CN4" s="8" t="s">
        <v>0</v>
      </c>
      <c r="CO4" s="8" t="s">
        <v>332</v>
      </c>
      <c r="CP4" s="8" t="s">
        <v>332</v>
      </c>
      <c r="CQ4" s="8" t="s">
        <v>333</v>
      </c>
      <c r="CR4" s="8" t="s">
        <v>333</v>
      </c>
      <c r="CS4" s="8" t="s">
        <v>333</v>
      </c>
      <c r="CT4" s="8" t="s">
        <v>333</v>
      </c>
      <c r="CU4" s="8" t="s">
        <v>333</v>
      </c>
      <c r="CV4" s="8" t="s">
        <v>51</v>
      </c>
      <c r="CW4" s="8" t="s">
        <v>15</v>
      </c>
      <c r="CX4" s="8" t="s">
        <v>15</v>
      </c>
      <c r="CY4" s="8" t="s">
        <v>15</v>
      </c>
      <c r="CZ4" s="8" t="s">
        <v>15</v>
      </c>
      <c r="DA4" s="8" t="s">
        <v>15</v>
      </c>
      <c r="DB4" s="8" t="s">
        <v>51</v>
      </c>
      <c r="DC4" s="8" t="s">
        <v>53</v>
      </c>
    </row>
    <row r="5" spans="1:107">
      <c r="A5" s="8" t="s">
        <v>849</v>
      </c>
      <c r="B5" s="385">
        <v>45839</v>
      </c>
      <c r="C5" s="950">
        <v>45859</v>
      </c>
      <c r="D5" s="368">
        <v>1.9</v>
      </c>
      <c r="E5" s="368">
        <v>6.54</v>
      </c>
      <c r="F5" s="8">
        <v>8430</v>
      </c>
      <c r="G5" s="198">
        <v>16.100000000000001</v>
      </c>
      <c r="H5" s="198">
        <v>19.600000000000001</v>
      </c>
      <c r="I5" s="8">
        <v>183</v>
      </c>
      <c r="J5" s="8" t="s">
        <v>245</v>
      </c>
      <c r="K5" s="8" t="s">
        <v>246</v>
      </c>
      <c r="L5" s="8" t="s">
        <v>433</v>
      </c>
      <c r="M5" s="8" t="s">
        <v>881</v>
      </c>
      <c r="N5" s="8"/>
      <c r="O5" s="368">
        <v>6.82</v>
      </c>
      <c r="P5" s="8">
        <v>10000</v>
      </c>
      <c r="Q5" s="8" t="s">
        <v>51</v>
      </c>
      <c r="R5" s="8" t="s">
        <v>51</v>
      </c>
      <c r="S5" s="8">
        <v>562</v>
      </c>
      <c r="T5" s="8">
        <v>562</v>
      </c>
      <c r="U5" s="8">
        <v>101</v>
      </c>
      <c r="V5" s="8">
        <v>1580</v>
      </c>
      <c r="W5" s="8">
        <v>2720</v>
      </c>
      <c r="X5" s="8">
        <v>590</v>
      </c>
      <c r="Y5" s="8">
        <v>370</v>
      </c>
      <c r="Z5" s="8">
        <v>1250</v>
      </c>
      <c r="AA5" s="8">
        <v>10</v>
      </c>
      <c r="AB5" s="8">
        <v>3000</v>
      </c>
      <c r="AC5" s="8" t="s">
        <v>30</v>
      </c>
      <c r="AD5" s="8" t="s">
        <v>17</v>
      </c>
      <c r="AE5" s="8" t="s">
        <v>17</v>
      </c>
      <c r="AF5" s="8">
        <v>4.2000000000000003E-2</v>
      </c>
      <c r="AG5" s="8" t="s">
        <v>37</v>
      </c>
      <c r="AH5" s="8" t="s">
        <v>17</v>
      </c>
      <c r="AI5" s="8">
        <v>0.01</v>
      </c>
      <c r="AJ5" s="8" t="s">
        <v>17</v>
      </c>
      <c r="AK5" s="8">
        <v>0.84099999999999997</v>
      </c>
      <c r="AL5" s="8" t="s">
        <v>17</v>
      </c>
      <c r="AM5" s="8">
        <v>8.9999999999999993E-3</v>
      </c>
      <c r="AN5" s="8" t="s">
        <v>30</v>
      </c>
      <c r="AO5" s="8" t="s">
        <v>50</v>
      </c>
      <c r="AP5" s="8">
        <v>0.47</v>
      </c>
      <c r="AQ5" s="8" t="s">
        <v>52</v>
      </c>
      <c r="AR5" s="8">
        <v>0.09</v>
      </c>
      <c r="AS5" s="8" t="s">
        <v>17</v>
      </c>
      <c r="AT5" s="8" t="s">
        <v>17</v>
      </c>
      <c r="AU5" s="8">
        <v>4.7E-2</v>
      </c>
      <c r="AV5" s="8" t="s">
        <v>37</v>
      </c>
      <c r="AW5" s="8">
        <v>2E-3</v>
      </c>
      <c r="AX5" s="8">
        <v>1.4E-2</v>
      </c>
      <c r="AY5" s="8" t="s">
        <v>17</v>
      </c>
      <c r="AZ5" s="8">
        <v>0.94799999999999995</v>
      </c>
      <c r="BA5" s="8" t="s">
        <v>17</v>
      </c>
      <c r="BB5" s="8">
        <v>0.01</v>
      </c>
      <c r="BC5" s="8" t="s">
        <v>30</v>
      </c>
      <c r="BD5" s="8" t="s">
        <v>50</v>
      </c>
      <c r="BE5" s="8">
        <v>0.46</v>
      </c>
      <c r="BF5" s="8">
        <v>0.11</v>
      </c>
      <c r="BG5" s="8" t="s">
        <v>37</v>
      </c>
      <c r="BH5" s="8" t="s">
        <v>37</v>
      </c>
      <c r="BI5" s="8">
        <v>0.2</v>
      </c>
      <c r="BJ5" s="8">
        <v>0.74</v>
      </c>
      <c r="BK5" s="8" t="s">
        <v>30</v>
      </c>
      <c r="BL5" s="8" t="s">
        <v>30</v>
      </c>
      <c r="BM5" s="8" t="s">
        <v>30</v>
      </c>
      <c r="BN5" s="8">
        <v>121</v>
      </c>
      <c r="BO5" s="8">
        <v>114</v>
      </c>
      <c r="BP5" s="8">
        <v>2.69</v>
      </c>
      <c r="BQ5" s="8" t="s">
        <v>53</v>
      </c>
      <c r="BR5" s="8" t="s">
        <v>85</v>
      </c>
      <c r="BS5" s="8" t="s">
        <v>85</v>
      </c>
      <c r="BT5" s="8" t="s">
        <v>85</v>
      </c>
      <c r="BU5" s="8" t="s">
        <v>85</v>
      </c>
      <c r="BV5" s="8" t="s">
        <v>85</v>
      </c>
      <c r="BW5" s="8" t="s">
        <v>85</v>
      </c>
      <c r="BX5" s="8" t="s">
        <v>85</v>
      </c>
      <c r="BY5" s="8" t="s">
        <v>85</v>
      </c>
      <c r="BZ5" s="8" t="s">
        <v>85</v>
      </c>
      <c r="CA5" s="8" t="s">
        <v>85</v>
      </c>
      <c r="CB5" s="8" t="s">
        <v>85</v>
      </c>
      <c r="CC5" s="8" t="s">
        <v>85</v>
      </c>
      <c r="CD5" s="8" t="s">
        <v>102</v>
      </c>
      <c r="CE5" s="8" t="s">
        <v>85</v>
      </c>
      <c r="CF5" s="8" t="s">
        <v>85</v>
      </c>
      <c r="CG5" s="8" t="s">
        <v>85</v>
      </c>
      <c r="CH5" s="8" t="s">
        <v>102</v>
      </c>
      <c r="CI5" s="8" t="s">
        <v>102</v>
      </c>
      <c r="CJ5" s="8" t="s">
        <v>332</v>
      </c>
      <c r="CK5" s="8" t="s">
        <v>0</v>
      </c>
      <c r="CL5" s="8" t="s">
        <v>333</v>
      </c>
      <c r="CM5" s="8" t="s">
        <v>0</v>
      </c>
      <c r="CN5" s="8" t="s">
        <v>0</v>
      </c>
      <c r="CO5" s="8" t="s">
        <v>332</v>
      </c>
      <c r="CP5" s="8" t="s">
        <v>332</v>
      </c>
      <c r="CQ5" s="8" t="s">
        <v>333</v>
      </c>
      <c r="CR5" s="8" t="s">
        <v>333</v>
      </c>
      <c r="CS5" s="8" t="s">
        <v>333</v>
      </c>
      <c r="CT5" s="8" t="s">
        <v>333</v>
      </c>
      <c r="CU5" s="8" t="s">
        <v>333</v>
      </c>
      <c r="CV5" s="8" t="s">
        <v>51</v>
      </c>
      <c r="CW5" s="8" t="s">
        <v>15</v>
      </c>
      <c r="CX5" s="8" t="s">
        <v>15</v>
      </c>
      <c r="CY5" s="8" t="s">
        <v>15</v>
      </c>
      <c r="CZ5" s="8" t="s">
        <v>15</v>
      </c>
      <c r="DA5" s="8" t="s">
        <v>15</v>
      </c>
      <c r="DB5" s="8" t="s">
        <v>51</v>
      </c>
      <c r="DC5" s="8" t="s">
        <v>53</v>
      </c>
    </row>
    <row r="6" spans="1:107">
      <c r="A6" s="8" t="s">
        <v>849</v>
      </c>
      <c r="B6" s="385">
        <v>45870</v>
      </c>
      <c r="C6" s="950"/>
      <c r="D6" s="368"/>
      <c r="E6" s="368"/>
      <c r="F6" s="8"/>
      <c r="G6" s="198"/>
      <c r="H6" s="198"/>
      <c r="I6" s="8"/>
      <c r="J6" s="8"/>
      <c r="K6" s="8"/>
      <c r="L6" s="8"/>
      <c r="M6" s="8"/>
      <c r="N6" s="8"/>
      <c r="O6" s="36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</row>
    <row r="7" spans="1:107">
      <c r="A7" s="8" t="s">
        <v>849</v>
      </c>
      <c r="B7" s="385">
        <v>45901</v>
      </c>
      <c r="C7" s="950"/>
      <c r="D7" s="368"/>
      <c r="E7" s="368"/>
      <c r="F7" s="8"/>
      <c r="G7" s="198"/>
      <c r="H7" s="198"/>
      <c r="I7" s="8"/>
      <c r="J7" s="8"/>
      <c r="K7" s="8"/>
      <c r="L7" s="8"/>
      <c r="M7" s="8"/>
      <c r="N7" s="8"/>
      <c r="O7" s="36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</row>
    <row r="8" spans="1:107">
      <c r="A8" s="8" t="s">
        <v>849</v>
      </c>
      <c r="B8" s="385">
        <v>45931</v>
      </c>
      <c r="C8" s="950"/>
      <c r="D8" s="368"/>
      <c r="E8" s="368"/>
      <c r="F8" s="8"/>
      <c r="G8" s="198"/>
      <c r="H8" s="198"/>
      <c r="I8" s="8"/>
      <c r="J8" s="8"/>
      <c r="K8" s="8"/>
      <c r="L8" s="8"/>
      <c r="M8" s="8"/>
      <c r="N8" s="8"/>
      <c r="O8" s="36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</row>
    <row r="9" spans="1:107">
      <c r="A9" s="8" t="s">
        <v>849</v>
      </c>
      <c r="B9" s="385">
        <v>45962</v>
      </c>
      <c r="C9" s="950"/>
      <c r="D9" s="368"/>
      <c r="E9" s="368"/>
      <c r="F9" s="8"/>
      <c r="G9" s="198"/>
      <c r="H9" s="198"/>
      <c r="I9" s="8"/>
      <c r="J9" s="8"/>
      <c r="K9" s="8"/>
      <c r="L9" s="8"/>
      <c r="M9" s="8"/>
      <c r="N9" s="8"/>
      <c r="O9" s="36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</row>
    <row r="10" spans="1:107">
      <c r="A10" s="8" t="s">
        <v>849</v>
      </c>
      <c r="B10" s="385">
        <v>45992</v>
      </c>
      <c r="C10" s="950"/>
      <c r="D10" s="368"/>
      <c r="E10" s="368"/>
      <c r="F10" s="8"/>
      <c r="G10" s="198"/>
      <c r="H10" s="198"/>
      <c r="I10" s="8"/>
      <c r="J10" s="8"/>
      <c r="K10" s="8"/>
      <c r="L10" s="8"/>
      <c r="M10" s="8"/>
      <c r="N10" s="8"/>
      <c r="O10" s="36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</row>
    <row r="11" spans="1:107" hidden="1">
      <c r="A11" s="8" t="s">
        <v>849</v>
      </c>
      <c r="B11" s="385"/>
      <c r="C11" s="950"/>
      <c r="D11" s="368"/>
      <c r="E11" s="368"/>
      <c r="F11" s="8"/>
      <c r="G11" s="198"/>
      <c r="H11" s="198"/>
      <c r="I11" s="8"/>
      <c r="J11" s="8"/>
      <c r="K11" s="8"/>
      <c r="L11" s="8"/>
      <c r="M11" s="8"/>
      <c r="N11" s="8"/>
      <c r="O11" s="36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</row>
    <row r="12" spans="1:107" hidden="1">
      <c r="A12" s="8" t="s">
        <v>849</v>
      </c>
      <c r="B12" s="385"/>
      <c r="C12" s="950"/>
      <c r="D12" s="368"/>
      <c r="E12" s="368"/>
      <c r="F12" s="8"/>
      <c r="G12" s="198"/>
      <c r="H12" s="198"/>
      <c r="I12" s="8"/>
      <c r="J12" s="8"/>
      <c r="K12" s="8"/>
      <c r="L12" s="8"/>
      <c r="M12" s="8"/>
      <c r="N12" s="8"/>
      <c r="O12" s="36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</row>
    <row r="13" spans="1:107" hidden="1">
      <c r="A13" s="8" t="s">
        <v>849</v>
      </c>
      <c r="B13" s="385"/>
      <c r="C13" s="950"/>
      <c r="D13" s="368"/>
      <c r="E13" s="368"/>
      <c r="F13" s="8"/>
      <c r="G13" s="198"/>
      <c r="H13" s="198"/>
      <c r="I13" s="8"/>
      <c r="J13" s="8"/>
      <c r="K13" s="8"/>
      <c r="L13" s="8"/>
      <c r="M13" s="8"/>
      <c r="N13" s="8"/>
      <c r="O13" s="36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</row>
    <row r="14" spans="1:107" hidden="1">
      <c r="A14" s="8" t="s">
        <v>849</v>
      </c>
      <c r="B14" s="385"/>
      <c r="C14" s="950"/>
      <c r="D14" s="368"/>
      <c r="E14" s="368"/>
      <c r="F14" s="8"/>
      <c r="G14" s="198"/>
      <c r="H14" s="198"/>
      <c r="I14" s="8"/>
      <c r="J14" s="8"/>
      <c r="K14" s="8"/>
      <c r="L14" s="8"/>
      <c r="M14" s="8"/>
      <c r="N14" s="8"/>
      <c r="O14" s="36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</row>
    <row r="15" spans="1:107" hidden="1">
      <c r="A15" s="8" t="s">
        <v>849</v>
      </c>
      <c r="B15" s="385"/>
      <c r="C15" s="950"/>
      <c r="D15" s="368"/>
      <c r="E15" s="368"/>
      <c r="F15" s="8"/>
      <c r="G15" s="198"/>
      <c r="H15" s="198"/>
      <c r="I15" s="8"/>
      <c r="J15" s="8"/>
      <c r="K15" s="8"/>
      <c r="L15" s="8"/>
      <c r="M15" s="8"/>
      <c r="N15" s="8"/>
      <c r="O15" s="36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</row>
    <row r="16" spans="1:107" hidden="1">
      <c r="A16" s="8" t="s">
        <v>849</v>
      </c>
      <c r="B16" s="385"/>
      <c r="C16" s="950"/>
      <c r="D16" s="368"/>
      <c r="E16" s="368"/>
      <c r="F16" s="8"/>
      <c r="G16" s="198"/>
      <c r="H16" s="198"/>
      <c r="I16" s="8"/>
      <c r="J16" s="8"/>
      <c r="K16" s="8"/>
      <c r="L16" s="8"/>
      <c r="M16" s="8"/>
      <c r="N16" s="8"/>
      <c r="O16" s="36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</row>
    <row r="17" spans="1:107" hidden="1">
      <c r="A17" s="8" t="s">
        <v>849</v>
      </c>
      <c r="B17" s="385"/>
      <c r="C17" s="950"/>
      <c r="D17" s="368"/>
      <c r="E17" s="368"/>
      <c r="F17" s="8"/>
      <c r="G17" s="198"/>
      <c r="H17" s="198"/>
      <c r="I17" s="8"/>
      <c r="J17" s="8"/>
      <c r="K17" s="8"/>
      <c r="L17" s="8"/>
      <c r="M17" s="8"/>
      <c r="N17" s="8"/>
      <c r="O17" s="36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</row>
    <row r="18" spans="1:107" hidden="1">
      <c r="A18" s="8" t="s">
        <v>849</v>
      </c>
      <c r="B18" s="385"/>
      <c r="C18" s="950"/>
      <c r="D18" s="368"/>
      <c r="E18" s="368"/>
      <c r="F18" s="8"/>
      <c r="G18" s="198"/>
      <c r="H18" s="198"/>
      <c r="I18" s="8"/>
      <c r="J18" s="8"/>
      <c r="K18" s="8"/>
      <c r="L18" s="8"/>
      <c r="M18" s="8"/>
      <c r="N18" s="8"/>
      <c r="O18" s="36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</row>
    <row r="19" spans="1:107" hidden="1">
      <c r="A19" s="8" t="s">
        <v>849</v>
      </c>
      <c r="B19" s="385"/>
      <c r="C19" s="950"/>
      <c r="D19" s="368"/>
      <c r="E19" s="368"/>
      <c r="F19" s="8"/>
      <c r="G19" s="198"/>
      <c r="H19" s="198"/>
      <c r="I19" s="8"/>
      <c r="J19" s="8"/>
      <c r="K19" s="8"/>
      <c r="L19" s="8"/>
      <c r="M19" s="8"/>
      <c r="N19" s="8"/>
      <c r="O19" s="36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</row>
    <row r="20" spans="1:107" hidden="1">
      <c r="A20" s="8" t="s">
        <v>849</v>
      </c>
      <c r="B20" s="385"/>
      <c r="C20" s="950"/>
      <c r="D20" s="368"/>
      <c r="E20" s="368"/>
      <c r="F20" s="8"/>
      <c r="G20" s="198"/>
      <c r="H20" s="198"/>
      <c r="I20" s="8"/>
      <c r="J20" s="8"/>
      <c r="K20" s="8"/>
      <c r="L20" s="8"/>
      <c r="M20" s="8"/>
      <c r="N20" s="8"/>
      <c r="O20" s="36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</row>
    <row r="21" spans="1:107" hidden="1">
      <c r="A21" s="8" t="s">
        <v>849</v>
      </c>
      <c r="B21" s="385"/>
      <c r="C21" s="950"/>
      <c r="D21" s="368"/>
      <c r="E21" s="368"/>
      <c r="F21" s="8"/>
      <c r="G21" s="198"/>
      <c r="H21" s="198"/>
      <c r="I21" s="8"/>
      <c r="J21" s="8"/>
      <c r="K21" s="8"/>
      <c r="L21" s="8"/>
      <c r="M21" s="8"/>
      <c r="N21" s="8"/>
      <c r="O21" s="36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</row>
    <row r="22" spans="1:107" hidden="1">
      <c r="A22" s="8" t="s">
        <v>849</v>
      </c>
      <c r="B22" s="385"/>
      <c r="C22" s="950"/>
      <c r="D22" s="368"/>
      <c r="E22" s="368"/>
      <c r="F22" s="8"/>
      <c r="G22" s="198"/>
      <c r="H22" s="198"/>
      <c r="I22" s="8"/>
      <c r="J22" s="8"/>
      <c r="K22" s="8"/>
      <c r="L22" s="8"/>
      <c r="M22" s="8"/>
      <c r="N22" s="8"/>
      <c r="O22" s="36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</row>
    <row r="23" spans="1:107" hidden="1">
      <c r="B23" s="385"/>
      <c r="C23" s="950"/>
      <c r="D23" s="368"/>
      <c r="E23" s="368"/>
      <c r="F23" s="8"/>
      <c r="G23" s="198"/>
      <c r="H23" s="198"/>
      <c r="I23" s="8"/>
      <c r="J23" s="8"/>
      <c r="K23" s="8"/>
      <c r="L23" s="8"/>
      <c r="M23" s="8"/>
      <c r="N23" s="8"/>
      <c r="O23" s="36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</row>
    <row r="24" spans="1:107" s="933" customFormat="1" hidden="1">
      <c r="A24" s="1141"/>
      <c r="B24" s="1139"/>
      <c r="C24" s="1140"/>
      <c r="D24" s="1244"/>
      <c r="E24" s="1244"/>
      <c r="F24" s="1141"/>
      <c r="G24" s="1245"/>
      <c r="H24" s="1245"/>
      <c r="I24" s="1141"/>
      <c r="J24" s="1141"/>
      <c r="K24" s="1141"/>
      <c r="L24" s="1141"/>
      <c r="M24" s="1141"/>
      <c r="N24" s="1141"/>
      <c r="O24" s="1244"/>
      <c r="P24" s="1141"/>
      <c r="Q24" s="1141"/>
      <c r="R24" s="1141"/>
      <c r="S24" s="1141"/>
      <c r="T24" s="1141"/>
      <c r="U24" s="1141"/>
      <c r="V24" s="1141"/>
      <c r="W24" s="1141"/>
      <c r="X24" s="1141"/>
      <c r="Y24" s="1141"/>
      <c r="Z24" s="1141"/>
      <c r="AA24" s="1141"/>
      <c r="AB24" s="1141"/>
      <c r="AC24" s="1141"/>
      <c r="AD24" s="1141"/>
      <c r="AE24" s="1141"/>
      <c r="AF24" s="1141"/>
      <c r="AG24" s="1141"/>
      <c r="AH24" s="1141"/>
      <c r="AI24" s="1141"/>
      <c r="AJ24" s="1141"/>
      <c r="AK24" s="1141"/>
      <c r="AL24" s="1141"/>
      <c r="AM24" s="1141"/>
      <c r="AN24" s="1141"/>
      <c r="AO24" s="1141"/>
      <c r="AP24" s="1141"/>
      <c r="AQ24" s="1141"/>
      <c r="AR24" s="1141"/>
      <c r="AS24" s="1141"/>
      <c r="AT24" s="1141"/>
      <c r="AU24" s="1141"/>
      <c r="AV24" s="1141"/>
      <c r="AW24" s="1141"/>
      <c r="AX24" s="1141"/>
      <c r="AY24" s="1141"/>
      <c r="AZ24" s="1141"/>
      <c r="BA24" s="1141"/>
      <c r="BB24" s="1141"/>
      <c r="BC24" s="1141"/>
      <c r="BD24" s="1141"/>
      <c r="BE24" s="1141"/>
      <c r="BF24" s="1141"/>
      <c r="BG24" s="1141"/>
      <c r="BH24" s="1141"/>
      <c r="BI24" s="1141"/>
      <c r="BJ24" s="1141"/>
      <c r="BK24" s="1141"/>
      <c r="BL24" s="1141"/>
      <c r="BM24" s="1141"/>
      <c r="BN24" s="1141"/>
      <c r="BO24" s="1141"/>
      <c r="BP24" s="1141"/>
      <c r="BQ24" s="1141"/>
      <c r="BR24" s="1141"/>
      <c r="BS24" s="1141"/>
      <c r="BT24" s="1141"/>
      <c r="BU24" s="1141"/>
      <c r="BV24" s="1141"/>
      <c r="BW24" s="1141"/>
      <c r="BX24" s="1141"/>
      <c r="BY24" s="1141"/>
      <c r="BZ24" s="1141"/>
      <c r="CA24" s="1141"/>
      <c r="CB24" s="1141"/>
      <c r="CC24" s="1141"/>
      <c r="CD24" s="1141"/>
      <c r="CE24" s="1141"/>
      <c r="CF24" s="1141"/>
      <c r="CG24" s="1141"/>
      <c r="CH24" s="1141"/>
      <c r="CI24" s="1141"/>
      <c r="CJ24" s="1141"/>
      <c r="CK24" s="1141"/>
      <c r="CL24" s="1141"/>
      <c r="CM24" s="1141"/>
      <c r="CN24" s="1141"/>
      <c r="CO24" s="1141"/>
      <c r="CP24" s="1141"/>
      <c r="CQ24" s="1141"/>
      <c r="CR24" s="1141"/>
      <c r="CS24" s="1141"/>
      <c r="CT24" s="1141"/>
      <c r="CU24" s="1141"/>
      <c r="CV24" s="1141"/>
      <c r="CW24" s="1141"/>
      <c r="CX24" s="1141"/>
      <c r="CY24" s="1141"/>
      <c r="CZ24" s="1141"/>
      <c r="DA24" s="1141"/>
      <c r="DB24" s="1141"/>
      <c r="DC24" s="1141"/>
    </row>
    <row r="25" spans="1:107">
      <c r="A25" s="8" t="s">
        <v>850</v>
      </c>
      <c r="B25" s="385">
        <v>45778</v>
      </c>
      <c r="C25" s="950">
        <v>45792</v>
      </c>
      <c r="D25" s="368"/>
      <c r="E25" s="368"/>
      <c r="F25" s="8"/>
      <c r="G25" s="198"/>
      <c r="H25" s="198"/>
      <c r="I25" s="8"/>
      <c r="J25" s="8"/>
      <c r="K25" s="8"/>
      <c r="L25" s="8"/>
      <c r="M25" s="8"/>
      <c r="N25" s="8" t="s">
        <v>858</v>
      </c>
      <c r="O25" s="3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</row>
    <row r="26" spans="1:107">
      <c r="A26" s="8" t="s">
        <v>850</v>
      </c>
      <c r="B26" s="385">
        <v>45809</v>
      </c>
      <c r="C26" s="950">
        <v>45834</v>
      </c>
      <c r="D26" s="368">
        <v>3.41</v>
      </c>
      <c r="E26" s="368">
        <v>6.92</v>
      </c>
      <c r="F26" s="8">
        <v>7410</v>
      </c>
      <c r="G26" s="198">
        <v>18.3</v>
      </c>
      <c r="H26" s="198">
        <v>56.6</v>
      </c>
      <c r="I26" s="8">
        <v>43</v>
      </c>
      <c r="J26" s="8" t="s">
        <v>245</v>
      </c>
      <c r="K26" s="8" t="s">
        <v>246</v>
      </c>
      <c r="L26" s="8" t="s">
        <v>433</v>
      </c>
      <c r="M26" s="8" t="s">
        <v>881</v>
      </c>
      <c r="N26" s="8"/>
      <c r="O26" s="8">
        <v>7.23</v>
      </c>
      <c r="P26" s="8">
        <v>7830</v>
      </c>
      <c r="Q26" s="8" t="s">
        <v>51</v>
      </c>
      <c r="R26" s="8" t="s">
        <v>51</v>
      </c>
      <c r="S26" s="8">
        <v>889</v>
      </c>
      <c r="T26" s="8">
        <v>889</v>
      </c>
      <c r="U26" s="8">
        <v>84</v>
      </c>
      <c r="V26" s="8">
        <v>966</v>
      </c>
      <c r="W26" s="8">
        <v>1710</v>
      </c>
      <c r="X26" s="8">
        <v>323</v>
      </c>
      <c r="Y26" s="8">
        <v>260</v>
      </c>
      <c r="Z26" s="8">
        <v>1260</v>
      </c>
      <c r="AA26" s="8">
        <v>8</v>
      </c>
      <c r="AB26" s="8">
        <v>1880</v>
      </c>
      <c r="AC26" s="8" t="s">
        <v>30</v>
      </c>
      <c r="AD26" s="8" t="s">
        <v>17</v>
      </c>
      <c r="AE26" s="8" t="s">
        <v>17</v>
      </c>
      <c r="AF26" s="8">
        <v>3.1E-2</v>
      </c>
      <c r="AG26" s="8" t="s">
        <v>37</v>
      </c>
      <c r="AH26" s="8" t="s">
        <v>17</v>
      </c>
      <c r="AI26" s="8">
        <v>8.9999999999999993E-3</v>
      </c>
      <c r="AJ26" s="8" t="s">
        <v>17</v>
      </c>
      <c r="AK26" s="8">
        <v>0.45300000000000001</v>
      </c>
      <c r="AL26" s="8">
        <v>6.0000000000000001E-3</v>
      </c>
      <c r="AM26" s="8">
        <v>4.5999999999999999E-2</v>
      </c>
      <c r="AN26" s="8" t="s">
        <v>30</v>
      </c>
      <c r="AO26" s="8">
        <v>2.5999999999999999E-2</v>
      </c>
      <c r="AP26" s="8">
        <v>0.72</v>
      </c>
      <c r="AQ26" s="8" t="s">
        <v>52</v>
      </c>
      <c r="AR26" s="8">
        <v>0.06</v>
      </c>
      <c r="AS26" s="8" t="s">
        <v>17</v>
      </c>
      <c r="AT26" s="8" t="s">
        <v>17</v>
      </c>
      <c r="AU26" s="8">
        <v>3.5999999999999997E-2</v>
      </c>
      <c r="AV26" s="8" t="s">
        <v>37</v>
      </c>
      <c r="AW26" s="8">
        <v>3.0000000000000001E-3</v>
      </c>
      <c r="AX26" s="8">
        <v>1.4E-2</v>
      </c>
      <c r="AY26" s="8" t="s">
        <v>17</v>
      </c>
      <c r="AZ26" s="8">
        <v>0.47299999999999998</v>
      </c>
      <c r="BA26" s="8">
        <v>1.0999999999999999E-2</v>
      </c>
      <c r="BB26" s="8">
        <v>5.7000000000000002E-2</v>
      </c>
      <c r="BC26" s="8" t="s">
        <v>30</v>
      </c>
      <c r="BD26" s="8">
        <v>3.4000000000000002E-2</v>
      </c>
      <c r="BE26" s="8">
        <v>0.75</v>
      </c>
      <c r="BF26" s="8">
        <v>0.24</v>
      </c>
      <c r="BG26" s="8" t="s">
        <v>37</v>
      </c>
      <c r="BH26" s="8" t="s">
        <v>37</v>
      </c>
      <c r="BI26" s="8">
        <v>0.3</v>
      </c>
      <c r="BJ26" s="8">
        <v>0.01</v>
      </c>
      <c r="BK26" s="8">
        <v>0.01</v>
      </c>
      <c r="BL26" s="8">
        <v>0.05</v>
      </c>
      <c r="BM26" s="8">
        <v>0.06</v>
      </c>
      <c r="BN26" s="8">
        <v>86.1</v>
      </c>
      <c r="BO26" s="8">
        <v>92.5</v>
      </c>
      <c r="BP26" s="8">
        <v>3.59</v>
      </c>
      <c r="BQ26" s="8" t="s">
        <v>53</v>
      </c>
      <c r="BR26" s="8" t="s">
        <v>85</v>
      </c>
      <c r="BS26" s="8" t="s">
        <v>85</v>
      </c>
      <c r="BT26" s="8" t="s">
        <v>85</v>
      </c>
      <c r="BU26" s="8" t="s">
        <v>85</v>
      </c>
      <c r="BV26" s="8" t="s">
        <v>85</v>
      </c>
      <c r="BW26" s="8" t="s">
        <v>85</v>
      </c>
      <c r="BX26" s="8" t="s">
        <v>85</v>
      </c>
      <c r="BY26" s="8" t="s">
        <v>85</v>
      </c>
      <c r="BZ26" s="8" t="s">
        <v>85</v>
      </c>
      <c r="CA26" s="8" t="s">
        <v>85</v>
      </c>
      <c r="CB26" s="8" t="s">
        <v>85</v>
      </c>
      <c r="CC26" s="8" t="s">
        <v>85</v>
      </c>
      <c r="CD26" s="8" t="s">
        <v>102</v>
      </c>
      <c r="CE26" s="8" t="s">
        <v>85</v>
      </c>
      <c r="CF26" s="8" t="s">
        <v>85</v>
      </c>
      <c r="CG26" s="8" t="s">
        <v>85</v>
      </c>
      <c r="CH26" s="8" t="s">
        <v>102</v>
      </c>
      <c r="CI26" s="8" t="s">
        <v>102</v>
      </c>
      <c r="CJ26" s="8" t="s">
        <v>332</v>
      </c>
      <c r="CK26" s="8" t="s">
        <v>0</v>
      </c>
      <c r="CL26" s="8" t="s">
        <v>333</v>
      </c>
      <c r="CM26" s="8" t="s">
        <v>0</v>
      </c>
      <c r="CN26" s="8" t="s">
        <v>0</v>
      </c>
      <c r="CO26" s="8" t="s">
        <v>332</v>
      </c>
      <c r="CP26" s="8" t="s">
        <v>332</v>
      </c>
      <c r="CQ26" s="8" t="s">
        <v>333</v>
      </c>
      <c r="CR26" s="8" t="s">
        <v>333</v>
      </c>
      <c r="CS26" s="8" t="s">
        <v>333</v>
      </c>
      <c r="CT26" s="8" t="s">
        <v>333</v>
      </c>
      <c r="CU26" s="8" t="s">
        <v>333</v>
      </c>
      <c r="CV26" s="8" t="s">
        <v>51</v>
      </c>
      <c r="CW26" s="8" t="s">
        <v>15</v>
      </c>
      <c r="CX26" s="8" t="s">
        <v>15</v>
      </c>
      <c r="CY26" s="8" t="s">
        <v>15</v>
      </c>
      <c r="CZ26" s="8" t="s">
        <v>15</v>
      </c>
      <c r="DA26" s="8" t="s">
        <v>15</v>
      </c>
      <c r="DB26" s="8" t="s">
        <v>51</v>
      </c>
      <c r="DC26" s="8" t="s">
        <v>53</v>
      </c>
    </row>
    <row r="27" spans="1:107">
      <c r="A27" s="8" t="s">
        <v>850</v>
      </c>
      <c r="B27" s="385">
        <v>45839</v>
      </c>
      <c r="C27" s="950">
        <v>45855</v>
      </c>
      <c r="D27" s="368">
        <v>3.37</v>
      </c>
      <c r="E27" s="368">
        <v>6.58</v>
      </c>
      <c r="F27" s="8">
        <v>7310</v>
      </c>
      <c r="G27" s="198">
        <v>18</v>
      </c>
      <c r="H27" s="198">
        <v>34.200000000000003</v>
      </c>
      <c r="I27" s="8">
        <v>153</v>
      </c>
      <c r="J27" s="8" t="s">
        <v>245</v>
      </c>
      <c r="K27" s="8" t="s">
        <v>246</v>
      </c>
      <c r="L27" s="8" t="s">
        <v>433</v>
      </c>
      <c r="M27" s="8" t="s">
        <v>881</v>
      </c>
      <c r="N27" s="8"/>
      <c r="O27" s="368">
        <v>6.78</v>
      </c>
      <c r="P27" s="8">
        <v>7700</v>
      </c>
      <c r="Q27" s="8" t="s">
        <v>51</v>
      </c>
      <c r="R27" s="8" t="s">
        <v>51</v>
      </c>
      <c r="S27" s="8">
        <v>871</v>
      </c>
      <c r="T27" s="8">
        <v>871</v>
      </c>
      <c r="U27" s="8">
        <v>138</v>
      </c>
      <c r="V27" s="8">
        <v>1240</v>
      </c>
      <c r="W27" s="8">
        <v>1650</v>
      </c>
      <c r="X27" s="8">
        <v>325</v>
      </c>
      <c r="Y27" s="8">
        <v>244</v>
      </c>
      <c r="Z27" s="8">
        <v>1160</v>
      </c>
      <c r="AA27" s="8">
        <v>7</v>
      </c>
      <c r="AB27" s="8">
        <v>1820</v>
      </c>
      <c r="AC27" s="8" t="s">
        <v>30</v>
      </c>
      <c r="AD27" s="8" t="s">
        <v>17</v>
      </c>
      <c r="AE27" s="8" t="s">
        <v>17</v>
      </c>
      <c r="AF27" s="8">
        <v>2.5999999999999999E-2</v>
      </c>
      <c r="AG27" s="8" t="s">
        <v>37</v>
      </c>
      <c r="AH27" s="8" t="s">
        <v>17</v>
      </c>
      <c r="AI27" s="8">
        <v>2E-3</v>
      </c>
      <c r="AJ27" s="8" t="s">
        <v>17</v>
      </c>
      <c r="AK27" s="8">
        <v>0.50700000000000001</v>
      </c>
      <c r="AL27" s="8" t="s">
        <v>17</v>
      </c>
      <c r="AM27" s="8">
        <v>2E-3</v>
      </c>
      <c r="AN27" s="8" t="s">
        <v>30</v>
      </c>
      <c r="AO27" s="8" t="s">
        <v>50</v>
      </c>
      <c r="AP27" s="8">
        <v>0.73</v>
      </c>
      <c r="AQ27" s="8" t="s">
        <v>52</v>
      </c>
      <c r="AR27" s="8">
        <v>0.39</v>
      </c>
      <c r="AS27" s="8" t="s">
        <v>17</v>
      </c>
      <c r="AT27" s="8" t="s">
        <v>17</v>
      </c>
      <c r="AU27" s="8">
        <v>3.3000000000000002E-2</v>
      </c>
      <c r="AV27" s="8">
        <v>1E-4</v>
      </c>
      <c r="AW27" s="8">
        <v>2E-3</v>
      </c>
      <c r="AX27" s="8">
        <v>8.0000000000000002E-3</v>
      </c>
      <c r="AY27" s="8" t="s">
        <v>17</v>
      </c>
      <c r="AZ27" s="8">
        <v>0.57199999999999995</v>
      </c>
      <c r="BA27" s="8">
        <v>1E-3</v>
      </c>
      <c r="BB27" s="8">
        <v>4.0000000000000001E-3</v>
      </c>
      <c r="BC27" s="8" t="s">
        <v>30</v>
      </c>
      <c r="BD27" s="8">
        <v>1.0999999999999999E-2</v>
      </c>
      <c r="BE27" s="8">
        <v>0.71</v>
      </c>
      <c r="BF27" s="8">
        <v>0.52</v>
      </c>
      <c r="BG27" s="8" t="s">
        <v>37</v>
      </c>
      <c r="BH27" s="8" t="s">
        <v>37</v>
      </c>
      <c r="BI27" s="8">
        <v>0.3</v>
      </c>
      <c r="BJ27" s="8">
        <v>0.06</v>
      </c>
      <c r="BK27" s="8" t="s">
        <v>30</v>
      </c>
      <c r="BL27" s="8" t="s">
        <v>30</v>
      </c>
      <c r="BM27" s="8" t="s">
        <v>30</v>
      </c>
      <c r="BN27" s="8">
        <v>89.8</v>
      </c>
      <c r="BO27" s="8">
        <v>86.9</v>
      </c>
      <c r="BP27" s="368">
        <v>1.6</v>
      </c>
      <c r="BQ27" s="8" t="s">
        <v>53</v>
      </c>
      <c r="BR27" s="8" t="s">
        <v>85</v>
      </c>
      <c r="BS27" s="8" t="s">
        <v>85</v>
      </c>
      <c r="BT27" s="8" t="s">
        <v>85</v>
      </c>
      <c r="BU27" s="8" t="s">
        <v>85</v>
      </c>
      <c r="BV27" s="8" t="s">
        <v>85</v>
      </c>
      <c r="BW27" s="8" t="s">
        <v>85</v>
      </c>
      <c r="BX27" s="8" t="s">
        <v>85</v>
      </c>
      <c r="BY27" s="8" t="s">
        <v>85</v>
      </c>
      <c r="BZ27" s="8" t="s">
        <v>85</v>
      </c>
      <c r="CA27" s="8" t="s">
        <v>85</v>
      </c>
      <c r="CB27" s="8" t="s">
        <v>85</v>
      </c>
      <c r="CC27" s="8" t="s">
        <v>85</v>
      </c>
      <c r="CD27" s="8" t="s">
        <v>102</v>
      </c>
      <c r="CE27" s="8" t="s">
        <v>85</v>
      </c>
      <c r="CF27" s="8" t="s">
        <v>85</v>
      </c>
      <c r="CG27" s="8" t="s">
        <v>85</v>
      </c>
      <c r="CH27" s="8" t="s">
        <v>102</v>
      </c>
      <c r="CI27" s="8" t="s">
        <v>102</v>
      </c>
      <c r="CJ27" s="8" t="s">
        <v>332</v>
      </c>
      <c r="CK27" s="8" t="s">
        <v>0</v>
      </c>
      <c r="CL27" s="8" t="s">
        <v>333</v>
      </c>
      <c r="CM27" s="8" t="s">
        <v>0</v>
      </c>
      <c r="CN27" s="8" t="s">
        <v>0</v>
      </c>
      <c r="CO27" s="8" t="s">
        <v>332</v>
      </c>
      <c r="CP27" s="8" t="s">
        <v>332</v>
      </c>
      <c r="CQ27" s="8" t="s">
        <v>333</v>
      </c>
      <c r="CR27" s="8" t="s">
        <v>333</v>
      </c>
      <c r="CS27" s="8" t="s">
        <v>333</v>
      </c>
      <c r="CT27" s="8" t="s">
        <v>333</v>
      </c>
      <c r="CU27" s="8" t="s">
        <v>333</v>
      </c>
      <c r="CV27" s="8" t="s">
        <v>51</v>
      </c>
      <c r="CW27" s="8" t="s">
        <v>15</v>
      </c>
      <c r="CX27" s="8" t="s">
        <v>15</v>
      </c>
      <c r="CY27" s="8" t="s">
        <v>15</v>
      </c>
      <c r="CZ27" s="8" t="s">
        <v>15</v>
      </c>
      <c r="DA27" s="8" t="s">
        <v>15</v>
      </c>
      <c r="DB27" s="8" t="s">
        <v>51</v>
      </c>
      <c r="DC27" s="8" t="s">
        <v>53</v>
      </c>
    </row>
    <row r="28" spans="1:107">
      <c r="A28" s="8" t="s">
        <v>850</v>
      </c>
      <c r="B28" s="385">
        <v>45870</v>
      </c>
      <c r="C28" s="950"/>
      <c r="D28" s="368"/>
      <c r="E28" s="368"/>
      <c r="F28" s="8"/>
      <c r="G28" s="198"/>
      <c r="H28" s="198"/>
      <c r="I28" s="8"/>
      <c r="J28" s="8"/>
      <c r="K28" s="8"/>
      <c r="L28" s="8"/>
      <c r="M28" s="8"/>
      <c r="N28" s="8"/>
      <c r="O28" s="36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</row>
    <row r="29" spans="1:107">
      <c r="A29" s="8" t="s">
        <v>850</v>
      </c>
      <c r="B29" s="385">
        <v>45901</v>
      </c>
      <c r="C29" s="950"/>
      <c r="D29" s="368"/>
      <c r="E29" s="368"/>
      <c r="F29" s="8"/>
      <c r="G29" s="198"/>
      <c r="H29" s="198"/>
      <c r="I29" s="8"/>
      <c r="J29" s="8"/>
      <c r="K29" s="8"/>
      <c r="L29" s="8"/>
      <c r="M29" s="8"/>
      <c r="N29" s="8"/>
      <c r="O29" s="36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</row>
    <row r="30" spans="1:107">
      <c r="A30" s="8" t="s">
        <v>850</v>
      </c>
      <c r="B30" s="385">
        <v>45931</v>
      </c>
      <c r="C30" s="950"/>
      <c r="D30" s="368"/>
      <c r="E30" s="368"/>
      <c r="F30" s="8"/>
      <c r="G30" s="198"/>
      <c r="H30" s="198"/>
      <c r="I30" s="8"/>
      <c r="J30" s="8"/>
      <c r="K30" s="8"/>
      <c r="L30" s="8"/>
      <c r="M30" s="8"/>
      <c r="N30" s="8"/>
      <c r="O30" s="36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</row>
    <row r="31" spans="1:107">
      <c r="A31" s="8" t="s">
        <v>850</v>
      </c>
      <c r="B31" s="385">
        <v>45962</v>
      </c>
      <c r="C31" s="950"/>
      <c r="D31" s="368"/>
      <c r="E31" s="368"/>
      <c r="F31" s="8"/>
      <c r="G31" s="198"/>
      <c r="H31" s="198"/>
      <c r="I31" s="8"/>
      <c r="J31" s="8"/>
      <c r="K31" s="8"/>
      <c r="L31" s="8"/>
      <c r="M31" s="8"/>
      <c r="N31" s="8"/>
      <c r="O31" s="36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</row>
    <row r="32" spans="1:107">
      <c r="A32" s="8" t="s">
        <v>850</v>
      </c>
      <c r="B32" s="385">
        <v>45992</v>
      </c>
      <c r="C32" s="950"/>
      <c r="D32" s="368"/>
      <c r="E32" s="368"/>
      <c r="F32" s="8"/>
      <c r="G32" s="198"/>
      <c r="H32" s="198"/>
      <c r="I32" s="8"/>
      <c r="J32" s="8"/>
      <c r="K32" s="8"/>
      <c r="L32" s="8"/>
      <c r="M32" s="8"/>
      <c r="N32" s="8"/>
      <c r="O32" s="36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</row>
    <row r="33" spans="1:107" hidden="1">
      <c r="A33" s="8" t="s">
        <v>850</v>
      </c>
      <c r="B33" s="385"/>
      <c r="C33" s="950"/>
      <c r="D33" s="368"/>
      <c r="E33" s="368"/>
      <c r="F33" s="8"/>
      <c r="G33" s="198"/>
      <c r="H33" s="198"/>
      <c r="I33" s="8"/>
      <c r="J33" s="8"/>
      <c r="K33" s="8"/>
      <c r="L33" s="8"/>
      <c r="M33" s="8"/>
      <c r="N33" s="8"/>
      <c r="O33" s="36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</row>
    <row r="34" spans="1:107" hidden="1">
      <c r="A34" s="8" t="s">
        <v>850</v>
      </c>
      <c r="B34" s="385"/>
      <c r="C34" s="950"/>
      <c r="D34" s="368"/>
      <c r="E34" s="368"/>
      <c r="F34" s="8"/>
      <c r="G34" s="198"/>
      <c r="H34" s="198"/>
      <c r="I34" s="8"/>
      <c r="J34" s="8"/>
      <c r="K34" s="8"/>
      <c r="L34" s="8"/>
      <c r="M34" s="8"/>
      <c r="N34" s="8"/>
      <c r="O34" s="36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</row>
    <row r="35" spans="1:107" hidden="1">
      <c r="A35" s="8" t="s">
        <v>850</v>
      </c>
      <c r="B35" s="385"/>
      <c r="C35" s="950"/>
      <c r="D35" s="368"/>
      <c r="E35" s="368"/>
      <c r="F35" s="8"/>
      <c r="G35" s="198"/>
      <c r="H35" s="198"/>
      <c r="I35" s="8"/>
      <c r="J35" s="8"/>
      <c r="K35" s="8"/>
      <c r="L35" s="8"/>
      <c r="M35" s="8"/>
      <c r="N35" s="8"/>
      <c r="O35" s="36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</row>
    <row r="36" spans="1:107" hidden="1">
      <c r="A36" s="8" t="s">
        <v>850</v>
      </c>
      <c r="B36" s="385"/>
      <c r="C36" s="950"/>
      <c r="D36" s="368"/>
      <c r="E36" s="368"/>
      <c r="F36" s="8"/>
      <c r="G36" s="198"/>
      <c r="H36" s="198"/>
      <c r="I36" s="8"/>
      <c r="J36" s="8"/>
      <c r="K36" s="8"/>
      <c r="L36" s="8"/>
      <c r="M36" s="8"/>
      <c r="N36" s="8"/>
      <c r="O36" s="36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</row>
    <row r="37" spans="1:107" hidden="1">
      <c r="A37" s="8" t="s">
        <v>850</v>
      </c>
      <c r="B37" s="385"/>
      <c r="C37" s="950"/>
      <c r="D37" s="368"/>
      <c r="E37" s="368"/>
      <c r="F37" s="8"/>
      <c r="G37" s="198"/>
      <c r="H37" s="198"/>
      <c r="I37" s="8"/>
      <c r="J37" s="8"/>
      <c r="K37" s="8"/>
      <c r="L37" s="8"/>
      <c r="M37" s="8"/>
      <c r="N37" s="8"/>
      <c r="O37" s="36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</row>
    <row r="38" spans="1:107" hidden="1">
      <c r="A38" s="8" t="s">
        <v>850</v>
      </c>
      <c r="B38" s="385"/>
      <c r="C38" s="950"/>
      <c r="D38" s="368"/>
      <c r="E38" s="368"/>
      <c r="F38" s="8"/>
      <c r="G38" s="198"/>
      <c r="H38" s="198"/>
      <c r="I38" s="8"/>
      <c r="J38" s="8"/>
      <c r="K38" s="8"/>
      <c r="L38" s="8"/>
      <c r="M38" s="8"/>
      <c r="N38" s="8"/>
      <c r="O38" s="36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</row>
    <row r="39" spans="1:107" hidden="1">
      <c r="A39" s="8" t="s">
        <v>850</v>
      </c>
      <c r="B39" s="385"/>
      <c r="C39" s="950"/>
      <c r="D39" s="368"/>
      <c r="E39" s="368"/>
      <c r="F39" s="8"/>
      <c r="G39" s="198"/>
      <c r="H39" s="198"/>
      <c r="I39" s="8"/>
      <c r="J39" s="8"/>
      <c r="K39" s="8"/>
      <c r="L39" s="8"/>
      <c r="M39" s="8"/>
      <c r="N39" s="8"/>
      <c r="O39" s="36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</row>
    <row r="40" spans="1:107" hidden="1">
      <c r="A40" s="8" t="s">
        <v>850</v>
      </c>
      <c r="B40" s="385"/>
      <c r="C40" s="950"/>
      <c r="D40" s="368"/>
      <c r="E40" s="368"/>
      <c r="F40" s="8"/>
      <c r="G40" s="198"/>
      <c r="H40" s="198"/>
      <c r="I40" s="8"/>
      <c r="J40" s="8"/>
      <c r="K40" s="8"/>
      <c r="L40" s="8"/>
      <c r="M40" s="8"/>
      <c r="N40" s="8"/>
      <c r="O40" s="36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</row>
    <row r="41" spans="1:107" hidden="1">
      <c r="A41" s="8" t="s">
        <v>850</v>
      </c>
      <c r="B41" s="385"/>
      <c r="C41" s="950"/>
      <c r="D41" s="368"/>
      <c r="E41" s="368"/>
      <c r="F41" s="8"/>
      <c r="G41" s="198"/>
      <c r="H41" s="198"/>
      <c r="I41" s="8"/>
      <c r="J41" s="8"/>
      <c r="K41" s="8"/>
      <c r="L41" s="8"/>
      <c r="M41" s="8"/>
      <c r="N41" s="8"/>
      <c r="O41" s="36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</row>
    <row r="42" spans="1:107" hidden="1">
      <c r="A42" s="8" t="s">
        <v>850</v>
      </c>
      <c r="B42" s="385"/>
      <c r="C42" s="950"/>
      <c r="D42" s="368"/>
      <c r="E42" s="368"/>
      <c r="F42" s="8"/>
      <c r="G42" s="198"/>
      <c r="H42" s="198"/>
      <c r="I42" s="8"/>
      <c r="J42" s="8"/>
      <c r="K42" s="8"/>
      <c r="L42" s="8"/>
      <c r="M42" s="8"/>
      <c r="N42" s="8"/>
      <c r="O42" s="36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</row>
    <row r="43" spans="1:107" hidden="1">
      <c r="A43" s="8" t="s">
        <v>850</v>
      </c>
      <c r="B43" s="385"/>
      <c r="C43" s="950"/>
      <c r="D43" s="368"/>
      <c r="E43" s="368"/>
      <c r="F43" s="8"/>
      <c r="G43" s="198"/>
      <c r="H43" s="198"/>
      <c r="I43" s="8"/>
      <c r="J43" s="8"/>
      <c r="K43" s="8"/>
      <c r="L43" s="8"/>
      <c r="M43" s="8"/>
      <c r="N43" s="8"/>
      <c r="O43" s="36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</row>
    <row r="44" spans="1:107" hidden="1">
      <c r="A44" s="8" t="s">
        <v>850</v>
      </c>
      <c r="B44" s="385"/>
      <c r="C44" s="950"/>
      <c r="D44" s="368"/>
      <c r="E44" s="368"/>
      <c r="F44" s="8"/>
      <c r="G44" s="198"/>
      <c r="H44" s="198"/>
      <c r="I44" s="8"/>
      <c r="J44" s="8"/>
      <c r="K44" s="8"/>
      <c r="L44" s="8"/>
      <c r="M44" s="8"/>
      <c r="N44" s="8"/>
      <c r="O44" s="36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</row>
    <row r="45" spans="1:107" hidden="1">
      <c r="B45" s="385"/>
      <c r="C45" s="950"/>
      <c r="D45" s="368"/>
      <c r="E45" s="368"/>
      <c r="F45" s="8"/>
      <c r="G45" s="198"/>
      <c r="H45" s="198"/>
      <c r="I45" s="8"/>
      <c r="J45" s="8"/>
      <c r="K45" s="8"/>
      <c r="L45" s="8"/>
      <c r="M45" s="8"/>
      <c r="N45" s="8"/>
      <c r="O45" s="36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</row>
    <row r="46" spans="1:107" s="933" customFormat="1" hidden="1">
      <c r="A46" s="1141"/>
      <c r="B46" s="1139"/>
      <c r="C46" s="1140"/>
      <c r="D46" s="1244"/>
      <c r="E46" s="1244"/>
      <c r="F46" s="1141"/>
      <c r="G46" s="1245"/>
      <c r="H46" s="1245"/>
      <c r="I46" s="1141"/>
      <c r="J46" s="1141"/>
      <c r="K46" s="1141"/>
      <c r="L46" s="1141"/>
      <c r="M46" s="1141"/>
      <c r="N46" s="1141"/>
      <c r="O46" s="1244"/>
      <c r="P46" s="1141"/>
      <c r="Q46" s="1141"/>
      <c r="R46" s="1141"/>
      <c r="S46" s="1141"/>
      <c r="T46" s="1141"/>
      <c r="U46" s="1141"/>
      <c r="V46" s="1141"/>
      <c r="W46" s="1141"/>
      <c r="X46" s="1141"/>
      <c r="Y46" s="1141"/>
      <c r="Z46" s="1141"/>
      <c r="AA46" s="1141"/>
      <c r="AB46" s="1141"/>
      <c r="AC46" s="1141"/>
      <c r="AD46" s="1141"/>
      <c r="AE46" s="1141"/>
      <c r="AF46" s="1141"/>
      <c r="AG46" s="1141"/>
      <c r="AH46" s="1141"/>
      <c r="AI46" s="1141"/>
      <c r="AJ46" s="1141"/>
      <c r="AK46" s="1141"/>
      <c r="AL46" s="1141"/>
      <c r="AM46" s="1141"/>
      <c r="AN46" s="1141"/>
      <c r="AO46" s="1141"/>
      <c r="AP46" s="1141"/>
      <c r="AQ46" s="1141"/>
      <c r="AR46" s="1141"/>
      <c r="AS46" s="1141"/>
      <c r="AT46" s="1141"/>
      <c r="AU46" s="1141"/>
      <c r="AV46" s="1141"/>
      <c r="AW46" s="1141"/>
      <c r="AX46" s="1141"/>
      <c r="AY46" s="1141"/>
      <c r="AZ46" s="1141"/>
      <c r="BA46" s="1141"/>
      <c r="BB46" s="1141"/>
      <c r="BC46" s="1141"/>
      <c r="BD46" s="1141"/>
      <c r="BE46" s="1141"/>
      <c r="BF46" s="1141"/>
      <c r="BG46" s="1141"/>
      <c r="BH46" s="1141"/>
      <c r="BI46" s="1141"/>
      <c r="BJ46" s="1141"/>
      <c r="BK46" s="1141"/>
      <c r="BL46" s="1141"/>
      <c r="BM46" s="1141"/>
      <c r="BN46" s="1141"/>
      <c r="BO46" s="1141"/>
      <c r="BP46" s="1141"/>
      <c r="BQ46" s="1141"/>
      <c r="BR46" s="1141"/>
      <c r="BS46" s="1141"/>
      <c r="BT46" s="1141"/>
      <c r="BU46" s="1141"/>
      <c r="BV46" s="1141"/>
      <c r="BW46" s="1141"/>
      <c r="BX46" s="1141"/>
      <c r="BY46" s="1141"/>
      <c r="BZ46" s="1141"/>
      <c r="CA46" s="1141"/>
      <c r="CB46" s="1141"/>
      <c r="CC46" s="1141"/>
      <c r="CD46" s="1141"/>
      <c r="CE46" s="1141"/>
      <c r="CF46" s="1141"/>
      <c r="CG46" s="1141"/>
      <c r="CH46" s="1141"/>
      <c r="CI46" s="1141"/>
      <c r="CJ46" s="1141"/>
      <c r="CK46" s="1141"/>
      <c r="CL46" s="1141"/>
      <c r="CM46" s="1141"/>
      <c r="CN46" s="1141"/>
      <c r="CO46" s="1141"/>
      <c r="CP46" s="1141"/>
      <c r="CQ46" s="1141"/>
      <c r="CR46" s="1141"/>
      <c r="CS46" s="1141"/>
      <c r="CT46" s="1141"/>
      <c r="CU46" s="1141"/>
      <c r="CV46" s="1141"/>
      <c r="CW46" s="1141"/>
      <c r="CX46" s="1141"/>
      <c r="CY46" s="1141"/>
      <c r="CZ46" s="1141"/>
      <c r="DA46" s="1141"/>
      <c r="DB46" s="1141"/>
      <c r="DC46" s="1141"/>
    </row>
    <row r="47" spans="1:107">
      <c r="A47" s="8" t="s">
        <v>851</v>
      </c>
      <c r="B47" s="385">
        <v>45778</v>
      </c>
      <c r="C47" s="950">
        <v>45792</v>
      </c>
      <c r="D47" s="368">
        <v>23.23</v>
      </c>
      <c r="E47" s="368">
        <v>7.69</v>
      </c>
      <c r="F47" s="8">
        <v>2106</v>
      </c>
      <c r="G47" s="198">
        <v>20.3</v>
      </c>
      <c r="H47" s="198">
        <v>59.7</v>
      </c>
      <c r="I47" s="8">
        <v>171</v>
      </c>
      <c r="J47" s="8" t="s">
        <v>245</v>
      </c>
      <c r="K47" s="8" t="s">
        <v>246</v>
      </c>
      <c r="L47" s="8" t="s">
        <v>433</v>
      </c>
      <c r="M47" s="8"/>
      <c r="N47" s="8" t="s">
        <v>859</v>
      </c>
      <c r="O47" s="368">
        <v>7.75</v>
      </c>
      <c r="P47" s="8">
        <v>2140</v>
      </c>
      <c r="Q47" s="8" t="s">
        <v>51</v>
      </c>
      <c r="R47" s="8" t="s">
        <v>51</v>
      </c>
      <c r="S47" s="8">
        <v>272</v>
      </c>
      <c r="T47" s="8">
        <v>272</v>
      </c>
      <c r="U47" s="8">
        <v>7</v>
      </c>
      <c r="V47" s="8">
        <v>242</v>
      </c>
      <c r="W47" s="8">
        <v>426</v>
      </c>
      <c r="X47" s="8">
        <v>37</v>
      </c>
      <c r="Y47" s="8">
        <v>29</v>
      </c>
      <c r="Z47" s="8">
        <v>415</v>
      </c>
      <c r="AA47" s="8">
        <v>5</v>
      </c>
      <c r="AB47" s="8">
        <v>212</v>
      </c>
      <c r="AC47" s="8">
        <v>0.05</v>
      </c>
      <c r="AD47" s="8">
        <v>1E-3</v>
      </c>
      <c r="AE47" s="8">
        <v>4.0000000000000001E-3</v>
      </c>
      <c r="AF47" s="8">
        <v>5.2999999999999999E-2</v>
      </c>
      <c r="AG47" s="8" t="s">
        <v>37</v>
      </c>
      <c r="AH47" s="8" t="s">
        <v>17</v>
      </c>
      <c r="AI47" s="8">
        <v>4.0000000000000001E-3</v>
      </c>
      <c r="AJ47" s="8" t="s">
        <v>17</v>
      </c>
      <c r="AK47" s="8">
        <v>8.9999999999999993E-3</v>
      </c>
      <c r="AL47" s="8">
        <v>8.0000000000000002E-3</v>
      </c>
      <c r="AM47" s="8">
        <v>7.0000000000000001E-3</v>
      </c>
      <c r="AN47" s="8" t="s">
        <v>30</v>
      </c>
      <c r="AO47" s="8">
        <v>1.9E-2</v>
      </c>
      <c r="AP47" s="8">
        <v>0.23</v>
      </c>
      <c r="AQ47" s="8" t="s">
        <v>52</v>
      </c>
      <c r="AR47" s="8">
        <v>1.2</v>
      </c>
      <c r="AS47" s="8">
        <v>1E-3</v>
      </c>
      <c r="AT47" s="8">
        <v>4.0000000000000001E-3</v>
      </c>
      <c r="AU47" s="8">
        <v>6.8000000000000005E-2</v>
      </c>
      <c r="AV47" s="8" t="s">
        <v>37</v>
      </c>
      <c r="AW47" s="8">
        <v>8.0000000000000002E-3</v>
      </c>
      <c r="AX47" s="8">
        <v>1.2999999999999999E-2</v>
      </c>
      <c r="AY47" s="8">
        <v>2E-3</v>
      </c>
      <c r="AZ47" s="8">
        <v>5.3999999999999999E-2</v>
      </c>
      <c r="BA47" s="8">
        <v>2.9000000000000001E-2</v>
      </c>
      <c r="BB47" s="8">
        <v>1.6E-2</v>
      </c>
      <c r="BC47" s="8" t="s">
        <v>30</v>
      </c>
      <c r="BD47" s="8">
        <v>6.5000000000000002E-2</v>
      </c>
      <c r="BE47" s="8">
        <v>0.25</v>
      </c>
      <c r="BF47" s="8">
        <v>1.76</v>
      </c>
      <c r="BG47" s="8" t="s">
        <v>37</v>
      </c>
      <c r="BH47" s="8" t="s">
        <v>37</v>
      </c>
      <c r="BI47" s="8">
        <v>0.8</v>
      </c>
      <c r="BJ47" s="8">
        <v>7.0000000000000007E-2</v>
      </c>
      <c r="BK47" s="8" t="s">
        <v>30</v>
      </c>
      <c r="BL47" s="8">
        <v>0.72</v>
      </c>
      <c r="BM47" s="8">
        <v>0.72</v>
      </c>
      <c r="BN47" s="8">
        <v>22.5</v>
      </c>
      <c r="BO47" s="8">
        <v>22.4</v>
      </c>
      <c r="BP47" s="8">
        <v>0.17</v>
      </c>
      <c r="BQ47" s="8" t="s">
        <v>53</v>
      </c>
      <c r="BR47" s="8" t="s">
        <v>85</v>
      </c>
      <c r="BS47" s="8" t="s">
        <v>85</v>
      </c>
      <c r="BT47" s="8" t="s">
        <v>85</v>
      </c>
      <c r="BU47" s="8" t="s">
        <v>85</v>
      </c>
      <c r="BV47" s="8" t="s">
        <v>85</v>
      </c>
      <c r="BW47" s="8" t="s">
        <v>85</v>
      </c>
      <c r="BX47" s="8" t="s">
        <v>85</v>
      </c>
      <c r="BY47" s="8" t="s">
        <v>85</v>
      </c>
      <c r="BZ47" s="8" t="s">
        <v>85</v>
      </c>
      <c r="CA47" s="8" t="s">
        <v>85</v>
      </c>
      <c r="CB47" s="8" t="s">
        <v>85</v>
      </c>
      <c r="CC47" s="8" t="s">
        <v>85</v>
      </c>
      <c r="CD47" s="8" t="s">
        <v>102</v>
      </c>
      <c r="CE47" s="8" t="s">
        <v>85</v>
      </c>
      <c r="CF47" s="8" t="s">
        <v>85</v>
      </c>
      <c r="CG47" s="8" t="s">
        <v>85</v>
      </c>
      <c r="CH47" s="8" t="s">
        <v>102</v>
      </c>
      <c r="CI47" s="8" t="s">
        <v>102</v>
      </c>
      <c r="CJ47" s="8">
        <v>20</v>
      </c>
      <c r="CK47" s="8" t="s">
        <v>0</v>
      </c>
      <c r="CL47" s="8" t="s">
        <v>333</v>
      </c>
      <c r="CM47" s="8">
        <v>110</v>
      </c>
      <c r="CN47" s="8">
        <v>110</v>
      </c>
      <c r="CO47" s="8">
        <v>20</v>
      </c>
      <c r="CP47" s="8">
        <v>20</v>
      </c>
      <c r="CQ47" s="8" t="s">
        <v>333</v>
      </c>
      <c r="CR47" s="8">
        <v>180</v>
      </c>
      <c r="CS47" s="8" t="s">
        <v>333</v>
      </c>
      <c r="CT47" s="8">
        <v>180</v>
      </c>
      <c r="CU47" s="8" t="s">
        <v>333</v>
      </c>
      <c r="CV47" s="8" t="s">
        <v>51</v>
      </c>
      <c r="CW47" s="8" t="s">
        <v>15</v>
      </c>
      <c r="CX47" s="8" t="s">
        <v>15</v>
      </c>
      <c r="CY47" s="8" t="s">
        <v>15</v>
      </c>
      <c r="CZ47" s="8" t="s">
        <v>15</v>
      </c>
      <c r="DA47" s="8" t="s">
        <v>15</v>
      </c>
      <c r="DB47" s="8" t="s">
        <v>51</v>
      </c>
      <c r="DC47" s="8" t="s">
        <v>53</v>
      </c>
    </row>
    <row r="48" spans="1:107">
      <c r="A48" s="8" t="s">
        <v>851</v>
      </c>
      <c r="B48" s="385">
        <v>45809</v>
      </c>
      <c r="C48" s="950">
        <v>45833</v>
      </c>
      <c r="D48" s="368">
        <v>21.58</v>
      </c>
      <c r="E48" s="368">
        <v>7.73</v>
      </c>
      <c r="F48" s="8">
        <v>2157</v>
      </c>
      <c r="G48" s="198">
        <v>17.399999999999999</v>
      </c>
      <c r="H48" s="198">
        <v>52.3</v>
      </c>
      <c r="I48" s="8">
        <v>158</v>
      </c>
      <c r="J48" s="8" t="s">
        <v>245</v>
      </c>
      <c r="K48" s="8" t="s">
        <v>246</v>
      </c>
      <c r="L48" s="8" t="s">
        <v>433</v>
      </c>
      <c r="M48" s="8" t="s">
        <v>881</v>
      </c>
      <c r="N48" s="8"/>
      <c r="O48" s="8">
        <v>7.95</v>
      </c>
      <c r="P48" s="8">
        <v>2030</v>
      </c>
      <c r="Q48" s="8" t="s">
        <v>51</v>
      </c>
      <c r="R48" s="8" t="s">
        <v>51</v>
      </c>
      <c r="S48" s="8">
        <v>298</v>
      </c>
      <c r="T48" s="8">
        <v>298</v>
      </c>
      <c r="U48" s="8">
        <v>4</v>
      </c>
      <c r="V48" s="8">
        <v>233</v>
      </c>
      <c r="W48" s="8">
        <v>430</v>
      </c>
      <c r="X48" s="8">
        <v>38</v>
      </c>
      <c r="Y48" s="8">
        <v>32</v>
      </c>
      <c r="Z48" s="8">
        <v>428</v>
      </c>
      <c r="AA48" s="8">
        <v>5</v>
      </c>
      <c r="AB48" s="8">
        <v>227</v>
      </c>
      <c r="AC48" s="8">
        <v>0.03</v>
      </c>
      <c r="AD48" s="8" t="s">
        <v>17</v>
      </c>
      <c r="AE48" s="8">
        <v>3.0000000000000001E-3</v>
      </c>
      <c r="AF48" s="8">
        <v>4.2999999999999997E-2</v>
      </c>
      <c r="AG48" s="8" t="s">
        <v>37</v>
      </c>
      <c r="AH48" s="8" t="s">
        <v>17</v>
      </c>
      <c r="AI48" s="8">
        <v>5.0000000000000001E-3</v>
      </c>
      <c r="AJ48" s="8" t="s">
        <v>17</v>
      </c>
      <c r="AK48" s="8">
        <v>2E-3</v>
      </c>
      <c r="AL48" s="8">
        <v>0.01</v>
      </c>
      <c r="AM48" s="8">
        <v>7.0000000000000001E-3</v>
      </c>
      <c r="AN48" s="8" t="s">
        <v>30</v>
      </c>
      <c r="AO48" s="8">
        <v>3.9E-2</v>
      </c>
      <c r="AP48" s="8">
        <v>0.27</v>
      </c>
      <c r="AQ48" s="8" t="s">
        <v>52</v>
      </c>
      <c r="AR48" s="8">
        <v>0.09</v>
      </c>
      <c r="AS48" s="8" t="s">
        <v>17</v>
      </c>
      <c r="AT48" s="8">
        <v>4.0000000000000001E-3</v>
      </c>
      <c r="AU48" s="8">
        <v>4.8000000000000001E-2</v>
      </c>
      <c r="AV48" s="8" t="s">
        <v>37</v>
      </c>
      <c r="AW48" s="8">
        <v>3.0000000000000001E-3</v>
      </c>
      <c r="AX48" s="8">
        <v>2.1000000000000001E-2</v>
      </c>
      <c r="AY48" s="8" t="s">
        <v>17</v>
      </c>
      <c r="AZ48" s="8">
        <v>1.2999999999999999E-2</v>
      </c>
      <c r="BA48" s="8">
        <v>1.4E-2</v>
      </c>
      <c r="BB48" s="8">
        <v>1.2E-2</v>
      </c>
      <c r="BC48" s="8" t="s">
        <v>30</v>
      </c>
      <c r="BD48" s="8">
        <v>6.2E-2</v>
      </c>
      <c r="BE48" s="8">
        <v>0.28000000000000003</v>
      </c>
      <c r="BF48" s="8">
        <v>0.1</v>
      </c>
      <c r="BG48" s="8" t="s">
        <v>37</v>
      </c>
      <c r="BH48" s="8" t="s">
        <v>37</v>
      </c>
      <c r="BI48" s="8">
        <v>0.8</v>
      </c>
      <c r="BJ48" s="8">
        <v>0.02</v>
      </c>
      <c r="BK48" s="8" t="s">
        <v>30</v>
      </c>
      <c r="BL48" s="8">
        <v>0.77</v>
      </c>
      <c r="BM48" s="8">
        <v>0.77</v>
      </c>
      <c r="BN48" s="8">
        <v>22.9</v>
      </c>
      <c r="BO48" s="8">
        <v>23.3</v>
      </c>
      <c r="BP48" s="8">
        <v>0.74</v>
      </c>
      <c r="BQ48" s="8" t="s">
        <v>53</v>
      </c>
      <c r="BR48" s="8" t="s">
        <v>85</v>
      </c>
      <c r="BS48" s="8" t="s">
        <v>85</v>
      </c>
      <c r="BT48" s="8" t="s">
        <v>85</v>
      </c>
      <c r="BU48" s="8" t="s">
        <v>85</v>
      </c>
      <c r="BV48" s="8" t="s">
        <v>85</v>
      </c>
      <c r="BW48" s="8" t="s">
        <v>85</v>
      </c>
      <c r="BX48" s="8" t="s">
        <v>85</v>
      </c>
      <c r="BY48" s="8" t="s">
        <v>85</v>
      </c>
      <c r="BZ48" s="8" t="s">
        <v>85</v>
      </c>
      <c r="CA48" s="8" t="s">
        <v>85</v>
      </c>
      <c r="CB48" s="8" t="s">
        <v>85</v>
      </c>
      <c r="CC48" s="8" t="s">
        <v>85</v>
      </c>
      <c r="CD48" s="8" t="s">
        <v>102</v>
      </c>
      <c r="CE48" s="8" t="s">
        <v>85</v>
      </c>
      <c r="CF48" s="8" t="s">
        <v>85</v>
      </c>
      <c r="CG48" s="8" t="s">
        <v>85</v>
      </c>
      <c r="CH48" s="8" t="s">
        <v>102</v>
      </c>
      <c r="CI48" s="8" t="s">
        <v>102</v>
      </c>
      <c r="CJ48" s="8">
        <v>20</v>
      </c>
      <c r="CK48" s="8" t="s">
        <v>0</v>
      </c>
      <c r="CL48" s="8" t="s">
        <v>333</v>
      </c>
      <c r="CM48" s="8" t="s">
        <v>0</v>
      </c>
      <c r="CN48" s="8" t="s">
        <v>0</v>
      </c>
      <c r="CO48" s="8">
        <v>20</v>
      </c>
      <c r="CP48" s="8">
        <v>20</v>
      </c>
      <c r="CQ48" s="8" t="s">
        <v>333</v>
      </c>
      <c r="CR48" s="8" t="s">
        <v>333</v>
      </c>
      <c r="CS48" s="8" t="s">
        <v>333</v>
      </c>
      <c r="CT48" s="8" t="s">
        <v>333</v>
      </c>
      <c r="CU48" s="8" t="s">
        <v>333</v>
      </c>
      <c r="CV48" s="8" t="s">
        <v>51</v>
      </c>
      <c r="CW48" s="8" t="s">
        <v>15</v>
      </c>
      <c r="CX48" s="8" t="s">
        <v>15</v>
      </c>
      <c r="CY48" s="8" t="s">
        <v>15</v>
      </c>
      <c r="CZ48" s="8" t="s">
        <v>15</v>
      </c>
      <c r="DA48" s="8" t="s">
        <v>15</v>
      </c>
      <c r="DB48" s="8" t="s">
        <v>51</v>
      </c>
      <c r="DC48" s="8" t="s">
        <v>53</v>
      </c>
    </row>
    <row r="49" spans="1:107">
      <c r="A49" s="8" t="s">
        <v>851</v>
      </c>
      <c r="B49" s="385">
        <v>45839</v>
      </c>
      <c r="C49" s="950">
        <v>45855</v>
      </c>
      <c r="D49" s="368">
        <v>21.53</v>
      </c>
      <c r="E49" s="368">
        <v>7.91</v>
      </c>
      <c r="F49" s="8">
        <v>2229</v>
      </c>
      <c r="G49" s="198">
        <v>17.899999999999999</v>
      </c>
      <c r="H49" s="198">
        <v>34.200000000000003</v>
      </c>
      <c r="I49" s="8">
        <v>210</v>
      </c>
      <c r="J49" s="8" t="s">
        <v>245</v>
      </c>
      <c r="K49" s="8" t="s">
        <v>246</v>
      </c>
      <c r="L49" s="8" t="s">
        <v>433</v>
      </c>
      <c r="M49" s="8" t="s">
        <v>881</v>
      </c>
      <c r="N49" s="8"/>
      <c r="O49" s="368">
        <v>7.84</v>
      </c>
      <c r="P49" s="8">
        <v>2120</v>
      </c>
      <c r="Q49" s="8" t="s">
        <v>51</v>
      </c>
      <c r="R49" s="8" t="s">
        <v>51</v>
      </c>
      <c r="S49" s="8">
        <v>310</v>
      </c>
      <c r="T49" s="8">
        <v>310</v>
      </c>
      <c r="U49" s="8">
        <v>7</v>
      </c>
      <c r="V49" s="8">
        <v>276</v>
      </c>
      <c r="W49" s="8">
        <v>429</v>
      </c>
      <c r="X49" s="8">
        <v>44</v>
      </c>
      <c r="Y49" s="8">
        <v>32</v>
      </c>
      <c r="Z49" s="8">
        <v>408</v>
      </c>
      <c r="AA49" s="8">
        <v>5</v>
      </c>
      <c r="AB49" s="8">
        <v>242</v>
      </c>
      <c r="AC49" s="8">
        <v>0.02</v>
      </c>
      <c r="AD49" s="8">
        <v>1E-3</v>
      </c>
      <c r="AE49" s="8">
        <v>3.0000000000000001E-3</v>
      </c>
      <c r="AF49" s="8">
        <v>4.4999999999999998E-2</v>
      </c>
      <c r="AG49" s="8" t="s">
        <v>37</v>
      </c>
      <c r="AH49" s="8" t="s">
        <v>17</v>
      </c>
      <c r="AI49" s="8">
        <v>6.0000000000000001E-3</v>
      </c>
      <c r="AJ49" s="8" t="s">
        <v>17</v>
      </c>
      <c r="AK49" s="8">
        <v>5.0000000000000001E-3</v>
      </c>
      <c r="AL49" s="8">
        <v>1.0999999999999999E-2</v>
      </c>
      <c r="AM49" s="8">
        <v>0.01</v>
      </c>
      <c r="AN49" s="8" t="s">
        <v>30</v>
      </c>
      <c r="AO49" s="8">
        <v>6.6000000000000003E-2</v>
      </c>
      <c r="AP49" s="8">
        <v>0.28000000000000003</v>
      </c>
      <c r="AQ49" s="8" t="s">
        <v>52</v>
      </c>
      <c r="AR49" s="8">
        <v>0.21</v>
      </c>
      <c r="AS49" s="8">
        <v>1E-3</v>
      </c>
      <c r="AT49" s="8">
        <v>4.0000000000000001E-3</v>
      </c>
      <c r="AU49" s="8">
        <v>5.1999999999999998E-2</v>
      </c>
      <c r="AV49" s="8" t="s">
        <v>37</v>
      </c>
      <c r="AW49" s="8">
        <v>3.0000000000000001E-3</v>
      </c>
      <c r="AX49" s="8">
        <v>1.7999999999999999E-2</v>
      </c>
      <c r="AY49" s="8" t="s">
        <v>17</v>
      </c>
      <c r="AZ49" s="8">
        <v>3.2000000000000001E-2</v>
      </c>
      <c r="BA49" s="8">
        <v>1.4999999999999999E-2</v>
      </c>
      <c r="BB49" s="8">
        <v>1.4999999999999999E-2</v>
      </c>
      <c r="BC49" s="8" t="s">
        <v>30</v>
      </c>
      <c r="BD49" s="8">
        <v>0.105</v>
      </c>
      <c r="BE49" s="8">
        <v>0.26</v>
      </c>
      <c r="BF49" s="8">
        <v>0.31</v>
      </c>
      <c r="BG49" s="8" t="s">
        <v>37</v>
      </c>
      <c r="BH49" s="8" t="s">
        <v>37</v>
      </c>
      <c r="BI49" s="8">
        <v>0.9</v>
      </c>
      <c r="BJ49" s="8">
        <v>0.03</v>
      </c>
      <c r="BK49" s="8" t="s">
        <v>30</v>
      </c>
      <c r="BL49" s="8">
        <v>0.84</v>
      </c>
      <c r="BM49" s="8">
        <v>0.84</v>
      </c>
      <c r="BN49" s="8">
        <v>24</v>
      </c>
      <c r="BO49" s="8">
        <v>22.7</v>
      </c>
      <c r="BP49" s="8">
        <v>2.86</v>
      </c>
      <c r="BQ49" s="8" t="s">
        <v>53</v>
      </c>
      <c r="BR49" s="8" t="s">
        <v>85</v>
      </c>
      <c r="BS49" s="8" t="s">
        <v>85</v>
      </c>
      <c r="BT49" s="8" t="s">
        <v>85</v>
      </c>
      <c r="BU49" s="8" t="s">
        <v>85</v>
      </c>
      <c r="BV49" s="8" t="s">
        <v>85</v>
      </c>
      <c r="BW49" s="8" t="s">
        <v>85</v>
      </c>
      <c r="BX49" s="8" t="s">
        <v>85</v>
      </c>
      <c r="BY49" s="8" t="s">
        <v>85</v>
      </c>
      <c r="BZ49" s="8" t="s">
        <v>85</v>
      </c>
      <c r="CA49" s="8" t="s">
        <v>85</v>
      </c>
      <c r="CB49" s="8" t="s">
        <v>85</v>
      </c>
      <c r="CC49" s="8" t="s">
        <v>85</v>
      </c>
      <c r="CD49" s="8" t="s">
        <v>102</v>
      </c>
      <c r="CE49" s="8" t="s">
        <v>85</v>
      </c>
      <c r="CF49" s="8" t="s">
        <v>85</v>
      </c>
      <c r="CG49" s="8" t="s">
        <v>85</v>
      </c>
      <c r="CH49" s="8" t="s">
        <v>102</v>
      </c>
      <c r="CI49" s="8" t="s">
        <v>102</v>
      </c>
      <c r="CJ49" s="8" t="s">
        <v>332</v>
      </c>
      <c r="CK49" s="8" t="s">
        <v>0</v>
      </c>
      <c r="CL49" s="8" t="s">
        <v>333</v>
      </c>
      <c r="CM49" s="8" t="s">
        <v>0</v>
      </c>
      <c r="CN49" s="8" t="s">
        <v>0</v>
      </c>
      <c r="CO49" s="8" t="s">
        <v>332</v>
      </c>
      <c r="CP49" s="8" t="s">
        <v>332</v>
      </c>
      <c r="CQ49" s="8" t="s">
        <v>333</v>
      </c>
      <c r="CR49" s="8" t="s">
        <v>333</v>
      </c>
      <c r="CS49" s="8" t="s">
        <v>333</v>
      </c>
      <c r="CT49" s="8" t="s">
        <v>333</v>
      </c>
      <c r="CU49" s="8" t="s">
        <v>333</v>
      </c>
      <c r="CV49" s="8" t="s">
        <v>51</v>
      </c>
      <c r="CW49" s="8" t="s">
        <v>15</v>
      </c>
      <c r="CX49" s="8" t="s">
        <v>15</v>
      </c>
      <c r="CY49" s="8" t="s">
        <v>15</v>
      </c>
      <c r="CZ49" s="8" t="s">
        <v>15</v>
      </c>
      <c r="DA49" s="8" t="s">
        <v>15</v>
      </c>
      <c r="DB49" s="8" t="s">
        <v>51</v>
      </c>
      <c r="DC49" s="8" t="s">
        <v>53</v>
      </c>
    </row>
    <row r="50" spans="1:107">
      <c r="A50" s="8" t="s">
        <v>851</v>
      </c>
      <c r="B50" s="385">
        <v>45870</v>
      </c>
      <c r="C50" s="950"/>
      <c r="D50" s="368"/>
      <c r="E50" s="368"/>
      <c r="F50" s="8"/>
      <c r="G50" s="198"/>
      <c r="H50" s="198"/>
      <c r="I50" s="8"/>
      <c r="J50" s="8"/>
      <c r="K50" s="8"/>
      <c r="L50" s="8"/>
      <c r="M50" s="8"/>
      <c r="N50" s="8"/>
      <c r="O50" s="36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</row>
    <row r="51" spans="1:107">
      <c r="A51" s="8" t="s">
        <v>851</v>
      </c>
      <c r="B51" s="385">
        <v>45901</v>
      </c>
      <c r="C51" s="950"/>
      <c r="D51" s="368"/>
      <c r="E51" s="368"/>
      <c r="F51" s="8"/>
      <c r="G51" s="198"/>
      <c r="H51" s="198"/>
      <c r="I51" s="8"/>
      <c r="J51" s="8"/>
      <c r="K51" s="8"/>
      <c r="L51" s="8"/>
      <c r="M51" s="8"/>
      <c r="N51" s="8"/>
      <c r="O51" s="36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</row>
    <row r="52" spans="1:107">
      <c r="A52" s="8" t="s">
        <v>851</v>
      </c>
      <c r="B52" s="385">
        <v>45931</v>
      </c>
      <c r="C52" s="950"/>
      <c r="D52" s="368"/>
      <c r="E52" s="368"/>
      <c r="F52" s="8"/>
      <c r="G52" s="198"/>
      <c r="H52" s="198"/>
      <c r="I52" s="8"/>
      <c r="J52" s="8"/>
      <c r="K52" s="8"/>
      <c r="L52" s="8"/>
      <c r="M52" s="8"/>
      <c r="N52" s="8"/>
      <c r="O52" s="36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</row>
    <row r="53" spans="1:107">
      <c r="A53" s="8" t="s">
        <v>851</v>
      </c>
      <c r="B53" s="385">
        <v>45962</v>
      </c>
      <c r="C53" s="950"/>
      <c r="D53" s="368"/>
      <c r="E53" s="368"/>
      <c r="F53" s="8"/>
      <c r="G53" s="198"/>
      <c r="H53" s="198"/>
      <c r="I53" s="8"/>
      <c r="J53" s="8"/>
      <c r="K53" s="8"/>
      <c r="L53" s="8"/>
      <c r="M53" s="8"/>
      <c r="N53" s="8"/>
      <c r="O53" s="36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</row>
    <row r="54" spans="1:107">
      <c r="A54" s="8" t="s">
        <v>851</v>
      </c>
      <c r="B54" s="385">
        <v>45992</v>
      </c>
      <c r="C54" s="950"/>
      <c r="D54" s="368"/>
      <c r="E54" s="368"/>
      <c r="F54" s="8"/>
      <c r="G54" s="198"/>
      <c r="H54" s="198"/>
      <c r="I54" s="8"/>
      <c r="J54" s="8"/>
      <c r="K54" s="8"/>
      <c r="L54" s="8"/>
      <c r="M54" s="8"/>
      <c r="N54" s="8"/>
      <c r="O54" s="36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</row>
    <row r="55" spans="1:107" hidden="1">
      <c r="A55" s="8" t="s">
        <v>851</v>
      </c>
      <c r="B55" s="385"/>
      <c r="C55" s="950"/>
      <c r="D55" s="368"/>
      <c r="E55" s="368"/>
      <c r="F55" s="8"/>
      <c r="G55" s="198"/>
      <c r="H55" s="198"/>
      <c r="I55" s="8"/>
      <c r="J55" s="8"/>
      <c r="K55" s="8"/>
      <c r="L55" s="8"/>
      <c r="M55" s="8"/>
      <c r="N55" s="8"/>
      <c r="O55" s="36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</row>
    <row r="56" spans="1:107" hidden="1">
      <c r="A56" s="8" t="s">
        <v>851</v>
      </c>
      <c r="B56" s="385"/>
      <c r="C56" s="950"/>
      <c r="D56" s="368"/>
      <c r="E56" s="368"/>
      <c r="F56" s="8"/>
      <c r="G56" s="198"/>
      <c r="H56" s="198"/>
      <c r="I56" s="8"/>
      <c r="J56" s="8"/>
      <c r="K56" s="8"/>
      <c r="L56" s="8"/>
      <c r="M56" s="8"/>
      <c r="N56" s="8"/>
      <c r="O56" s="36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</row>
    <row r="57" spans="1:107" hidden="1">
      <c r="A57" s="8" t="s">
        <v>851</v>
      </c>
      <c r="B57" s="385"/>
      <c r="C57" s="950"/>
      <c r="D57" s="368"/>
      <c r="E57" s="368"/>
      <c r="F57" s="8"/>
      <c r="G57" s="198"/>
      <c r="H57" s="198"/>
      <c r="I57" s="8"/>
      <c r="J57" s="8"/>
      <c r="K57" s="8"/>
      <c r="L57" s="8"/>
      <c r="M57" s="8"/>
      <c r="N57" s="8"/>
      <c r="O57" s="36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</row>
    <row r="58" spans="1:107" hidden="1">
      <c r="A58" s="8" t="s">
        <v>851</v>
      </c>
      <c r="B58" s="385"/>
      <c r="C58" s="950"/>
      <c r="D58" s="368"/>
      <c r="E58" s="368"/>
      <c r="F58" s="8"/>
      <c r="G58" s="198"/>
      <c r="H58" s="198"/>
      <c r="I58" s="8"/>
      <c r="J58" s="8"/>
      <c r="K58" s="8"/>
      <c r="L58" s="8"/>
      <c r="M58" s="8"/>
      <c r="N58" s="8"/>
      <c r="O58" s="36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</row>
    <row r="59" spans="1:107" hidden="1">
      <c r="A59" s="8" t="s">
        <v>851</v>
      </c>
      <c r="B59" s="385"/>
      <c r="C59" s="950"/>
      <c r="D59" s="368"/>
      <c r="E59" s="368"/>
      <c r="F59" s="8"/>
      <c r="G59" s="198"/>
      <c r="H59" s="198"/>
      <c r="I59" s="8"/>
      <c r="J59" s="8"/>
      <c r="K59" s="8"/>
      <c r="L59" s="8"/>
      <c r="M59" s="8"/>
      <c r="N59" s="8"/>
      <c r="O59" s="36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</row>
    <row r="60" spans="1:107" hidden="1">
      <c r="A60" s="8" t="s">
        <v>851</v>
      </c>
      <c r="B60" s="385"/>
      <c r="C60" s="950"/>
      <c r="D60" s="368"/>
      <c r="E60" s="368"/>
      <c r="F60" s="8"/>
      <c r="G60" s="198"/>
      <c r="H60" s="198"/>
      <c r="I60" s="8"/>
      <c r="J60" s="8"/>
      <c r="K60" s="8"/>
      <c r="L60" s="8"/>
      <c r="M60" s="8"/>
      <c r="N60" s="8"/>
      <c r="O60" s="36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</row>
    <row r="61" spans="1:107" hidden="1">
      <c r="A61" s="8" t="s">
        <v>851</v>
      </c>
      <c r="B61" s="385"/>
      <c r="C61" s="950"/>
      <c r="D61" s="368"/>
      <c r="E61" s="368"/>
      <c r="F61" s="8"/>
      <c r="G61" s="198"/>
      <c r="H61" s="198"/>
      <c r="I61" s="8"/>
      <c r="J61" s="8"/>
      <c r="K61" s="8"/>
      <c r="L61" s="8"/>
      <c r="M61" s="8"/>
      <c r="N61" s="8"/>
      <c r="O61" s="36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</row>
    <row r="62" spans="1:107" hidden="1">
      <c r="A62" s="8" t="s">
        <v>851</v>
      </c>
      <c r="B62" s="385"/>
      <c r="C62" s="950"/>
      <c r="D62" s="368"/>
      <c r="E62" s="368"/>
      <c r="F62" s="8"/>
      <c r="G62" s="198"/>
      <c r="H62" s="198"/>
      <c r="I62" s="8"/>
      <c r="J62" s="8"/>
      <c r="K62" s="8"/>
      <c r="L62" s="8"/>
      <c r="M62" s="8"/>
      <c r="N62" s="8"/>
      <c r="O62" s="36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</row>
    <row r="63" spans="1:107" hidden="1">
      <c r="A63" s="8" t="s">
        <v>851</v>
      </c>
      <c r="B63" s="385"/>
      <c r="C63" s="950"/>
      <c r="D63" s="368"/>
      <c r="E63" s="368"/>
      <c r="F63" s="8"/>
      <c r="G63" s="198"/>
      <c r="H63" s="198"/>
      <c r="I63" s="8"/>
      <c r="J63" s="8"/>
      <c r="K63" s="8"/>
      <c r="L63" s="8"/>
      <c r="M63" s="8"/>
      <c r="N63" s="8"/>
      <c r="O63" s="36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</row>
    <row r="64" spans="1:107" hidden="1">
      <c r="A64" s="8" t="s">
        <v>851</v>
      </c>
      <c r="B64" s="385"/>
      <c r="C64" s="950"/>
      <c r="D64" s="368"/>
      <c r="E64" s="368"/>
      <c r="F64" s="8"/>
      <c r="G64" s="198"/>
      <c r="H64" s="198"/>
      <c r="I64" s="8"/>
      <c r="J64" s="8"/>
      <c r="K64" s="8"/>
      <c r="L64" s="8"/>
      <c r="M64" s="8"/>
      <c r="N64" s="8"/>
      <c r="O64" s="36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</row>
    <row r="65" spans="1:107" hidden="1">
      <c r="A65" s="8" t="s">
        <v>851</v>
      </c>
      <c r="B65" s="385"/>
      <c r="C65" s="950"/>
      <c r="D65" s="368"/>
      <c r="E65" s="368"/>
      <c r="F65" s="8"/>
      <c r="G65" s="198"/>
      <c r="H65" s="198"/>
      <c r="I65" s="8"/>
      <c r="J65" s="8"/>
      <c r="K65" s="8"/>
      <c r="L65" s="8"/>
      <c r="M65" s="8"/>
      <c r="N65" s="8"/>
      <c r="O65" s="36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</row>
    <row r="66" spans="1:107" hidden="1">
      <c r="A66" s="8" t="s">
        <v>851</v>
      </c>
      <c r="B66" s="385"/>
      <c r="C66" s="950"/>
      <c r="D66" s="368"/>
      <c r="E66" s="368"/>
      <c r="F66" s="8"/>
      <c r="G66" s="198"/>
      <c r="H66" s="198"/>
      <c r="I66" s="8"/>
      <c r="J66" s="8"/>
      <c r="K66" s="8"/>
      <c r="L66" s="8"/>
      <c r="M66" s="8"/>
      <c r="N66" s="8"/>
      <c r="O66" s="36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</row>
    <row r="67" spans="1:107" hidden="1">
      <c r="B67" s="385"/>
      <c r="C67" s="950"/>
      <c r="D67" s="368"/>
      <c r="E67" s="368"/>
      <c r="F67" s="8"/>
      <c r="G67" s="198"/>
      <c r="H67" s="198"/>
      <c r="I67" s="8"/>
      <c r="J67" s="8"/>
      <c r="K67" s="8"/>
      <c r="L67" s="8"/>
      <c r="M67" s="8"/>
      <c r="N67" s="8"/>
      <c r="O67" s="36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</row>
    <row r="68" spans="1:107" s="933" customFormat="1" hidden="1">
      <c r="A68" s="1141"/>
      <c r="B68" s="1139"/>
      <c r="C68" s="1140"/>
      <c r="D68" s="1244"/>
      <c r="E68" s="1244"/>
      <c r="F68" s="1141"/>
      <c r="G68" s="1245"/>
      <c r="H68" s="1245"/>
      <c r="I68" s="1141"/>
      <c r="J68" s="1141"/>
      <c r="K68" s="1141"/>
      <c r="L68" s="1141"/>
      <c r="M68" s="1141"/>
      <c r="N68" s="1141"/>
      <c r="O68" s="1244"/>
      <c r="P68" s="1141"/>
      <c r="Q68" s="1141"/>
      <c r="R68" s="1141"/>
      <c r="S68" s="1141"/>
      <c r="T68" s="1141"/>
      <c r="U68" s="1141"/>
      <c r="V68" s="1141"/>
      <c r="W68" s="1141"/>
      <c r="X68" s="1141"/>
      <c r="Y68" s="1141"/>
      <c r="Z68" s="1141"/>
      <c r="AA68" s="1141"/>
      <c r="AB68" s="1141"/>
      <c r="AC68" s="1141"/>
      <c r="AD68" s="1141"/>
      <c r="AE68" s="1141"/>
      <c r="AF68" s="1141"/>
      <c r="AG68" s="1141"/>
      <c r="AH68" s="1141"/>
      <c r="AI68" s="1141"/>
      <c r="AJ68" s="1141"/>
      <c r="AK68" s="1141"/>
      <c r="AL68" s="1141"/>
      <c r="AM68" s="1141"/>
      <c r="AN68" s="1141"/>
      <c r="AO68" s="1141"/>
      <c r="AP68" s="1141"/>
      <c r="AQ68" s="1141"/>
      <c r="AR68" s="1141"/>
      <c r="AS68" s="1141"/>
      <c r="AT68" s="1141"/>
      <c r="AU68" s="1141"/>
      <c r="AV68" s="1141"/>
      <c r="AW68" s="1141"/>
      <c r="AX68" s="1141"/>
      <c r="AY68" s="1141"/>
      <c r="AZ68" s="1141"/>
      <c r="BA68" s="1141"/>
      <c r="BB68" s="1141"/>
      <c r="BC68" s="1141"/>
      <c r="BD68" s="1141"/>
      <c r="BE68" s="1141"/>
      <c r="BF68" s="1141"/>
      <c r="BG68" s="1141"/>
      <c r="BH68" s="1141"/>
      <c r="BI68" s="1141"/>
      <c r="BJ68" s="1141"/>
      <c r="BK68" s="1141"/>
      <c r="BL68" s="1141"/>
      <c r="BM68" s="1141"/>
      <c r="BN68" s="1141"/>
      <c r="BO68" s="1141"/>
      <c r="BP68" s="1141"/>
      <c r="BQ68" s="1141"/>
      <c r="BR68" s="1141"/>
      <c r="BS68" s="1141"/>
      <c r="BT68" s="1141"/>
      <c r="BU68" s="1141"/>
      <c r="BV68" s="1141"/>
      <c r="BW68" s="1141"/>
      <c r="BX68" s="1141"/>
      <c r="BY68" s="1141"/>
      <c r="BZ68" s="1141"/>
      <c r="CA68" s="1141"/>
      <c r="CB68" s="1141"/>
      <c r="CC68" s="1141"/>
      <c r="CD68" s="1141"/>
      <c r="CE68" s="1141"/>
      <c r="CF68" s="1141"/>
      <c r="CG68" s="1141"/>
      <c r="CH68" s="1141"/>
      <c r="CI68" s="1141"/>
      <c r="CJ68" s="1141"/>
      <c r="CK68" s="1141"/>
      <c r="CL68" s="1141"/>
      <c r="CM68" s="1141"/>
      <c r="CN68" s="1141"/>
      <c r="CO68" s="1141"/>
      <c r="CP68" s="1141"/>
      <c r="CQ68" s="1141"/>
      <c r="CR68" s="1141"/>
      <c r="CS68" s="1141"/>
      <c r="CT68" s="1141"/>
      <c r="CU68" s="1141"/>
      <c r="CV68" s="1141"/>
      <c r="CW68" s="1141"/>
      <c r="CX68" s="1141"/>
      <c r="CY68" s="1141"/>
      <c r="CZ68" s="1141"/>
      <c r="DA68" s="1141"/>
      <c r="DB68" s="1141"/>
      <c r="DC68" s="1141"/>
    </row>
    <row r="69" spans="1:107">
      <c r="A69" s="8" t="s">
        <v>852</v>
      </c>
      <c r="B69" s="385">
        <v>45778</v>
      </c>
      <c r="C69" s="950">
        <v>45792</v>
      </c>
      <c r="D69" s="368">
        <v>19.57</v>
      </c>
      <c r="E69" s="368">
        <v>7.15</v>
      </c>
      <c r="F69" s="8">
        <v>6400</v>
      </c>
      <c r="G69" s="198">
        <v>19.899999999999999</v>
      </c>
      <c r="H69" s="198">
        <v>55.3</v>
      </c>
      <c r="I69" s="8">
        <v>181</v>
      </c>
      <c r="J69" s="8" t="s">
        <v>245</v>
      </c>
      <c r="K69" s="8" t="s">
        <v>246</v>
      </c>
      <c r="L69" s="8" t="s">
        <v>433</v>
      </c>
      <c r="M69" s="8"/>
      <c r="N69" s="8"/>
      <c r="O69" s="368">
        <v>7.14</v>
      </c>
      <c r="P69" s="8">
        <v>6540</v>
      </c>
      <c r="Q69" s="8" t="s">
        <v>51</v>
      </c>
      <c r="R69" s="8" t="s">
        <v>51</v>
      </c>
      <c r="S69" s="8">
        <v>433</v>
      </c>
      <c r="T69" s="8">
        <v>433</v>
      </c>
      <c r="U69" s="8">
        <v>33</v>
      </c>
      <c r="V69" s="8">
        <v>1610</v>
      </c>
      <c r="W69" s="8">
        <v>1100</v>
      </c>
      <c r="X69" s="8">
        <v>142</v>
      </c>
      <c r="Y69" s="8">
        <v>160</v>
      </c>
      <c r="Z69" s="8">
        <v>1200</v>
      </c>
      <c r="AA69" s="8">
        <v>12</v>
      </c>
      <c r="AB69" s="8">
        <v>1010</v>
      </c>
      <c r="AC69" s="8">
        <v>0.02</v>
      </c>
      <c r="AD69" s="8" t="s">
        <v>17</v>
      </c>
      <c r="AE69" s="8">
        <v>1E-3</v>
      </c>
      <c r="AF69" s="8">
        <v>2.8000000000000001E-2</v>
      </c>
      <c r="AG69" s="8" t="s">
        <v>37</v>
      </c>
      <c r="AH69" s="8" t="s">
        <v>17</v>
      </c>
      <c r="AI69" s="8">
        <v>6.0000000000000001E-3</v>
      </c>
      <c r="AJ69" s="8" t="s">
        <v>17</v>
      </c>
      <c r="AK69" s="8">
        <v>7.0000000000000007E-2</v>
      </c>
      <c r="AL69" s="8">
        <v>3.0000000000000001E-3</v>
      </c>
      <c r="AM69" s="8">
        <v>8.0000000000000002E-3</v>
      </c>
      <c r="AN69" s="8" t="s">
        <v>30</v>
      </c>
      <c r="AO69" s="8">
        <v>2.5999999999999999E-2</v>
      </c>
      <c r="AP69" s="8">
        <v>0.05</v>
      </c>
      <c r="AQ69" s="8" t="s">
        <v>52</v>
      </c>
      <c r="AR69" s="8">
        <v>0.26</v>
      </c>
      <c r="AS69" s="8" t="s">
        <v>17</v>
      </c>
      <c r="AT69" s="8">
        <v>1E-3</v>
      </c>
      <c r="AU69" s="8">
        <v>3.1E-2</v>
      </c>
      <c r="AV69" s="8" t="s">
        <v>37</v>
      </c>
      <c r="AW69" s="8">
        <v>2E-3</v>
      </c>
      <c r="AX69" s="8">
        <v>5.8999999999999997E-2</v>
      </c>
      <c r="AY69" s="8" t="s">
        <v>17</v>
      </c>
      <c r="AZ69" s="8">
        <v>8.6999999999999994E-2</v>
      </c>
      <c r="BA69" s="8">
        <v>1.4E-2</v>
      </c>
      <c r="BB69" s="8">
        <v>0.01</v>
      </c>
      <c r="BC69" s="8" t="s">
        <v>30</v>
      </c>
      <c r="BD69" s="8">
        <v>3.3000000000000002E-2</v>
      </c>
      <c r="BE69" s="8">
        <v>0.05</v>
      </c>
      <c r="BF69" s="8">
        <v>0.57999999999999996</v>
      </c>
      <c r="BG69" s="8" t="s">
        <v>37</v>
      </c>
      <c r="BH69" s="8" t="s">
        <v>37</v>
      </c>
      <c r="BI69" s="8">
        <v>0.8</v>
      </c>
      <c r="BJ69" s="8">
        <v>0.05</v>
      </c>
      <c r="BK69" s="8" t="s">
        <v>30</v>
      </c>
      <c r="BL69" s="8">
        <v>0.56999999999999995</v>
      </c>
      <c r="BM69" s="8">
        <v>0.56999999999999995</v>
      </c>
      <c r="BN69" s="8">
        <v>73.2</v>
      </c>
      <c r="BO69" s="8">
        <v>72.8</v>
      </c>
      <c r="BP69" s="8">
        <v>0.3</v>
      </c>
      <c r="BQ69" s="8" t="s">
        <v>53</v>
      </c>
      <c r="BR69" s="8" t="s">
        <v>85</v>
      </c>
      <c r="BS69" s="8" t="s">
        <v>85</v>
      </c>
      <c r="BT69" s="8" t="s">
        <v>85</v>
      </c>
      <c r="BU69" s="8" t="s">
        <v>85</v>
      </c>
      <c r="BV69" s="8" t="s">
        <v>85</v>
      </c>
      <c r="BW69" s="8" t="s">
        <v>85</v>
      </c>
      <c r="BX69" s="8" t="s">
        <v>85</v>
      </c>
      <c r="BY69" s="8" t="s">
        <v>85</v>
      </c>
      <c r="BZ69" s="8" t="s">
        <v>85</v>
      </c>
      <c r="CA69" s="8" t="s">
        <v>85</v>
      </c>
      <c r="CB69" s="8" t="s">
        <v>85</v>
      </c>
      <c r="CC69" s="8" t="s">
        <v>85</v>
      </c>
      <c r="CD69" s="8" t="s">
        <v>102</v>
      </c>
      <c r="CE69" s="8" t="s">
        <v>85</v>
      </c>
      <c r="CF69" s="8" t="s">
        <v>85</v>
      </c>
      <c r="CG69" s="8" t="s">
        <v>85</v>
      </c>
      <c r="CH69" s="8" t="s">
        <v>102</v>
      </c>
      <c r="CI69" s="8" t="s">
        <v>102</v>
      </c>
      <c r="CJ69" s="8" t="s">
        <v>332</v>
      </c>
      <c r="CK69" s="8" t="s">
        <v>0</v>
      </c>
      <c r="CL69" s="8" t="s">
        <v>333</v>
      </c>
      <c r="CM69" s="8" t="s">
        <v>0</v>
      </c>
      <c r="CN69" s="8" t="s">
        <v>0</v>
      </c>
      <c r="CO69" s="8" t="s">
        <v>332</v>
      </c>
      <c r="CP69" s="8" t="s">
        <v>332</v>
      </c>
      <c r="CQ69" s="8" t="s">
        <v>333</v>
      </c>
      <c r="CR69" s="8" t="s">
        <v>333</v>
      </c>
      <c r="CS69" s="8" t="s">
        <v>333</v>
      </c>
      <c r="CT69" s="8" t="s">
        <v>333</v>
      </c>
      <c r="CU69" s="8" t="s">
        <v>333</v>
      </c>
      <c r="CV69" s="8" t="s">
        <v>51</v>
      </c>
      <c r="CW69" s="8" t="s">
        <v>15</v>
      </c>
      <c r="CX69" s="8" t="s">
        <v>15</v>
      </c>
      <c r="CY69" s="8" t="s">
        <v>15</v>
      </c>
      <c r="CZ69" s="8" t="s">
        <v>15</v>
      </c>
      <c r="DA69" s="8" t="s">
        <v>15</v>
      </c>
      <c r="DB69" s="8" t="s">
        <v>51</v>
      </c>
      <c r="DC69" s="8" t="s">
        <v>53</v>
      </c>
    </row>
    <row r="70" spans="1:107">
      <c r="A70" s="8" t="s">
        <v>852</v>
      </c>
      <c r="B70" s="385">
        <v>45809</v>
      </c>
      <c r="C70" s="950">
        <v>45833</v>
      </c>
      <c r="D70" s="368">
        <v>17.809999999999999</v>
      </c>
      <c r="E70" s="368">
        <v>7</v>
      </c>
      <c r="F70" s="8">
        <v>6100</v>
      </c>
      <c r="G70" s="198">
        <v>17.600000000000001</v>
      </c>
      <c r="H70" s="198">
        <v>45.1</v>
      </c>
      <c r="I70" s="8">
        <v>185</v>
      </c>
      <c r="J70" s="8" t="s">
        <v>245</v>
      </c>
      <c r="K70" s="8" t="s">
        <v>246</v>
      </c>
      <c r="L70" s="8" t="s">
        <v>433</v>
      </c>
      <c r="M70" s="8" t="s">
        <v>881</v>
      </c>
      <c r="N70" s="8"/>
      <c r="O70" s="8">
        <v>7.43</v>
      </c>
      <c r="P70" s="8">
        <v>6520</v>
      </c>
      <c r="Q70" s="8" t="s">
        <v>51</v>
      </c>
      <c r="R70" s="8" t="s">
        <v>51</v>
      </c>
      <c r="S70" s="8">
        <v>463</v>
      </c>
      <c r="T70" s="8">
        <v>463</v>
      </c>
      <c r="U70" s="8">
        <v>30</v>
      </c>
      <c r="V70" s="8">
        <v>1200</v>
      </c>
      <c r="W70" s="8">
        <v>1210</v>
      </c>
      <c r="X70" s="8">
        <v>140</v>
      </c>
      <c r="Y70" s="8">
        <v>170</v>
      </c>
      <c r="Z70" s="8">
        <v>1220</v>
      </c>
      <c r="AA70" s="8">
        <v>12</v>
      </c>
      <c r="AB70" s="8">
        <v>1050</v>
      </c>
      <c r="AC70" s="8">
        <v>0.02</v>
      </c>
      <c r="AD70" s="8" t="s">
        <v>17</v>
      </c>
      <c r="AE70" s="8" t="s">
        <v>17</v>
      </c>
      <c r="AF70" s="8">
        <v>1.4999999999999999E-2</v>
      </c>
      <c r="AG70" s="8" t="s">
        <v>37</v>
      </c>
      <c r="AH70" s="8" t="s">
        <v>17</v>
      </c>
      <c r="AI70" s="8">
        <v>4.4999999999999998E-2</v>
      </c>
      <c r="AJ70" s="8" t="s">
        <v>17</v>
      </c>
      <c r="AK70" s="8">
        <v>2.3E-2</v>
      </c>
      <c r="AL70" s="8">
        <v>2E-3</v>
      </c>
      <c r="AM70" s="8">
        <v>2E-3</v>
      </c>
      <c r="AN70" s="8" t="s">
        <v>30</v>
      </c>
      <c r="AO70" s="8">
        <v>1.2999999999999999E-2</v>
      </c>
      <c r="AP70" s="8">
        <v>0.06</v>
      </c>
      <c r="AQ70" s="8" t="s">
        <v>52</v>
      </c>
      <c r="AR70" s="8">
        <v>0.06</v>
      </c>
      <c r="AS70" s="8" t="s">
        <v>17</v>
      </c>
      <c r="AT70" s="8" t="s">
        <v>17</v>
      </c>
      <c r="AU70" s="8">
        <v>1.7000000000000001E-2</v>
      </c>
      <c r="AV70" s="8" t="s">
        <v>37</v>
      </c>
      <c r="AW70" s="8">
        <v>1E-3</v>
      </c>
      <c r="AX70" s="8">
        <v>0.82</v>
      </c>
      <c r="AY70" s="8" t="s">
        <v>17</v>
      </c>
      <c r="AZ70" s="8">
        <v>0.03</v>
      </c>
      <c r="BA70" s="8">
        <v>2E-3</v>
      </c>
      <c r="BB70" s="8">
        <v>4.0000000000000001E-3</v>
      </c>
      <c r="BC70" s="8" t="s">
        <v>30</v>
      </c>
      <c r="BD70" s="8">
        <v>2.1999999999999999E-2</v>
      </c>
      <c r="BE70" s="8">
        <v>7.0000000000000007E-2</v>
      </c>
      <c r="BF70" s="8">
        <v>0.09</v>
      </c>
      <c r="BG70" s="8" t="s">
        <v>37</v>
      </c>
      <c r="BH70" s="8" t="s">
        <v>37</v>
      </c>
      <c r="BI70" s="8">
        <v>0.8</v>
      </c>
      <c r="BJ70" s="8">
        <v>0.02</v>
      </c>
      <c r="BK70" s="8" t="s">
        <v>30</v>
      </c>
      <c r="BL70" s="8">
        <v>0.34</v>
      </c>
      <c r="BM70" s="8">
        <v>0.34</v>
      </c>
      <c r="BN70" s="8">
        <v>68.400000000000006</v>
      </c>
      <c r="BO70" s="8">
        <v>74.400000000000006</v>
      </c>
      <c r="BP70" s="8">
        <v>4.1900000000000004</v>
      </c>
      <c r="BQ70" s="8" t="s">
        <v>53</v>
      </c>
      <c r="BR70" s="8" t="s">
        <v>85</v>
      </c>
      <c r="BS70" s="8" t="s">
        <v>85</v>
      </c>
      <c r="BT70" s="8" t="s">
        <v>85</v>
      </c>
      <c r="BU70" s="8" t="s">
        <v>85</v>
      </c>
      <c r="BV70" s="8" t="s">
        <v>85</v>
      </c>
      <c r="BW70" s="8" t="s">
        <v>85</v>
      </c>
      <c r="BX70" s="8" t="s">
        <v>85</v>
      </c>
      <c r="BY70" s="8" t="s">
        <v>85</v>
      </c>
      <c r="BZ70" s="8" t="s">
        <v>85</v>
      </c>
      <c r="CA70" s="8" t="s">
        <v>85</v>
      </c>
      <c r="CB70" s="8" t="s">
        <v>85</v>
      </c>
      <c r="CC70" s="8" t="s">
        <v>85</v>
      </c>
      <c r="CD70" s="8" t="s">
        <v>102</v>
      </c>
      <c r="CE70" s="8" t="s">
        <v>85</v>
      </c>
      <c r="CF70" s="8" t="s">
        <v>85</v>
      </c>
      <c r="CG70" s="8" t="s">
        <v>85</v>
      </c>
      <c r="CH70" s="8" t="s">
        <v>102</v>
      </c>
      <c r="CI70" s="8" t="s">
        <v>102</v>
      </c>
      <c r="CJ70" s="8" t="s">
        <v>332</v>
      </c>
      <c r="CK70" s="8" t="s">
        <v>0</v>
      </c>
      <c r="CL70" s="8" t="s">
        <v>333</v>
      </c>
      <c r="CM70" s="8" t="s">
        <v>0</v>
      </c>
      <c r="CN70" s="8" t="s">
        <v>0</v>
      </c>
      <c r="CO70" s="8" t="s">
        <v>332</v>
      </c>
      <c r="CP70" s="8" t="s">
        <v>332</v>
      </c>
      <c r="CQ70" s="8" t="s">
        <v>333</v>
      </c>
      <c r="CR70" s="8" t="s">
        <v>333</v>
      </c>
      <c r="CS70" s="8" t="s">
        <v>333</v>
      </c>
      <c r="CT70" s="8" t="s">
        <v>333</v>
      </c>
      <c r="CU70" s="8" t="s">
        <v>333</v>
      </c>
      <c r="CV70" s="8" t="s">
        <v>51</v>
      </c>
      <c r="CW70" s="8" t="s">
        <v>15</v>
      </c>
      <c r="CX70" s="8" t="s">
        <v>15</v>
      </c>
      <c r="CY70" s="8" t="s">
        <v>15</v>
      </c>
      <c r="CZ70" s="8" t="s">
        <v>15</v>
      </c>
      <c r="DA70" s="8" t="s">
        <v>15</v>
      </c>
      <c r="DB70" s="8" t="s">
        <v>51</v>
      </c>
      <c r="DC70" s="8" t="s">
        <v>53</v>
      </c>
    </row>
    <row r="71" spans="1:107">
      <c r="A71" s="8" t="s">
        <v>852</v>
      </c>
      <c r="B71" s="385">
        <v>45839</v>
      </c>
      <c r="C71" s="950">
        <v>45855</v>
      </c>
      <c r="D71" s="368">
        <v>17.489999999999998</v>
      </c>
      <c r="E71" s="368">
        <v>7.15</v>
      </c>
      <c r="F71" s="8">
        <v>6330</v>
      </c>
      <c r="G71" s="198">
        <v>18.399999999999999</v>
      </c>
      <c r="H71" s="198">
        <v>48.1</v>
      </c>
      <c r="I71" s="8">
        <v>218</v>
      </c>
      <c r="J71" s="8" t="s">
        <v>245</v>
      </c>
      <c r="K71" s="8" t="s">
        <v>246</v>
      </c>
      <c r="L71" s="8" t="s">
        <v>433</v>
      </c>
      <c r="M71" s="8" t="s">
        <v>881</v>
      </c>
      <c r="N71" s="8"/>
      <c r="O71" s="368">
        <v>7.31</v>
      </c>
      <c r="P71" s="8">
        <v>6240</v>
      </c>
      <c r="Q71" s="8" t="s">
        <v>51</v>
      </c>
      <c r="R71" s="8" t="s">
        <v>51</v>
      </c>
      <c r="S71" s="8">
        <v>451</v>
      </c>
      <c r="T71" s="8">
        <v>451</v>
      </c>
      <c r="U71" s="8">
        <v>29</v>
      </c>
      <c r="V71" s="8">
        <v>1330</v>
      </c>
      <c r="W71" s="8">
        <v>1200</v>
      </c>
      <c r="X71" s="8">
        <v>132</v>
      </c>
      <c r="Y71" s="8">
        <v>146</v>
      </c>
      <c r="Z71" s="8">
        <v>1090</v>
      </c>
      <c r="AA71" s="8">
        <v>10</v>
      </c>
      <c r="AB71" s="8">
        <v>931</v>
      </c>
      <c r="AC71" s="8" t="s">
        <v>30</v>
      </c>
      <c r="AD71" s="8" t="s">
        <v>17</v>
      </c>
      <c r="AE71" s="8" t="s">
        <v>17</v>
      </c>
      <c r="AF71" s="8">
        <v>1.4999999999999999E-2</v>
      </c>
      <c r="AG71" s="8" t="s">
        <v>37</v>
      </c>
      <c r="AH71" s="8" t="s">
        <v>17</v>
      </c>
      <c r="AI71" s="8">
        <v>0.01</v>
      </c>
      <c r="AJ71" s="8" t="s">
        <v>17</v>
      </c>
      <c r="AK71" s="8">
        <v>1.4999999999999999E-2</v>
      </c>
      <c r="AL71" s="8">
        <v>2E-3</v>
      </c>
      <c r="AM71" s="8">
        <v>2E-3</v>
      </c>
      <c r="AN71" s="8" t="s">
        <v>30</v>
      </c>
      <c r="AO71" s="8">
        <v>0.02</v>
      </c>
      <c r="AP71" s="8">
        <v>0.06</v>
      </c>
      <c r="AQ71" s="8" t="s">
        <v>52</v>
      </c>
      <c r="AR71" s="8">
        <v>0.08</v>
      </c>
      <c r="AS71" s="8" t="s">
        <v>17</v>
      </c>
      <c r="AT71" s="8" t="s">
        <v>17</v>
      </c>
      <c r="AU71" s="8">
        <v>2.5000000000000001E-2</v>
      </c>
      <c r="AV71" s="8" t="s">
        <v>37</v>
      </c>
      <c r="AW71" s="8">
        <v>1E-3</v>
      </c>
      <c r="AX71" s="8">
        <v>4.1000000000000002E-2</v>
      </c>
      <c r="AY71" s="8" t="s">
        <v>17</v>
      </c>
      <c r="AZ71" s="8">
        <v>2.3E-2</v>
      </c>
      <c r="BA71" s="8">
        <v>3.0000000000000001E-3</v>
      </c>
      <c r="BB71" s="8">
        <v>5.0000000000000001E-3</v>
      </c>
      <c r="BC71" s="8" t="s">
        <v>30</v>
      </c>
      <c r="BD71" s="8">
        <v>4.3999999999999997E-2</v>
      </c>
      <c r="BE71" s="8">
        <v>0.05</v>
      </c>
      <c r="BF71" s="8">
        <v>0.15</v>
      </c>
      <c r="BG71" s="8" t="s">
        <v>37</v>
      </c>
      <c r="BH71" s="8" t="s">
        <v>37</v>
      </c>
      <c r="BI71" s="8">
        <v>0.8</v>
      </c>
      <c r="BJ71" s="8" t="s">
        <v>30</v>
      </c>
      <c r="BK71" s="8" t="s">
        <v>30</v>
      </c>
      <c r="BL71" s="8">
        <v>0.63</v>
      </c>
      <c r="BM71" s="8">
        <v>0.63</v>
      </c>
      <c r="BN71" s="8">
        <v>70.599999999999994</v>
      </c>
      <c r="BO71" s="8">
        <v>66.3</v>
      </c>
      <c r="BP71" s="8">
        <v>3.13</v>
      </c>
      <c r="BQ71" s="8" t="s">
        <v>53</v>
      </c>
      <c r="BR71" s="8" t="s">
        <v>85</v>
      </c>
      <c r="BS71" s="8" t="s">
        <v>85</v>
      </c>
      <c r="BT71" s="8" t="s">
        <v>85</v>
      </c>
      <c r="BU71" s="8" t="s">
        <v>85</v>
      </c>
      <c r="BV71" s="8" t="s">
        <v>85</v>
      </c>
      <c r="BW71" s="8" t="s">
        <v>85</v>
      </c>
      <c r="BX71" s="8" t="s">
        <v>85</v>
      </c>
      <c r="BY71" s="8" t="s">
        <v>85</v>
      </c>
      <c r="BZ71" s="8" t="s">
        <v>85</v>
      </c>
      <c r="CA71" s="8" t="s">
        <v>85</v>
      </c>
      <c r="CB71" s="8" t="s">
        <v>85</v>
      </c>
      <c r="CC71" s="8" t="s">
        <v>85</v>
      </c>
      <c r="CD71" s="8" t="s">
        <v>102</v>
      </c>
      <c r="CE71" s="8" t="s">
        <v>85</v>
      </c>
      <c r="CF71" s="8" t="s">
        <v>85</v>
      </c>
      <c r="CG71" s="8" t="s">
        <v>85</v>
      </c>
      <c r="CH71" s="8" t="s">
        <v>102</v>
      </c>
      <c r="CI71" s="8" t="s">
        <v>102</v>
      </c>
      <c r="CJ71" s="8" t="s">
        <v>332</v>
      </c>
      <c r="CK71" s="8" t="s">
        <v>0</v>
      </c>
      <c r="CL71" s="8" t="s">
        <v>333</v>
      </c>
      <c r="CM71" s="8" t="s">
        <v>0</v>
      </c>
      <c r="CN71" s="8" t="s">
        <v>0</v>
      </c>
      <c r="CO71" s="8" t="s">
        <v>332</v>
      </c>
      <c r="CP71" s="8" t="s">
        <v>332</v>
      </c>
      <c r="CQ71" s="8" t="s">
        <v>333</v>
      </c>
      <c r="CR71" s="8" t="s">
        <v>333</v>
      </c>
      <c r="CS71" s="8" t="s">
        <v>333</v>
      </c>
      <c r="CT71" s="8" t="s">
        <v>333</v>
      </c>
      <c r="CU71" s="8" t="s">
        <v>333</v>
      </c>
      <c r="CV71" s="8" t="s">
        <v>51</v>
      </c>
      <c r="CW71" s="8" t="s">
        <v>15</v>
      </c>
      <c r="CX71" s="8" t="s">
        <v>15</v>
      </c>
      <c r="CY71" s="8" t="s">
        <v>15</v>
      </c>
      <c r="CZ71" s="8" t="s">
        <v>15</v>
      </c>
      <c r="DA71" s="8" t="s">
        <v>15</v>
      </c>
      <c r="DB71" s="8" t="s">
        <v>51</v>
      </c>
      <c r="DC71" s="8" t="s">
        <v>53</v>
      </c>
    </row>
    <row r="72" spans="1:107">
      <c r="A72" s="8" t="s">
        <v>852</v>
      </c>
      <c r="B72" s="385">
        <v>45870</v>
      </c>
      <c r="C72" s="950"/>
      <c r="D72" s="368"/>
      <c r="E72" s="368"/>
      <c r="F72" s="8"/>
      <c r="G72" s="198"/>
      <c r="H72" s="198"/>
      <c r="I72" s="8"/>
      <c r="J72" s="8"/>
      <c r="K72" s="8"/>
      <c r="L72" s="8"/>
      <c r="M72" s="8"/>
      <c r="N72" s="8"/>
      <c r="O72" s="36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</row>
    <row r="73" spans="1:107">
      <c r="A73" s="8" t="s">
        <v>852</v>
      </c>
      <c r="B73" s="385">
        <v>45901</v>
      </c>
      <c r="C73" s="950"/>
      <c r="D73" s="368"/>
      <c r="E73" s="368"/>
      <c r="F73" s="8"/>
      <c r="G73" s="198"/>
      <c r="H73" s="198"/>
      <c r="I73" s="8"/>
      <c r="J73" s="8"/>
      <c r="K73" s="8"/>
      <c r="L73" s="8"/>
      <c r="M73" s="8"/>
      <c r="N73" s="8"/>
      <c r="O73" s="36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</row>
    <row r="74" spans="1:107">
      <c r="A74" s="8" t="s">
        <v>852</v>
      </c>
      <c r="B74" s="385">
        <v>45931</v>
      </c>
      <c r="C74" s="950"/>
      <c r="D74" s="368"/>
      <c r="E74" s="368"/>
      <c r="F74" s="8"/>
      <c r="G74" s="198"/>
      <c r="H74" s="198"/>
      <c r="I74" s="8"/>
      <c r="J74" s="8"/>
      <c r="K74" s="8"/>
      <c r="L74" s="8"/>
      <c r="M74" s="8"/>
      <c r="N74" s="8"/>
      <c r="O74" s="36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</row>
    <row r="75" spans="1:107">
      <c r="A75" s="8" t="s">
        <v>852</v>
      </c>
      <c r="B75" s="385">
        <v>45962</v>
      </c>
      <c r="C75" s="950"/>
      <c r="D75" s="368"/>
      <c r="E75" s="368"/>
      <c r="F75" s="8"/>
      <c r="G75" s="198"/>
      <c r="H75" s="198"/>
      <c r="I75" s="8"/>
      <c r="J75" s="8"/>
      <c r="K75" s="8"/>
      <c r="L75" s="8"/>
      <c r="M75" s="8"/>
      <c r="N75" s="8"/>
      <c r="O75" s="36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</row>
    <row r="76" spans="1:107">
      <c r="A76" s="8" t="s">
        <v>852</v>
      </c>
      <c r="B76" s="385">
        <v>45992</v>
      </c>
      <c r="C76" s="950"/>
      <c r="D76" s="368"/>
      <c r="E76" s="368"/>
      <c r="F76" s="8"/>
      <c r="G76" s="198"/>
      <c r="H76" s="198"/>
      <c r="I76" s="8"/>
      <c r="J76" s="8"/>
      <c r="K76" s="8"/>
      <c r="L76" s="8"/>
      <c r="M76" s="8"/>
      <c r="N76" s="8"/>
      <c r="O76" s="36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</row>
    <row r="77" spans="1:107" hidden="1">
      <c r="A77" s="8" t="s">
        <v>852</v>
      </c>
      <c r="B77" s="385"/>
      <c r="C77" s="950"/>
      <c r="D77" s="368"/>
      <c r="E77" s="368"/>
      <c r="F77" s="8"/>
      <c r="G77" s="198"/>
      <c r="H77" s="198"/>
      <c r="I77" s="8"/>
      <c r="J77" s="8"/>
      <c r="K77" s="8"/>
      <c r="L77" s="8"/>
      <c r="M77" s="8"/>
      <c r="N77" s="8"/>
      <c r="O77" s="36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</row>
    <row r="78" spans="1:107" hidden="1">
      <c r="A78" s="8" t="s">
        <v>852</v>
      </c>
      <c r="B78" s="385"/>
      <c r="C78" s="950"/>
      <c r="D78" s="368"/>
      <c r="E78" s="368"/>
      <c r="F78" s="8"/>
      <c r="G78" s="198"/>
      <c r="H78" s="198"/>
      <c r="I78" s="8"/>
      <c r="J78" s="8"/>
      <c r="K78" s="8"/>
      <c r="L78" s="8"/>
      <c r="M78" s="8"/>
      <c r="N78" s="8"/>
      <c r="O78" s="36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</row>
    <row r="79" spans="1:107" hidden="1">
      <c r="A79" s="8" t="s">
        <v>852</v>
      </c>
      <c r="B79" s="385"/>
      <c r="C79" s="950"/>
      <c r="D79" s="368"/>
      <c r="E79" s="368"/>
      <c r="F79" s="8"/>
      <c r="G79" s="198"/>
      <c r="H79" s="198"/>
      <c r="I79" s="8"/>
      <c r="J79" s="8"/>
      <c r="K79" s="8"/>
      <c r="L79" s="8"/>
      <c r="M79" s="8"/>
      <c r="N79" s="8"/>
      <c r="O79" s="36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</row>
    <row r="80" spans="1:107" hidden="1">
      <c r="A80" s="8" t="s">
        <v>852</v>
      </c>
      <c r="B80" s="385"/>
      <c r="C80" s="950"/>
      <c r="D80" s="368"/>
      <c r="E80" s="368"/>
      <c r="F80" s="8"/>
      <c r="G80" s="198"/>
      <c r="H80" s="198"/>
      <c r="I80" s="8"/>
      <c r="J80" s="8"/>
      <c r="K80" s="8"/>
      <c r="L80" s="8"/>
      <c r="M80" s="8"/>
      <c r="N80" s="8"/>
      <c r="O80" s="36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</row>
    <row r="81" spans="1:107" hidden="1">
      <c r="A81" s="8" t="s">
        <v>852</v>
      </c>
      <c r="B81" s="385"/>
      <c r="C81" s="950"/>
      <c r="D81" s="368"/>
      <c r="E81" s="368"/>
      <c r="F81" s="8"/>
      <c r="G81" s="198"/>
      <c r="H81" s="198"/>
      <c r="I81" s="8"/>
      <c r="J81" s="8"/>
      <c r="K81" s="8"/>
      <c r="L81" s="8"/>
      <c r="M81" s="8"/>
      <c r="N81" s="8"/>
      <c r="O81" s="36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</row>
    <row r="82" spans="1:107" hidden="1">
      <c r="A82" s="8" t="s">
        <v>852</v>
      </c>
      <c r="B82" s="385"/>
      <c r="C82" s="950"/>
      <c r="D82" s="368"/>
      <c r="E82" s="368"/>
      <c r="F82" s="8"/>
      <c r="G82" s="198"/>
      <c r="H82" s="198"/>
      <c r="I82" s="8"/>
      <c r="J82" s="8"/>
      <c r="K82" s="8"/>
      <c r="L82" s="8"/>
      <c r="M82" s="8"/>
      <c r="N82" s="8"/>
      <c r="O82" s="36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</row>
    <row r="83" spans="1:107" hidden="1">
      <c r="A83" s="8" t="s">
        <v>852</v>
      </c>
      <c r="B83" s="385"/>
      <c r="C83" s="950"/>
      <c r="D83" s="368"/>
      <c r="E83" s="368"/>
      <c r="F83" s="8"/>
      <c r="G83" s="198"/>
      <c r="H83" s="198"/>
      <c r="I83" s="8"/>
      <c r="J83" s="8"/>
      <c r="K83" s="8"/>
      <c r="L83" s="8"/>
      <c r="M83" s="8"/>
      <c r="N83" s="8"/>
      <c r="O83" s="36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</row>
    <row r="84" spans="1:107" hidden="1">
      <c r="A84" s="8" t="s">
        <v>852</v>
      </c>
      <c r="B84" s="385"/>
      <c r="C84" s="950"/>
      <c r="D84" s="368"/>
      <c r="E84" s="368"/>
      <c r="F84" s="8"/>
      <c r="G84" s="198"/>
      <c r="H84" s="198"/>
      <c r="I84" s="8"/>
      <c r="J84" s="8"/>
      <c r="K84" s="8"/>
      <c r="L84" s="8"/>
      <c r="M84" s="8"/>
      <c r="N84" s="8"/>
      <c r="O84" s="36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</row>
    <row r="85" spans="1:107" hidden="1">
      <c r="A85" s="8" t="s">
        <v>852</v>
      </c>
      <c r="B85" s="385"/>
      <c r="C85" s="950"/>
      <c r="D85" s="368"/>
      <c r="E85" s="368"/>
      <c r="F85" s="8"/>
      <c r="G85" s="198"/>
      <c r="H85" s="198"/>
      <c r="I85" s="8"/>
      <c r="J85" s="8"/>
      <c r="K85" s="8"/>
      <c r="L85" s="8"/>
      <c r="M85" s="8"/>
      <c r="N85" s="8"/>
      <c r="O85" s="36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</row>
    <row r="86" spans="1:107" hidden="1">
      <c r="A86" s="8" t="s">
        <v>852</v>
      </c>
      <c r="B86" s="385"/>
      <c r="C86" s="950"/>
      <c r="D86" s="368"/>
      <c r="E86" s="368"/>
      <c r="F86" s="8"/>
      <c r="G86" s="198"/>
      <c r="H86" s="198"/>
      <c r="I86" s="8"/>
      <c r="J86" s="8"/>
      <c r="K86" s="8"/>
      <c r="L86" s="8"/>
      <c r="M86" s="8"/>
      <c r="N86" s="8"/>
      <c r="O86" s="36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</row>
    <row r="87" spans="1:107" hidden="1">
      <c r="A87" s="8" t="s">
        <v>852</v>
      </c>
      <c r="B87" s="385"/>
      <c r="C87" s="950"/>
      <c r="D87" s="368"/>
      <c r="E87" s="368"/>
      <c r="F87" s="8"/>
      <c r="G87" s="198"/>
      <c r="H87" s="198"/>
      <c r="I87" s="8"/>
      <c r="J87" s="8"/>
      <c r="K87" s="8"/>
      <c r="L87" s="8"/>
      <c r="M87" s="8"/>
      <c r="N87" s="8"/>
      <c r="O87" s="36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</row>
    <row r="88" spans="1:107" hidden="1">
      <c r="A88" s="8" t="s">
        <v>852</v>
      </c>
      <c r="B88" s="385"/>
      <c r="C88" s="950"/>
      <c r="D88" s="368"/>
      <c r="E88" s="368"/>
      <c r="F88" s="8"/>
      <c r="G88" s="198"/>
      <c r="H88" s="198"/>
      <c r="I88" s="8"/>
      <c r="J88" s="8"/>
      <c r="K88" s="8"/>
      <c r="L88" s="8"/>
      <c r="M88" s="8"/>
      <c r="N88" s="8"/>
      <c r="O88" s="36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</row>
    <row r="89" spans="1:107" hidden="1">
      <c r="B89" s="385"/>
      <c r="C89" s="950"/>
      <c r="D89" s="368"/>
      <c r="E89" s="368"/>
      <c r="F89" s="8"/>
      <c r="G89" s="198"/>
      <c r="H89" s="198"/>
      <c r="I89" s="8"/>
      <c r="J89" s="8"/>
      <c r="K89" s="8"/>
      <c r="L89" s="8"/>
      <c r="M89" s="8"/>
      <c r="N89" s="8"/>
      <c r="O89" s="36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</row>
    <row r="90" spans="1:107" s="933" customFormat="1" hidden="1">
      <c r="A90" s="1141"/>
      <c r="B90" s="1139"/>
      <c r="C90" s="1140"/>
      <c r="D90" s="1244"/>
      <c r="E90" s="1244"/>
      <c r="F90" s="1141"/>
      <c r="G90" s="1245"/>
      <c r="H90" s="1245"/>
      <c r="I90" s="1141"/>
      <c r="J90" s="1141"/>
      <c r="K90" s="1141"/>
      <c r="L90" s="1141"/>
      <c r="M90" s="1141"/>
      <c r="N90" s="1141"/>
      <c r="O90" s="1244"/>
      <c r="P90" s="1141"/>
      <c r="Q90" s="1141"/>
      <c r="R90" s="1141"/>
      <c r="S90" s="1141"/>
      <c r="T90" s="1141"/>
      <c r="U90" s="1141"/>
      <c r="V90" s="1141"/>
      <c r="W90" s="1141"/>
      <c r="X90" s="1141"/>
      <c r="Y90" s="1141"/>
      <c r="Z90" s="1141"/>
      <c r="AA90" s="1141"/>
      <c r="AB90" s="1141"/>
      <c r="AC90" s="1141"/>
      <c r="AD90" s="1141"/>
      <c r="AE90" s="1141"/>
      <c r="AF90" s="1141"/>
      <c r="AG90" s="1141"/>
      <c r="AH90" s="1141"/>
      <c r="AI90" s="1141"/>
      <c r="AJ90" s="1141"/>
      <c r="AK90" s="1141"/>
      <c r="AL90" s="1141"/>
      <c r="AM90" s="1141"/>
      <c r="AN90" s="1141"/>
      <c r="AO90" s="1141"/>
      <c r="AP90" s="1141"/>
      <c r="AQ90" s="1141"/>
      <c r="AR90" s="1141"/>
      <c r="AS90" s="1141"/>
      <c r="AT90" s="1141"/>
      <c r="AU90" s="1141"/>
      <c r="AV90" s="1141"/>
      <c r="AW90" s="1141"/>
      <c r="AX90" s="1141"/>
      <c r="AY90" s="1141"/>
      <c r="AZ90" s="1141"/>
      <c r="BA90" s="1141"/>
      <c r="BB90" s="1141"/>
      <c r="BC90" s="1141"/>
      <c r="BD90" s="1141"/>
      <c r="BE90" s="1141"/>
      <c r="BF90" s="1141"/>
      <c r="BG90" s="1141"/>
      <c r="BH90" s="1141"/>
      <c r="BI90" s="1141"/>
      <c r="BJ90" s="1141"/>
      <c r="BK90" s="1141"/>
      <c r="BL90" s="1141"/>
      <c r="BM90" s="1141"/>
      <c r="BN90" s="1141"/>
      <c r="BO90" s="1141"/>
      <c r="BP90" s="1141"/>
      <c r="BQ90" s="1141"/>
      <c r="BR90" s="1141"/>
      <c r="BS90" s="1141"/>
      <c r="BT90" s="1141"/>
      <c r="BU90" s="1141"/>
      <c r="BV90" s="1141"/>
      <c r="BW90" s="1141"/>
      <c r="BX90" s="1141"/>
      <c r="BY90" s="1141"/>
      <c r="BZ90" s="1141"/>
      <c r="CA90" s="1141"/>
      <c r="CB90" s="1141"/>
      <c r="CC90" s="1141"/>
      <c r="CD90" s="1141"/>
      <c r="CE90" s="1141"/>
      <c r="CF90" s="1141"/>
      <c r="CG90" s="1141"/>
      <c r="CH90" s="1141"/>
      <c r="CI90" s="1141"/>
      <c r="CJ90" s="1141"/>
      <c r="CK90" s="1141"/>
      <c r="CL90" s="1141"/>
      <c r="CM90" s="1141"/>
      <c r="CN90" s="1141"/>
      <c r="CO90" s="1141"/>
      <c r="CP90" s="1141"/>
      <c r="CQ90" s="1141"/>
      <c r="CR90" s="1141"/>
      <c r="CS90" s="1141"/>
      <c r="CT90" s="1141"/>
      <c r="CU90" s="1141"/>
      <c r="CV90" s="1141"/>
      <c r="CW90" s="1141"/>
      <c r="CX90" s="1141"/>
      <c r="CY90" s="1141"/>
      <c r="CZ90" s="1141"/>
      <c r="DA90" s="1141"/>
      <c r="DB90" s="1141"/>
      <c r="DC90" s="1141"/>
    </row>
    <row r="91" spans="1:107">
      <c r="A91" s="8" t="s">
        <v>853</v>
      </c>
      <c r="B91" s="385">
        <v>45778</v>
      </c>
      <c r="C91" s="950">
        <v>45792</v>
      </c>
      <c r="D91" s="368">
        <v>23.79</v>
      </c>
      <c r="E91" s="368">
        <v>7.77</v>
      </c>
      <c r="F91" s="8">
        <v>707.4</v>
      </c>
      <c r="G91" s="198">
        <v>21</v>
      </c>
      <c r="H91" s="198">
        <v>71.7</v>
      </c>
      <c r="I91" s="8">
        <v>138</v>
      </c>
      <c r="J91" s="8" t="s">
        <v>245</v>
      </c>
      <c r="K91" s="8" t="s">
        <v>246</v>
      </c>
      <c r="L91" s="8" t="s">
        <v>433</v>
      </c>
      <c r="M91" s="8"/>
      <c r="N91" s="8"/>
      <c r="O91" s="368">
        <v>7.83</v>
      </c>
      <c r="P91" s="8">
        <v>608</v>
      </c>
      <c r="Q91" s="8" t="s">
        <v>51</v>
      </c>
      <c r="R91" s="8" t="s">
        <v>51</v>
      </c>
      <c r="S91" s="8">
        <v>234</v>
      </c>
      <c r="T91" s="8">
        <v>234</v>
      </c>
      <c r="U91" s="8">
        <v>7</v>
      </c>
      <c r="V91" s="8">
        <v>23</v>
      </c>
      <c r="W91" s="8">
        <v>34</v>
      </c>
      <c r="X91" s="8">
        <v>24</v>
      </c>
      <c r="Y91" s="8">
        <v>14</v>
      </c>
      <c r="Z91" s="8">
        <v>82</v>
      </c>
      <c r="AA91" s="8">
        <v>2</v>
      </c>
      <c r="AB91" s="8">
        <v>118</v>
      </c>
      <c r="AC91" s="8" t="s">
        <v>30</v>
      </c>
      <c r="AD91" s="8" t="s">
        <v>17</v>
      </c>
      <c r="AE91" s="8" t="s">
        <v>17</v>
      </c>
      <c r="AF91" s="8">
        <v>1.7999999999999999E-2</v>
      </c>
      <c r="AG91" s="8" t="s">
        <v>37</v>
      </c>
      <c r="AH91" s="8" t="s">
        <v>17</v>
      </c>
      <c r="AI91" s="8">
        <v>2E-3</v>
      </c>
      <c r="AJ91" s="8" t="s">
        <v>17</v>
      </c>
      <c r="AK91" s="8" t="s">
        <v>17</v>
      </c>
      <c r="AL91" s="8">
        <v>7.0000000000000001E-3</v>
      </c>
      <c r="AM91" s="8">
        <v>7.0000000000000001E-3</v>
      </c>
      <c r="AN91" s="8" t="s">
        <v>30</v>
      </c>
      <c r="AO91" s="8" t="s">
        <v>50</v>
      </c>
      <c r="AP91" s="8" t="s">
        <v>52</v>
      </c>
      <c r="AQ91" s="8" t="s">
        <v>52</v>
      </c>
      <c r="AR91" s="8">
        <v>0.04</v>
      </c>
      <c r="AS91" s="8" t="s">
        <v>17</v>
      </c>
      <c r="AT91" s="8" t="s">
        <v>17</v>
      </c>
      <c r="AU91" s="8">
        <v>0.02</v>
      </c>
      <c r="AV91" s="8" t="s">
        <v>37</v>
      </c>
      <c r="AW91" s="8">
        <v>1E-3</v>
      </c>
      <c r="AX91" s="8">
        <v>4.0000000000000001E-3</v>
      </c>
      <c r="AY91" s="8" t="s">
        <v>17</v>
      </c>
      <c r="AZ91" s="8">
        <v>1.0999999999999999E-2</v>
      </c>
      <c r="BA91" s="8">
        <v>1.2E-2</v>
      </c>
      <c r="BB91" s="8">
        <v>8.0000000000000002E-3</v>
      </c>
      <c r="BC91" s="8" t="s">
        <v>30</v>
      </c>
      <c r="BD91" s="8">
        <v>6.0000000000000001E-3</v>
      </c>
      <c r="BE91" s="8" t="s">
        <v>52</v>
      </c>
      <c r="BF91" s="8">
        <v>0.1</v>
      </c>
      <c r="BG91" s="8" t="s">
        <v>37</v>
      </c>
      <c r="BH91" s="8" t="s">
        <v>37</v>
      </c>
      <c r="BI91" s="8">
        <v>0.2</v>
      </c>
      <c r="BJ91" s="8">
        <v>0.03</v>
      </c>
      <c r="BK91" s="8">
        <v>0.18</v>
      </c>
      <c r="BL91" s="8">
        <v>0.01</v>
      </c>
      <c r="BM91" s="8">
        <v>0.19</v>
      </c>
      <c r="BN91" s="8">
        <v>6.11</v>
      </c>
      <c r="BO91" s="8">
        <v>5.97</v>
      </c>
      <c r="BP91" s="8">
        <v>1.2</v>
      </c>
      <c r="BQ91" s="8" t="s">
        <v>53</v>
      </c>
      <c r="BR91" s="8" t="s">
        <v>85</v>
      </c>
      <c r="BS91" s="8" t="s">
        <v>85</v>
      </c>
      <c r="BT91" s="8" t="s">
        <v>85</v>
      </c>
      <c r="BU91" s="8" t="s">
        <v>85</v>
      </c>
      <c r="BV91" s="8" t="s">
        <v>85</v>
      </c>
      <c r="BW91" s="8" t="s">
        <v>85</v>
      </c>
      <c r="BX91" s="8" t="s">
        <v>85</v>
      </c>
      <c r="BY91" s="8" t="s">
        <v>85</v>
      </c>
      <c r="BZ91" s="8" t="s">
        <v>85</v>
      </c>
      <c r="CA91" s="8" t="s">
        <v>85</v>
      </c>
      <c r="CB91" s="8" t="s">
        <v>85</v>
      </c>
      <c r="CC91" s="8" t="s">
        <v>85</v>
      </c>
      <c r="CD91" s="8" t="s">
        <v>102</v>
      </c>
      <c r="CE91" s="8" t="s">
        <v>85</v>
      </c>
      <c r="CF91" s="8" t="s">
        <v>85</v>
      </c>
      <c r="CG91" s="8" t="s">
        <v>85</v>
      </c>
      <c r="CH91" s="8" t="s">
        <v>102</v>
      </c>
      <c r="CI91" s="8" t="s">
        <v>102</v>
      </c>
      <c r="CJ91" s="8">
        <v>30</v>
      </c>
      <c r="CK91" s="8" t="s">
        <v>0</v>
      </c>
      <c r="CL91" s="8" t="s">
        <v>333</v>
      </c>
      <c r="CM91" s="8" t="s">
        <v>0</v>
      </c>
      <c r="CN91" s="8" t="s">
        <v>0</v>
      </c>
      <c r="CO91" s="8">
        <v>30</v>
      </c>
      <c r="CP91" s="8">
        <v>30</v>
      </c>
      <c r="CQ91" s="8" t="s">
        <v>333</v>
      </c>
      <c r="CR91" s="8" t="s">
        <v>333</v>
      </c>
      <c r="CS91" s="8" t="s">
        <v>333</v>
      </c>
      <c r="CT91" s="8" t="s">
        <v>333</v>
      </c>
      <c r="CU91" s="8" t="s">
        <v>333</v>
      </c>
      <c r="CV91" s="8" t="s">
        <v>51</v>
      </c>
      <c r="CW91" s="8" t="s">
        <v>15</v>
      </c>
      <c r="CX91" s="8" t="s">
        <v>15</v>
      </c>
      <c r="CY91" s="8" t="s">
        <v>15</v>
      </c>
      <c r="CZ91" s="8" t="s">
        <v>15</v>
      </c>
      <c r="DA91" s="8" t="s">
        <v>15</v>
      </c>
      <c r="DB91" s="8" t="s">
        <v>51</v>
      </c>
      <c r="DC91" s="8" t="s">
        <v>53</v>
      </c>
    </row>
    <row r="92" spans="1:107">
      <c r="A92" s="8" t="s">
        <v>853</v>
      </c>
      <c r="B92" s="385">
        <v>45809</v>
      </c>
      <c r="C92" s="950">
        <v>45835</v>
      </c>
      <c r="D92" s="368">
        <v>23.4</v>
      </c>
      <c r="E92" s="368">
        <v>7.21</v>
      </c>
      <c r="F92" s="8">
        <v>600.6</v>
      </c>
      <c r="G92" s="198">
        <v>19.2</v>
      </c>
      <c r="H92" s="198">
        <v>51.5</v>
      </c>
      <c r="I92" s="8">
        <v>-10</v>
      </c>
      <c r="J92" s="8" t="s">
        <v>245</v>
      </c>
      <c r="K92" s="8" t="s">
        <v>246</v>
      </c>
      <c r="L92" s="8" t="s">
        <v>433</v>
      </c>
      <c r="M92" s="8" t="s">
        <v>881</v>
      </c>
      <c r="N92" s="8" t="s">
        <v>872</v>
      </c>
      <c r="O92" s="8">
        <v>7.89</v>
      </c>
      <c r="P92" s="8">
        <v>586</v>
      </c>
      <c r="Q92" s="8" t="s">
        <v>51</v>
      </c>
      <c r="R92" s="8" t="s">
        <v>51</v>
      </c>
      <c r="S92" s="8">
        <v>245</v>
      </c>
      <c r="T92" s="8">
        <v>245</v>
      </c>
      <c r="U92" s="8">
        <v>4</v>
      </c>
      <c r="V92" s="8">
        <v>27</v>
      </c>
      <c r="W92" s="8">
        <v>36</v>
      </c>
      <c r="X92" s="8">
        <v>36</v>
      </c>
      <c r="Y92" s="8">
        <v>20</v>
      </c>
      <c r="Z92" s="8">
        <v>67</v>
      </c>
      <c r="AA92" s="8">
        <v>3</v>
      </c>
      <c r="AB92" s="8">
        <v>172</v>
      </c>
      <c r="AC92" s="8">
        <v>0.02</v>
      </c>
      <c r="AD92" s="8" t="s">
        <v>17</v>
      </c>
      <c r="AE92" s="8" t="s">
        <v>17</v>
      </c>
      <c r="AF92" s="8">
        <v>0.02</v>
      </c>
      <c r="AG92" s="8" t="s">
        <v>37</v>
      </c>
      <c r="AH92" s="8" t="s">
        <v>17</v>
      </c>
      <c r="AI92" s="8">
        <v>3.0000000000000001E-3</v>
      </c>
      <c r="AJ92" s="8" t="s">
        <v>17</v>
      </c>
      <c r="AK92" s="8">
        <v>1.4E-2</v>
      </c>
      <c r="AL92" s="8">
        <v>7.0000000000000001E-3</v>
      </c>
      <c r="AM92" s="8">
        <v>2.4E-2</v>
      </c>
      <c r="AN92" s="8" t="s">
        <v>30</v>
      </c>
      <c r="AO92" s="8">
        <v>1.6E-2</v>
      </c>
      <c r="AP92" s="8" t="s">
        <v>52</v>
      </c>
      <c r="AQ92" s="8" t="s">
        <v>52</v>
      </c>
      <c r="AR92" s="8">
        <v>0.1</v>
      </c>
      <c r="AS92" s="8" t="s">
        <v>17</v>
      </c>
      <c r="AT92" s="8" t="s">
        <v>17</v>
      </c>
      <c r="AU92" s="8">
        <v>2.7E-2</v>
      </c>
      <c r="AV92" s="8" t="s">
        <v>37</v>
      </c>
      <c r="AW92" s="8">
        <v>2E-3</v>
      </c>
      <c r="AX92" s="8">
        <v>8.0000000000000002E-3</v>
      </c>
      <c r="AY92" s="8" t="s">
        <v>17</v>
      </c>
      <c r="AZ92" s="8">
        <v>1.4E-2</v>
      </c>
      <c r="BA92" s="8">
        <v>8.9999999999999993E-3</v>
      </c>
      <c r="BB92" s="8">
        <v>1.7000000000000001E-2</v>
      </c>
      <c r="BC92" s="8" t="s">
        <v>30</v>
      </c>
      <c r="BD92" s="8">
        <v>2.3E-2</v>
      </c>
      <c r="BE92" s="8" t="s">
        <v>52</v>
      </c>
      <c r="BF92" s="8">
        <v>0.24</v>
      </c>
      <c r="BG92" s="8" t="s">
        <v>37</v>
      </c>
      <c r="BH92" s="8" t="s">
        <v>37</v>
      </c>
      <c r="BI92" s="8">
        <v>0.2</v>
      </c>
      <c r="BJ92" s="8">
        <v>0.03</v>
      </c>
      <c r="BK92" s="8" t="s">
        <v>30</v>
      </c>
      <c r="BL92" s="8">
        <v>0.36</v>
      </c>
      <c r="BM92" s="8">
        <v>0.36</v>
      </c>
      <c r="BN92" s="8">
        <v>6.47</v>
      </c>
      <c r="BO92" s="8">
        <v>6.43</v>
      </c>
      <c r="BP92" s="8">
        <v>0.3</v>
      </c>
      <c r="BQ92" s="8" t="s">
        <v>53</v>
      </c>
      <c r="BR92" s="8" t="s">
        <v>85</v>
      </c>
      <c r="BS92" s="8" t="s">
        <v>85</v>
      </c>
      <c r="BT92" s="8" t="s">
        <v>85</v>
      </c>
      <c r="BU92" s="8" t="s">
        <v>85</v>
      </c>
      <c r="BV92" s="8" t="s">
        <v>85</v>
      </c>
      <c r="BW92" s="8" t="s">
        <v>85</v>
      </c>
      <c r="BX92" s="8" t="s">
        <v>85</v>
      </c>
      <c r="BY92" s="8" t="s">
        <v>85</v>
      </c>
      <c r="BZ92" s="8" t="s">
        <v>85</v>
      </c>
      <c r="CA92" s="8" t="s">
        <v>85</v>
      </c>
      <c r="CB92" s="8" t="s">
        <v>85</v>
      </c>
      <c r="CC92" s="8" t="s">
        <v>85</v>
      </c>
      <c r="CD92" s="8" t="s">
        <v>102</v>
      </c>
      <c r="CE92" s="8" t="s">
        <v>85</v>
      </c>
      <c r="CF92" s="8" t="s">
        <v>85</v>
      </c>
      <c r="CG92" s="8" t="s">
        <v>85</v>
      </c>
      <c r="CH92" s="8" t="s">
        <v>102</v>
      </c>
      <c r="CI92" s="8" t="s">
        <v>102</v>
      </c>
      <c r="CJ92" s="8">
        <v>50</v>
      </c>
      <c r="CK92" s="8" t="s">
        <v>0</v>
      </c>
      <c r="CL92" s="8" t="s">
        <v>333</v>
      </c>
      <c r="CM92" s="8" t="s">
        <v>0</v>
      </c>
      <c r="CN92" s="8" t="s">
        <v>0</v>
      </c>
      <c r="CO92" s="8">
        <v>50</v>
      </c>
      <c r="CP92" s="8">
        <v>50</v>
      </c>
      <c r="CQ92" s="8" t="s">
        <v>333</v>
      </c>
      <c r="CR92" s="8" t="s">
        <v>333</v>
      </c>
      <c r="CS92" s="8" t="s">
        <v>333</v>
      </c>
      <c r="CT92" s="8" t="s">
        <v>333</v>
      </c>
      <c r="CU92" s="8" t="s">
        <v>333</v>
      </c>
      <c r="CV92" s="8" t="s">
        <v>51</v>
      </c>
      <c r="CW92" s="8" t="s">
        <v>15</v>
      </c>
      <c r="CX92" s="8" t="s">
        <v>15</v>
      </c>
      <c r="CY92" s="8" t="s">
        <v>15</v>
      </c>
      <c r="CZ92" s="8" t="s">
        <v>15</v>
      </c>
      <c r="DA92" s="8" t="s">
        <v>15</v>
      </c>
      <c r="DB92" s="8" t="s">
        <v>51</v>
      </c>
      <c r="DC92" s="8" t="s">
        <v>53</v>
      </c>
    </row>
    <row r="93" spans="1:107">
      <c r="A93" s="8" t="s">
        <v>853</v>
      </c>
      <c r="B93" s="385">
        <v>45839</v>
      </c>
      <c r="C93" s="950">
        <v>45855</v>
      </c>
      <c r="D93" s="368">
        <v>23.4</v>
      </c>
      <c r="E93" s="368">
        <v>7.32</v>
      </c>
      <c r="F93" s="8">
        <v>606.79999999999995</v>
      </c>
      <c r="G93" s="198">
        <v>19.899999999999999</v>
      </c>
      <c r="H93" s="198">
        <v>46.7</v>
      </c>
      <c r="I93" s="8">
        <v>83</v>
      </c>
      <c r="J93" s="8" t="s">
        <v>245</v>
      </c>
      <c r="K93" s="8" t="s">
        <v>246</v>
      </c>
      <c r="L93" s="8" t="s">
        <v>433</v>
      </c>
      <c r="M93" s="8" t="s">
        <v>881</v>
      </c>
      <c r="N93" s="8"/>
      <c r="O93" s="368">
        <v>7.77</v>
      </c>
      <c r="P93" s="8">
        <v>584</v>
      </c>
      <c r="Q93" s="8" t="s">
        <v>51</v>
      </c>
      <c r="R93" s="8" t="s">
        <v>51</v>
      </c>
      <c r="S93" s="8">
        <v>243</v>
      </c>
      <c r="T93" s="8">
        <v>243</v>
      </c>
      <c r="U93" s="8">
        <v>5</v>
      </c>
      <c r="V93" s="8">
        <v>30</v>
      </c>
      <c r="W93" s="8">
        <v>37</v>
      </c>
      <c r="X93" s="8">
        <v>35</v>
      </c>
      <c r="Y93" s="8">
        <v>15</v>
      </c>
      <c r="Z93" s="8">
        <v>78</v>
      </c>
      <c r="AA93" s="8">
        <v>3</v>
      </c>
      <c r="AB93" s="8">
        <v>149</v>
      </c>
      <c r="AC93" s="8" t="s">
        <v>30</v>
      </c>
      <c r="AD93" s="8" t="s">
        <v>17</v>
      </c>
      <c r="AE93" s="8" t="s">
        <v>17</v>
      </c>
      <c r="AF93" s="8">
        <v>2.1000000000000001E-2</v>
      </c>
      <c r="AG93" s="8" t="s">
        <v>37</v>
      </c>
      <c r="AH93" s="8" t="s">
        <v>17</v>
      </c>
      <c r="AI93" s="8">
        <v>2E-3</v>
      </c>
      <c r="AJ93" s="8" t="s">
        <v>17</v>
      </c>
      <c r="AK93" s="8">
        <v>3.0000000000000001E-3</v>
      </c>
      <c r="AL93" s="8">
        <v>8.0000000000000002E-3</v>
      </c>
      <c r="AM93" s="8">
        <v>1.2999999999999999E-2</v>
      </c>
      <c r="AN93" s="8" t="s">
        <v>30</v>
      </c>
      <c r="AO93" s="8">
        <v>2.4E-2</v>
      </c>
      <c r="AP93" s="8" t="s">
        <v>52</v>
      </c>
      <c r="AQ93" s="8" t="s">
        <v>52</v>
      </c>
      <c r="AR93" s="8">
        <v>0.06</v>
      </c>
      <c r="AS93" s="8" t="s">
        <v>17</v>
      </c>
      <c r="AT93" s="8" t="s">
        <v>17</v>
      </c>
      <c r="AU93" s="8">
        <v>2.7E-2</v>
      </c>
      <c r="AV93" s="8" t="s">
        <v>37</v>
      </c>
      <c r="AW93" s="8">
        <v>3.0000000000000001E-3</v>
      </c>
      <c r="AX93" s="8">
        <v>8.9999999999999993E-3</v>
      </c>
      <c r="AY93" s="8" t="s">
        <v>17</v>
      </c>
      <c r="AZ93" s="8">
        <v>1.2E-2</v>
      </c>
      <c r="BA93" s="8">
        <v>1.2E-2</v>
      </c>
      <c r="BB93" s="8">
        <v>1.7000000000000001E-2</v>
      </c>
      <c r="BC93" s="8" t="s">
        <v>30</v>
      </c>
      <c r="BD93" s="8">
        <v>4.2000000000000003E-2</v>
      </c>
      <c r="BE93" s="8" t="s">
        <v>52</v>
      </c>
      <c r="BF93" s="8">
        <v>0.19</v>
      </c>
      <c r="BG93" s="8" t="s">
        <v>37</v>
      </c>
      <c r="BH93" s="8" t="s">
        <v>37</v>
      </c>
      <c r="BI93" s="8">
        <v>0.2</v>
      </c>
      <c r="BJ93" s="8">
        <v>0.02</v>
      </c>
      <c r="BK93" s="8" t="s">
        <v>30</v>
      </c>
      <c r="BL93" s="8">
        <v>0.48</v>
      </c>
      <c r="BM93" s="8">
        <v>0.48</v>
      </c>
      <c r="BN93" s="8">
        <v>6.52</v>
      </c>
      <c r="BO93" s="8">
        <v>6.45</v>
      </c>
      <c r="BP93" s="8">
        <v>0.56000000000000005</v>
      </c>
      <c r="BQ93" s="8" t="s">
        <v>53</v>
      </c>
      <c r="BR93" s="8" t="s">
        <v>85</v>
      </c>
      <c r="BS93" s="8" t="s">
        <v>85</v>
      </c>
      <c r="BT93" s="8" t="s">
        <v>85</v>
      </c>
      <c r="BU93" s="8" t="s">
        <v>85</v>
      </c>
      <c r="BV93" s="8" t="s">
        <v>85</v>
      </c>
      <c r="BW93" s="8" t="s">
        <v>85</v>
      </c>
      <c r="BX93" s="8" t="s">
        <v>85</v>
      </c>
      <c r="BY93" s="8" t="s">
        <v>85</v>
      </c>
      <c r="BZ93" s="8" t="s">
        <v>85</v>
      </c>
      <c r="CA93" s="8" t="s">
        <v>85</v>
      </c>
      <c r="CB93" s="8" t="s">
        <v>85</v>
      </c>
      <c r="CC93" s="8" t="s">
        <v>85</v>
      </c>
      <c r="CD93" s="8" t="s">
        <v>102</v>
      </c>
      <c r="CE93" s="8" t="s">
        <v>85</v>
      </c>
      <c r="CF93" s="8" t="s">
        <v>85</v>
      </c>
      <c r="CG93" s="8" t="s">
        <v>85</v>
      </c>
      <c r="CH93" s="8" t="s">
        <v>102</v>
      </c>
      <c r="CI93" s="8" t="s">
        <v>102</v>
      </c>
      <c r="CJ93" s="8">
        <v>30</v>
      </c>
      <c r="CK93" s="8" t="s">
        <v>0</v>
      </c>
      <c r="CL93" s="8" t="s">
        <v>333</v>
      </c>
      <c r="CM93" s="8" t="s">
        <v>0</v>
      </c>
      <c r="CN93" s="8" t="s">
        <v>0</v>
      </c>
      <c r="CO93" s="8">
        <v>40</v>
      </c>
      <c r="CP93" s="8">
        <v>40</v>
      </c>
      <c r="CQ93" s="8" t="s">
        <v>333</v>
      </c>
      <c r="CR93" s="8" t="s">
        <v>333</v>
      </c>
      <c r="CS93" s="8" t="s">
        <v>333</v>
      </c>
      <c r="CT93" s="8" t="s">
        <v>333</v>
      </c>
      <c r="CU93" s="8" t="s">
        <v>333</v>
      </c>
      <c r="CV93" s="8" t="s">
        <v>51</v>
      </c>
      <c r="CW93" s="8" t="s">
        <v>15</v>
      </c>
      <c r="CX93" s="8" t="s">
        <v>15</v>
      </c>
      <c r="CY93" s="8" t="s">
        <v>15</v>
      </c>
      <c r="CZ93" s="8" t="s">
        <v>15</v>
      </c>
      <c r="DA93" s="8" t="s">
        <v>15</v>
      </c>
      <c r="DB93" s="8" t="s">
        <v>51</v>
      </c>
      <c r="DC93" s="8" t="s">
        <v>53</v>
      </c>
    </row>
    <row r="94" spans="1:107">
      <c r="A94" s="8" t="s">
        <v>853</v>
      </c>
      <c r="B94" s="385">
        <v>45870</v>
      </c>
      <c r="C94" s="950"/>
      <c r="D94" s="368"/>
      <c r="E94" s="368"/>
      <c r="F94" s="8"/>
      <c r="G94" s="198"/>
      <c r="H94" s="198"/>
      <c r="I94" s="8"/>
      <c r="J94" s="8"/>
      <c r="K94" s="8"/>
      <c r="L94" s="8"/>
      <c r="M94" s="8"/>
      <c r="N94" s="8"/>
      <c r="O94" s="36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</row>
    <row r="95" spans="1:107">
      <c r="A95" s="8" t="s">
        <v>853</v>
      </c>
      <c r="B95" s="385">
        <v>45901</v>
      </c>
      <c r="C95" s="950"/>
      <c r="D95" s="368"/>
      <c r="E95" s="368"/>
      <c r="F95" s="8"/>
      <c r="G95" s="198"/>
      <c r="H95" s="198"/>
      <c r="I95" s="8"/>
      <c r="J95" s="8"/>
      <c r="K95" s="8"/>
      <c r="L95" s="8"/>
      <c r="M95" s="8"/>
      <c r="N95" s="8"/>
      <c r="O95" s="36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</row>
    <row r="96" spans="1:107">
      <c r="A96" s="8" t="s">
        <v>853</v>
      </c>
      <c r="B96" s="385">
        <v>45931</v>
      </c>
      <c r="C96" s="950"/>
      <c r="D96" s="368"/>
      <c r="E96" s="368"/>
      <c r="F96" s="8"/>
      <c r="G96" s="198"/>
      <c r="H96" s="198"/>
      <c r="I96" s="8"/>
      <c r="J96" s="8"/>
      <c r="K96" s="8"/>
      <c r="L96" s="8"/>
      <c r="M96" s="8"/>
      <c r="N96" s="8"/>
      <c r="O96" s="36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L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</row>
    <row r="97" spans="1:107">
      <c r="A97" s="8" t="s">
        <v>853</v>
      </c>
      <c r="B97" s="385">
        <v>45962</v>
      </c>
      <c r="C97" s="950"/>
      <c r="D97" s="368"/>
      <c r="E97" s="368"/>
      <c r="F97" s="8"/>
      <c r="G97" s="198"/>
      <c r="H97" s="198"/>
      <c r="I97" s="8"/>
      <c r="J97" s="8"/>
      <c r="K97" s="8"/>
      <c r="L97" s="8"/>
      <c r="M97" s="8"/>
      <c r="N97" s="8"/>
      <c r="O97" s="36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</row>
    <row r="98" spans="1:107">
      <c r="A98" s="8" t="s">
        <v>853</v>
      </c>
      <c r="B98" s="385">
        <v>45992</v>
      </c>
      <c r="C98" s="950"/>
      <c r="D98" s="368"/>
      <c r="E98" s="368"/>
      <c r="F98" s="8"/>
      <c r="G98" s="198"/>
      <c r="H98" s="198"/>
      <c r="I98" s="8"/>
      <c r="J98" s="8"/>
      <c r="K98" s="8"/>
      <c r="L98" s="8"/>
      <c r="M98" s="8"/>
      <c r="N98" s="8"/>
      <c r="O98" s="36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</row>
    <row r="99" spans="1:107" hidden="1">
      <c r="A99" s="8" t="s">
        <v>853</v>
      </c>
      <c r="B99" s="385"/>
      <c r="C99" s="950"/>
      <c r="D99" s="368"/>
      <c r="E99" s="368"/>
      <c r="F99" s="8"/>
      <c r="G99" s="198"/>
      <c r="H99" s="198"/>
      <c r="I99" s="8"/>
      <c r="J99" s="8"/>
      <c r="K99" s="8"/>
      <c r="L99" s="8"/>
      <c r="M99" s="8"/>
      <c r="N99" s="8"/>
      <c r="O99" s="36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</row>
    <row r="100" spans="1:107" hidden="1">
      <c r="A100" s="8" t="s">
        <v>853</v>
      </c>
      <c r="B100" s="385"/>
      <c r="C100" s="950"/>
      <c r="D100" s="368"/>
      <c r="E100" s="368"/>
      <c r="F100" s="8"/>
      <c r="G100" s="198"/>
      <c r="H100" s="198"/>
      <c r="I100" s="8"/>
      <c r="J100" s="8"/>
      <c r="K100" s="8"/>
      <c r="L100" s="8"/>
      <c r="M100" s="8"/>
      <c r="N100" s="8"/>
      <c r="O100" s="36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</row>
    <row r="101" spans="1:107" hidden="1">
      <c r="A101" s="8" t="s">
        <v>853</v>
      </c>
      <c r="B101" s="385"/>
      <c r="C101" s="950"/>
      <c r="D101" s="368"/>
      <c r="E101" s="368"/>
      <c r="F101" s="8"/>
      <c r="G101" s="198"/>
      <c r="H101" s="198"/>
      <c r="I101" s="8"/>
      <c r="J101" s="8"/>
      <c r="K101" s="8"/>
      <c r="L101" s="8"/>
      <c r="M101" s="8"/>
      <c r="N101" s="8"/>
      <c r="O101" s="36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</row>
    <row r="102" spans="1:107" hidden="1">
      <c r="A102" s="8" t="s">
        <v>853</v>
      </c>
      <c r="B102" s="385"/>
      <c r="C102" s="950"/>
      <c r="D102" s="368"/>
      <c r="E102" s="368"/>
      <c r="F102" s="8"/>
      <c r="G102" s="198"/>
      <c r="H102" s="198"/>
      <c r="I102" s="8"/>
      <c r="J102" s="8"/>
      <c r="K102" s="8"/>
      <c r="L102" s="8"/>
      <c r="M102" s="8"/>
      <c r="N102" s="8"/>
      <c r="O102" s="36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</row>
    <row r="103" spans="1:107" hidden="1">
      <c r="A103" s="8" t="s">
        <v>853</v>
      </c>
      <c r="B103" s="385"/>
      <c r="C103" s="950"/>
      <c r="D103" s="368"/>
      <c r="E103" s="368"/>
      <c r="F103" s="8"/>
      <c r="G103" s="198"/>
      <c r="H103" s="198"/>
      <c r="I103" s="8"/>
      <c r="J103" s="8"/>
      <c r="K103" s="8"/>
      <c r="L103" s="8"/>
      <c r="M103" s="8"/>
      <c r="N103" s="8"/>
      <c r="O103" s="36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</row>
    <row r="104" spans="1:107" hidden="1">
      <c r="A104" s="8" t="s">
        <v>853</v>
      </c>
      <c r="B104" s="385"/>
      <c r="C104" s="950"/>
      <c r="D104" s="368"/>
      <c r="E104" s="368"/>
      <c r="F104" s="8"/>
      <c r="G104" s="198"/>
      <c r="H104" s="198"/>
      <c r="I104" s="8"/>
      <c r="J104" s="8"/>
      <c r="K104" s="8"/>
      <c r="L104" s="8"/>
      <c r="M104" s="8"/>
      <c r="N104" s="8"/>
      <c r="O104" s="36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</row>
    <row r="105" spans="1:107" hidden="1">
      <c r="A105" s="8" t="s">
        <v>853</v>
      </c>
      <c r="B105" s="385"/>
      <c r="C105" s="950"/>
      <c r="D105" s="368"/>
      <c r="E105" s="368"/>
      <c r="F105" s="8"/>
      <c r="G105" s="198"/>
      <c r="H105" s="198"/>
      <c r="I105" s="8"/>
      <c r="J105" s="8"/>
      <c r="K105" s="8"/>
      <c r="L105" s="8"/>
      <c r="M105" s="8"/>
      <c r="N105" s="8"/>
      <c r="O105" s="36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</row>
    <row r="106" spans="1:107" hidden="1">
      <c r="A106" s="8" t="s">
        <v>853</v>
      </c>
      <c r="B106" s="385"/>
      <c r="C106" s="950"/>
      <c r="D106" s="368"/>
      <c r="E106" s="368"/>
      <c r="F106" s="8"/>
      <c r="G106" s="198"/>
      <c r="H106" s="198"/>
      <c r="I106" s="8"/>
      <c r="J106" s="8"/>
      <c r="K106" s="8"/>
      <c r="L106" s="8"/>
      <c r="M106" s="8"/>
      <c r="N106" s="8"/>
      <c r="O106" s="36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</row>
    <row r="107" spans="1:107" hidden="1">
      <c r="A107" s="8" t="s">
        <v>853</v>
      </c>
      <c r="B107" s="385"/>
      <c r="C107" s="950"/>
      <c r="D107" s="368"/>
      <c r="E107" s="368"/>
      <c r="F107" s="8"/>
      <c r="G107" s="198"/>
      <c r="H107" s="198"/>
      <c r="I107" s="8"/>
      <c r="J107" s="8"/>
      <c r="K107" s="8"/>
      <c r="L107" s="8"/>
      <c r="M107" s="8"/>
      <c r="N107" s="8"/>
      <c r="O107" s="36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</row>
    <row r="108" spans="1:107" hidden="1">
      <c r="A108" s="8" t="s">
        <v>853</v>
      </c>
      <c r="B108" s="385"/>
      <c r="C108" s="950"/>
      <c r="D108" s="368"/>
      <c r="E108" s="368"/>
      <c r="F108" s="8"/>
      <c r="G108" s="198"/>
      <c r="H108" s="198"/>
      <c r="I108" s="8"/>
      <c r="J108" s="8"/>
      <c r="K108" s="8"/>
      <c r="L108" s="8"/>
      <c r="M108" s="8"/>
      <c r="N108" s="8"/>
      <c r="O108" s="36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</row>
    <row r="109" spans="1:107" hidden="1">
      <c r="A109" s="8" t="s">
        <v>853</v>
      </c>
      <c r="B109" s="385"/>
      <c r="C109" s="950"/>
      <c r="D109" s="368"/>
      <c r="E109" s="368"/>
      <c r="F109" s="8"/>
      <c r="G109" s="198"/>
      <c r="H109" s="198"/>
      <c r="I109" s="8"/>
      <c r="J109" s="8"/>
      <c r="K109" s="8"/>
      <c r="L109" s="8"/>
      <c r="M109" s="8"/>
      <c r="N109" s="8"/>
      <c r="O109" s="36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</row>
    <row r="110" spans="1:107" hidden="1">
      <c r="A110" s="8" t="s">
        <v>853</v>
      </c>
      <c r="B110" s="385"/>
      <c r="C110" s="950"/>
      <c r="D110" s="368"/>
      <c r="E110" s="368"/>
      <c r="F110" s="8"/>
      <c r="G110" s="198"/>
      <c r="H110" s="198"/>
      <c r="I110" s="8"/>
      <c r="J110" s="8"/>
      <c r="K110" s="8"/>
      <c r="L110" s="8"/>
      <c r="M110" s="8"/>
      <c r="N110" s="8"/>
      <c r="O110" s="36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</row>
    <row r="111" spans="1:107" hidden="1">
      <c r="B111" s="385"/>
      <c r="C111" s="950"/>
      <c r="D111" s="368"/>
      <c r="E111" s="368"/>
      <c r="F111" s="8"/>
      <c r="G111" s="198"/>
      <c r="H111" s="198"/>
      <c r="I111" s="8"/>
      <c r="J111" s="8"/>
      <c r="K111" s="8"/>
      <c r="L111" s="8"/>
      <c r="M111" s="8"/>
      <c r="N111" s="8"/>
      <c r="O111" s="36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</row>
    <row r="112" spans="1:107" s="933" customFormat="1" hidden="1">
      <c r="A112" s="1141"/>
      <c r="B112" s="1139"/>
      <c r="C112" s="1140"/>
      <c r="D112" s="1244"/>
      <c r="E112" s="1244"/>
      <c r="F112" s="1141"/>
      <c r="G112" s="1245"/>
      <c r="H112" s="1245"/>
      <c r="I112" s="1141"/>
      <c r="J112" s="1141"/>
      <c r="K112" s="1141"/>
      <c r="L112" s="1141"/>
      <c r="M112" s="1141"/>
      <c r="N112" s="1141"/>
      <c r="O112" s="1244"/>
      <c r="P112" s="1141"/>
      <c r="Q112" s="1141"/>
      <c r="R112" s="1141"/>
      <c r="S112" s="1141"/>
      <c r="T112" s="1141"/>
      <c r="U112" s="1141"/>
      <c r="V112" s="1141"/>
      <c r="W112" s="1141"/>
      <c r="X112" s="1141"/>
      <c r="Y112" s="1141"/>
      <c r="Z112" s="1141"/>
      <c r="AA112" s="1141"/>
      <c r="AB112" s="1141"/>
      <c r="AC112" s="1141"/>
      <c r="AD112" s="1141"/>
      <c r="AE112" s="1141"/>
      <c r="AF112" s="1141"/>
      <c r="AG112" s="1141"/>
      <c r="AH112" s="1141"/>
      <c r="AI112" s="1141"/>
      <c r="AJ112" s="1141"/>
      <c r="AK112" s="1141"/>
      <c r="AL112" s="1141"/>
      <c r="AM112" s="1141"/>
      <c r="AN112" s="1141"/>
      <c r="AO112" s="1141"/>
      <c r="AP112" s="1141"/>
      <c r="AQ112" s="1141"/>
      <c r="AR112" s="1141"/>
      <c r="AS112" s="1141"/>
      <c r="AT112" s="1141"/>
      <c r="AU112" s="1141"/>
      <c r="AV112" s="1141"/>
      <c r="AW112" s="1141"/>
      <c r="AX112" s="1141"/>
      <c r="AY112" s="1141"/>
      <c r="AZ112" s="1141"/>
      <c r="BA112" s="1141"/>
      <c r="BB112" s="1141"/>
      <c r="BC112" s="1141"/>
      <c r="BD112" s="1141"/>
      <c r="BE112" s="1141"/>
      <c r="BF112" s="1141"/>
      <c r="BG112" s="1141"/>
      <c r="BH112" s="1141"/>
      <c r="BI112" s="1141"/>
      <c r="BJ112" s="1141"/>
      <c r="BK112" s="1141"/>
      <c r="BL112" s="1141"/>
      <c r="BM112" s="1141"/>
      <c r="BN112" s="1141"/>
      <c r="BO112" s="1141"/>
      <c r="BP112" s="1141"/>
      <c r="BQ112" s="1141"/>
      <c r="BR112" s="1141"/>
      <c r="BS112" s="1141"/>
      <c r="BT112" s="1141"/>
      <c r="BU112" s="1141"/>
      <c r="BV112" s="1141"/>
      <c r="BW112" s="1141"/>
      <c r="BX112" s="1141"/>
      <c r="BY112" s="1141"/>
      <c r="BZ112" s="1141"/>
      <c r="CA112" s="1141"/>
      <c r="CB112" s="1141"/>
      <c r="CC112" s="1141"/>
      <c r="CD112" s="1141"/>
      <c r="CE112" s="1141"/>
      <c r="CF112" s="1141"/>
      <c r="CG112" s="1141"/>
      <c r="CH112" s="1141"/>
      <c r="CI112" s="1141"/>
      <c r="CJ112" s="1141"/>
      <c r="CK112" s="1141"/>
      <c r="CL112" s="1141"/>
      <c r="CM112" s="1141"/>
      <c r="CN112" s="1141"/>
      <c r="CO112" s="1141"/>
      <c r="CP112" s="1141"/>
      <c r="CQ112" s="1141"/>
      <c r="CR112" s="1141"/>
      <c r="CS112" s="1141"/>
      <c r="CT112" s="1141"/>
      <c r="CU112" s="1141"/>
      <c r="CV112" s="1141"/>
      <c r="CW112" s="1141"/>
      <c r="CX112" s="1141"/>
      <c r="CY112" s="1141"/>
      <c r="CZ112" s="1141"/>
      <c r="DA112" s="1141"/>
      <c r="DB112" s="1141"/>
      <c r="DC112" s="1141"/>
    </row>
    <row r="113" spans="1:107">
      <c r="A113" s="8" t="s">
        <v>854</v>
      </c>
      <c r="B113" s="385">
        <v>45778</v>
      </c>
      <c r="C113" s="950">
        <v>45792</v>
      </c>
      <c r="D113" s="368">
        <v>18.66</v>
      </c>
      <c r="E113" s="368">
        <v>8.5</v>
      </c>
      <c r="F113" s="8">
        <v>737.6</v>
      </c>
      <c r="G113" s="198">
        <v>21.2</v>
      </c>
      <c r="H113" s="198">
        <v>62.1</v>
      </c>
      <c r="I113" s="8">
        <v>138</v>
      </c>
      <c r="J113" s="8" t="s">
        <v>245</v>
      </c>
      <c r="K113" s="8" t="s">
        <v>246</v>
      </c>
      <c r="L113" s="8" t="s">
        <v>433</v>
      </c>
      <c r="M113" s="8"/>
      <c r="N113" s="8" t="s">
        <v>860</v>
      </c>
      <c r="O113" s="368">
        <v>8.52</v>
      </c>
      <c r="P113" s="8">
        <v>744</v>
      </c>
      <c r="Q113" s="8" t="s">
        <v>51</v>
      </c>
      <c r="R113" s="8">
        <v>10</v>
      </c>
      <c r="S113" s="8">
        <v>281</v>
      </c>
      <c r="T113" s="8">
        <v>292</v>
      </c>
      <c r="U113" s="8" t="s">
        <v>51</v>
      </c>
      <c r="V113" s="8">
        <v>21</v>
      </c>
      <c r="W113" s="8">
        <v>45</v>
      </c>
      <c r="X113" s="8">
        <v>13</v>
      </c>
      <c r="Y113" s="8">
        <v>14</v>
      </c>
      <c r="Z113" s="8">
        <v>135</v>
      </c>
      <c r="AA113" s="8">
        <v>3</v>
      </c>
      <c r="AB113" s="8">
        <v>90</v>
      </c>
      <c r="AC113" s="8">
        <v>0.02</v>
      </c>
      <c r="AD113" s="8" t="s">
        <v>17</v>
      </c>
      <c r="AE113" s="8">
        <v>1E-3</v>
      </c>
      <c r="AF113" s="8">
        <v>1.2E-2</v>
      </c>
      <c r="AG113" s="8" t="s">
        <v>37</v>
      </c>
      <c r="AH113" s="8" t="s">
        <v>17</v>
      </c>
      <c r="AI113" s="8" t="s">
        <v>17</v>
      </c>
      <c r="AJ113" s="8" t="s">
        <v>17</v>
      </c>
      <c r="AK113" s="8" t="s">
        <v>17</v>
      </c>
      <c r="AL113" s="8">
        <v>0.01</v>
      </c>
      <c r="AM113" s="8">
        <v>6.0000000000000001E-3</v>
      </c>
      <c r="AN113" s="8" t="s">
        <v>30</v>
      </c>
      <c r="AO113" s="8" t="s">
        <v>50</v>
      </c>
      <c r="AP113" s="8" t="s">
        <v>52</v>
      </c>
      <c r="AQ113" s="8" t="s">
        <v>52</v>
      </c>
      <c r="AR113" s="8">
        <v>0.08</v>
      </c>
      <c r="AS113" s="8" t="s">
        <v>17</v>
      </c>
      <c r="AT113" s="8">
        <v>2E-3</v>
      </c>
      <c r="AU113" s="8">
        <v>1.2999999999999999E-2</v>
      </c>
      <c r="AV113" s="8" t="s">
        <v>37</v>
      </c>
      <c r="AW113" s="8" t="s">
        <v>17</v>
      </c>
      <c r="AX113" s="8">
        <v>3.0000000000000001E-3</v>
      </c>
      <c r="AY113" s="8" t="s">
        <v>17</v>
      </c>
      <c r="AZ113" s="8">
        <v>7.0000000000000001E-3</v>
      </c>
      <c r="BA113" s="8">
        <v>1.6E-2</v>
      </c>
      <c r="BB113" s="8">
        <v>8.0000000000000002E-3</v>
      </c>
      <c r="BC113" s="8" t="s">
        <v>30</v>
      </c>
      <c r="BD113" s="8" t="s">
        <v>50</v>
      </c>
      <c r="BE113" s="8" t="s">
        <v>52</v>
      </c>
      <c r="BF113" s="8">
        <v>0.09</v>
      </c>
      <c r="BG113" s="8" t="s">
        <v>37</v>
      </c>
      <c r="BH113" s="8" t="s">
        <v>37</v>
      </c>
      <c r="BI113" s="8">
        <v>0.2</v>
      </c>
      <c r="BJ113" s="8">
        <v>0.13</v>
      </c>
      <c r="BK113" s="8">
        <v>0.03</v>
      </c>
      <c r="BL113" s="8">
        <v>0.56999999999999995</v>
      </c>
      <c r="BM113" s="8">
        <v>0.6</v>
      </c>
      <c r="BN113" s="8">
        <v>7.54</v>
      </c>
      <c r="BO113" s="8">
        <v>7.75</v>
      </c>
      <c r="BP113" s="8">
        <v>1.37</v>
      </c>
      <c r="BQ113" s="8" t="s">
        <v>53</v>
      </c>
      <c r="BR113" s="8" t="s">
        <v>85</v>
      </c>
      <c r="BS113" s="8" t="s">
        <v>85</v>
      </c>
      <c r="BT113" s="8" t="s">
        <v>85</v>
      </c>
      <c r="BU113" s="8" t="s">
        <v>85</v>
      </c>
      <c r="BV113" s="8" t="s">
        <v>85</v>
      </c>
      <c r="BW113" s="8" t="s">
        <v>85</v>
      </c>
      <c r="BX113" s="8" t="s">
        <v>85</v>
      </c>
      <c r="BY113" s="8" t="s">
        <v>85</v>
      </c>
      <c r="BZ113" s="8" t="s">
        <v>85</v>
      </c>
      <c r="CA113" s="8" t="s">
        <v>85</v>
      </c>
      <c r="CB113" s="8" t="s">
        <v>85</v>
      </c>
      <c r="CC113" s="8" t="s">
        <v>85</v>
      </c>
      <c r="CD113" s="8" t="s">
        <v>102</v>
      </c>
      <c r="CE113" s="8" t="s">
        <v>85</v>
      </c>
      <c r="CF113" s="8" t="s">
        <v>85</v>
      </c>
      <c r="CG113" s="8" t="s">
        <v>85</v>
      </c>
      <c r="CH113" s="8" t="s">
        <v>102</v>
      </c>
      <c r="CI113" s="8" t="s">
        <v>102</v>
      </c>
      <c r="CJ113" s="8">
        <v>30</v>
      </c>
      <c r="CK113" s="8" t="s">
        <v>0</v>
      </c>
      <c r="CL113" s="8" t="s">
        <v>333</v>
      </c>
      <c r="CM113" s="8" t="s">
        <v>0</v>
      </c>
      <c r="CN113" s="8" t="s">
        <v>0</v>
      </c>
      <c r="CO113" s="8">
        <v>20</v>
      </c>
      <c r="CP113" s="8">
        <v>20</v>
      </c>
      <c r="CQ113" s="8" t="s">
        <v>333</v>
      </c>
      <c r="CR113" s="8" t="s">
        <v>333</v>
      </c>
      <c r="CS113" s="8" t="s">
        <v>333</v>
      </c>
      <c r="CT113" s="8" t="s">
        <v>333</v>
      </c>
      <c r="CU113" s="8" t="s">
        <v>333</v>
      </c>
      <c r="CV113" s="8" t="s">
        <v>51</v>
      </c>
      <c r="CW113" s="8" t="s">
        <v>15</v>
      </c>
      <c r="CX113" s="8" t="s">
        <v>15</v>
      </c>
      <c r="CY113" s="8" t="s">
        <v>15</v>
      </c>
      <c r="CZ113" s="8" t="s">
        <v>15</v>
      </c>
      <c r="DA113" s="8" t="s">
        <v>15</v>
      </c>
      <c r="DB113" s="8" t="s">
        <v>51</v>
      </c>
      <c r="DC113" s="8" t="s">
        <v>53</v>
      </c>
    </row>
    <row r="114" spans="1:107">
      <c r="A114" s="8" t="s">
        <v>854</v>
      </c>
      <c r="B114" s="385">
        <v>45809</v>
      </c>
      <c r="C114" s="950">
        <v>45835</v>
      </c>
      <c r="D114" s="368">
        <v>18.48</v>
      </c>
      <c r="E114" s="368">
        <v>8.19</v>
      </c>
      <c r="F114" s="8">
        <v>811.9</v>
      </c>
      <c r="G114" s="198">
        <v>19.3</v>
      </c>
      <c r="H114" s="198">
        <v>36.1</v>
      </c>
      <c r="I114" s="8">
        <v>-29</v>
      </c>
      <c r="J114" s="8" t="s">
        <v>245</v>
      </c>
      <c r="K114" s="8" t="s">
        <v>246</v>
      </c>
      <c r="L114" s="8" t="s">
        <v>433</v>
      </c>
      <c r="M114" s="8" t="s">
        <v>881</v>
      </c>
      <c r="N114" s="8" t="s">
        <v>872</v>
      </c>
      <c r="O114" s="8">
        <v>8.41</v>
      </c>
      <c r="P114" s="8">
        <v>704</v>
      </c>
      <c r="Q114" s="8" t="s">
        <v>51</v>
      </c>
      <c r="R114" s="8">
        <v>7</v>
      </c>
      <c r="S114" s="8">
        <v>299</v>
      </c>
      <c r="T114" s="8">
        <v>306</v>
      </c>
      <c r="U114" s="8" t="s">
        <v>51</v>
      </c>
      <c r="V114" s="8">
        <v>21</v>
      </c>
      <c r="W114" s="8">
        <v>49</v>
      </c>
      <c r="X114" s="8">
        <v>18</v>
      </c>
      <c r="Y114" s="8">
        <v>16</v>
      </c>
      <c r="Z114" s="8">
        <v>124</v>
      </c>
      <c r="AA114" s="8">
        <v>3</v>
      </c>
      <c r="AB114" s="8">
        <v>111</v>
      </c>
      <c r="AC114" s="8">
        <v>0.05</v>
      </c>
      <c r="AD114" s="8" t="s">
        <v>17</v>
      </c>
      <c r="AE114" s="8">
        <v>2E-3</v>
      </c>
      <c r="AF114" s="8">
        <v>1.2999999999999999E-2</v>
      </c>
      <c r="AG114" s="8" t="s">
        <v>37</v>
      </c>
      <c r="AH114" s="8" t="s">
        <v>17</v>
      </c>
      <c r="AI114" s="8">
        <v>2E-3</v>
      </c>
      <c r="AJ114" s="8" t="s">
        <v>17</v>
      </c>
      <c r="AK114" s="8">
        <v>0.03</v>
      </c>
      <c r="AL114" s="8">
        <v>8.0000000000000002E-3</v>
      </c>
      <c r="AM114" s="8">
        <v>8.0000000000000002E-3</v>
      </c>
      <c r="AN114" s="8" t="s">
        <v>30</v>
      </c>
      <c r="AO114" s="8" t="s">
        <v>50</v>
      </c>
      <c r="AP114" s="8" t="s">
        <v>52</v>
      </c>
      <c r="AQ114" s="8" t="s">
        <v>52</v>
      </c>
      <c r="AR114" s="8">
        <v>0.08</v>
      </c>
      <c r="AS114" s="8" t="s">
        <v>17</v>
      </c>
      <c r="AT114" s="8">
        <v>2E-3</v>
      </c>
      <c r="AU114" s="8">
        <v>1.4E-2</v>
      </c>
      <c r="AV114" s="8" t="s">
        <v>37</v>
      </c>
      <c r="AW114" s="8" t="s">
        <v>17</v>
      </c>
      <c r="AX114" s="8">
        <v>2E-3</v>
      </c>
      <c r="AY114" s="8" t="s">
        <v>17</v>
      </c>
      <c r="AZ114" s="8">
        <v>7.0000000000000001E-3</v>
      </c>
      <c r="BA114" s="8">
        <v>1.2E-2</v>
      </c>
      <c r="BB114" s="8">
        <v>8.0000000000000002E-3</v>
      </c>
      <c r="BC114" s="8" t="s">
        <v>30</v>
      </c>
      <c r="BD114" s="8" t="s">
        <v>50</v>
      </c>
      <c r="BE114" s="8" t="s">
        <v>52</v>
      </c>
      <c r="BF114" s="8" t="s">
        <v>52</v>
      </c>
      <c r="BG114" s="8" t="s">
        <v>37</v>
      </c>
      <c r="BH114" s="8" t="s">
        <v>37</v>
      </c>
      <c r="BI114" s="8">
        <v>0.2</v>
      </c>
      <c r="BJ114" s="8">
        <v>0.02</v>
      </c>
      <c r="BK114" s="8" t="s">
        <v>30</v>
      </c>
      <c r="BL114" s="8">
        <v>0.88</v>
      </c>
      <c r="BM114" s="8">
        <v>0.88</v>
      </c>
      <c r="BN114" s="8">
        <v>7.93</v>
      </c>
      <c r="BO114" s="8">
        <v>7.68</v>
      </c>
      <c r="BP114" s="8">
        <v>1.59</v>
      </c>
      <c r="BQ114" s="8" t="s">
        <v>53</v>
      </c>
      <c r="BR114" s="8" t="s">
        <v>85</v>
      </c>
      <c r="BS114" s="8" t="s">
        <v>85</v>
      </c>
      <c r="BT114" s="8" t="s">
        <v>85</v>
      </c>
      <c r="BU114" s="8" t="s">
        <v>85</v>
      </c>
      <c r="BV114" s="8" t="s">
        <v>85</v>
      </c>
      <c r="BW114" s="8" t="s">
        <v>85</v>
      </c>
      <c r="BX114" s="8" t="s">
        <v>85</v>
      </c>
      <c r="BY114" s="8" t="s">
        <v>85</v>
      </c>
      <c r="BZ114" s="8" t="s">
        <v>85</v>
      </c>
      <c r="CA114" s="8" t="s">
        <v>85</v>
      </c>
      <c r="CB114" s="8" t="s">
        <v>85</v>
      </c>
      <c r="CC114" s="8" t="s">
        <v>85</v>
      </c>
      <c r="CD114" s="8" t="s">
        <v>102</v>
      </c>
      <c r="CE114" s="8" t="s">
        <v>85</v>
      </c>
      <c r="CF114" s="8" t="s">
        <v>85</v>
      </c>
      <c r="CG114" s="8" t="s">
        <v>85</v>
      </c>
      <c r="CH114" s="8" t="s">
        <v>102</v>
      </c>
      <c r="CI114" s="8" t="s">
        <v>102</v>
      </c>
      <c r="CJ114" s="8">
        <v>60</v>
      </c>
      <c r="CK114" s="8" t="s">
        <v>0</v>
      </c>
      <c r="CL114" s="8" t="s">
        <v>333</v>
      </c>
      <c r="CM114" s="8" t="s">
        <v>0</v>
      </c>
      <c r="CN114" s="8" t="s">
        <v>0</v>
      </c>
      <c r="CO114" s="8">
        <v>60</v>
      </c>
      <c r="CP114" s="8">
        <v>60</v>
      </c>
      <c r="CQ114" s="8" t="s">
        <v>333</v>
      </c>
      <c r="CR114" s="8" t="s">
        <v>333</v>
      </c>
      <c r="CS114" s="8" t="s">
        <v>333</v>
      </c>
      <c r="CT114" s="8" t="s">
        <v>333</v>
      </c>
      <c r="CU114" s="8" t="s">
        <v>333</v>
      </c>
      <c r="CV114" s="8" t="s">
        <v>51</v>
      </c>
      <c r="CW114" s="8" t="s">
        <v>15</v>
      </c>
      <c r="CX114" s="8" t="s">
        <v>15</v>
      </c>
      <c r="CY114" s="8" t="s">
        <v>15</v>
      </c>
      <c r="CZ114" s="8" t="s">
        <v>15</v>
      </c>
      <c r="DA114" s="8" t="s">
        <v>15</v>
      </c>
      <c r="DB114" s="8" t="s">
        <v>51</v>
      </c>
      <c r="DC114" s="8" t="s">
        <v>53</v>
      </c>
    </row>
    <row r="115" spans="1:107">
      <c r="A115" s="8" t="s">
        <v>854</v>
      </c>
      <c r="B115" s="385">
        <v>45839</v>
      </c>
      <c r="C115" s="950">
        <v>45855</v>
      </c>
      <c r="D115" s="368">
        <v>18.48</v>
      </c>
      <c r="E115" s="368">
        <v>8.2100000000000009</v>
      </c>
      <c r="F115" s="8">
        <v>766.8</v>
      </c>
      <c r="G115" s="198">
        <v>21.3</v>
      </c>
      <c r="H115" s="198">
        <v>34.4</v>
      </c>
      <c r="I115" s="8">
        <v>-88</v>
      </c>
      <c r="J115" s="8" t="s">
        <v>245</v>
      </c>
      <c r="K115" s="8" t="s">
        <v>246</v>
      </c>
      <c r="L115" s="8" t="s">
        <v>433</v>
      </c>
      <c r="M115" s="8" t="s">
        <v>881</v>
      </c>
      <c r="N115" s="8"/>
      <c r="O115" s="368">
        <v>8.3000000000000007</v>
      </c>
      <c r="P115" s="8">
        <v>697</v>
      </c>
      <c r="Q115" s="8" t="s">
        <v>51</v>
      </c>
      <c r="R115" s="8" t="s">
        <v>51</v>
      </c>
      <c r="S115" s="8">
        <v>301</v>
      </c>
      <c r="T115" s="8">
        <v>301</v>
      </c>
      <c r="U115" s="8" t="s">
        <v>51</v>
      </c>
      <c r="V115" s="8">
        <v>24</v>
      </c>
      <c r="W115" s="8">
        <v>52</v>
      </c>
      <c r="X115" s="8">
        <v>20</v>
      </c>
      <c r="Y115" s="8">
        <v>15</v>
      </c>
      <c r="Z115" s="8">
        <v>127</v>
      </c>
      <c r="AA115" s="8">
        <v>3</v>
      </c>
      <c r="AB115" s="8">
        <v>112</v>
      </c>
      <c r="AC115" s="8">
        <v>0.05</v>
      </c>
      <c r="AD115" s="8" t="s">
        <v>17</v>
      </c>
      <c r="AE115" s="8">
        <v>2E-3</v>
      </c>
      <c r="AF115" s="8">
        <v>1.4E-2</v>
      </c>
      <c r="AG115" s="8" t="s">
        <v>37</v>
      </c>
      <c r="AH115" s="8" t="s">
        <v>17</v>
      </c>
      <c r="AI115" s="8">
        <v>2E-3</v>
      </c>
      <c r="AJ115" s="8" t="s">
        <v>17</v>
      </c>
      <c r="AK115" s="8">
        <v>1E-3</v>
      </c>
      <c r="AL115" s="8">
        <v>8.0000000000000002E-3</v>
      </c>
      <c r="AM115" s="8">
        <v>8.0000000000000002E-3</v>
      </c>
      <c r="AN115" s="8" t="s">
        <v>30</v>
      </c>
      <c r="AO115" s="8" t="s">
        <v>50</v>
      </c>
      <c r="AP115" s="8" t="s">
        <v>52</v>
      </c>
      <c r="AQ115" s="8" t="s">
        <v>52</v>
      </c>
      <c r="AR115" s="8">
        <v>0.1</v>
      </c>
      <c r="AS115" s="8" t="s">
        <v>17</v>
      </c>
      <c r="AT115" s="8">
        <v>3.0000000000000001E-3</v>
      </c>
      <c r="AU115" s="8">
        <v>3.6999999999999998E-2</v>
      </c>
      <c r="AV115" s="8" t="s">
        <v>37</v>
      </c>
      <c r="AW115" s="8">
        <v>2E-3</v>
      </c>
      <c r="AX115" s="8">
        <v>1.0999999999999999E-2</v>
      </c>
      <c r="AY115" s="8" t="s">
        <v>17</v>
      </c>
      <c r="AZ115" s="8">
        <v>6.0000000000000001E-3</v>
      </c>
      <c r="BA115" s="8">
        <v>0.01</v>
      </c>
      <c r="BB115" s="8">
        <v>1.4999999999999999E-2</v>
      </c>
      <c r="BC115" s="8" t="s">
        <v>30</v>
      </c>
      <c r="BD115" s="8">
        <v>1.4999999999999999E-2</v>
      </c>
      <c r="BE115" s="8" t="s">
        <v>52</v>
      </c>
      <c r="BF115" s="8">
        <v>0.21</v>
      </c>
      <c r="BG115" s="8" t="s">
        <v>37</v>
      </c>
      <c r="BH115" s="8" t="s">
        <v>37</v>
      </c>
      <c r="BI115" s="8">
        <v>0.2</v>
      </c>
      <c r="BJ115" s="8">
        <v>0.02</v>
      </c>
      <c r="BK115" s="8" t="s">
        <v>30</v>
      </c>
      <c r="BL115" s="8">
        <v>0.91</v>
      </c>
      <c r="BM115" s="8">
        <v>0.91</v>
      </c>
      <c r="BN115" s="8">
        <v>7.98</v>
      </c>
      <c r="BO115" s="8">
        <v>7.83</v>
      </c>
      <c r="BP115" s="8">
        <v>0.93</v>
      </c>
      <c r="BQ115" s="8" t="s">
        <v>53</v>
      </c>
      <c r="BR115" s="8" t="s">
        <v>85</v>
      </c>
      <c r="BS115" s="8" t="s">
        <v>85</v>
      </c>
      <c r="BT115" s="8" t="s">
        <v>85</v>
      </c>
      <c r="BU115" s="8" t="s">
        <v>85</v>
      </c>
      <c r="BV115" s="8" t="s">
        <v>85</v>
      </c>
      <c r="BW115" s="8" t="s">
        <v>85</v>
      </c>
      <c r="BX115" s="8" t="s">
        <v>85</v>
      </c>
      <c r="BY115" s="8" t="s">
        <v>85</v>
      </c>
      <c r="BZ115" s="8" t="s">
        <v>85</v>
      </c>
      <c r="CA115" s="8" t="s">
        <v>85</v>
      </c>
      <c r="CB115" s="8" t="s">
        <v>85</v>
      </c>
      <c r="CC115" s="8" t="s">
        <v>85</v>
      </c>
      <c r="CD115" s="8" t="s">
        <v>102</v>
      </c>
      <c r="CE115" s="8" t="s">
        <v>85</v>
      </c>
      <c r="CF115" s="8" t="s">
        <v>85</v>
      </c>
      <c r="CG115" s="8" t="s">
        <v>85</v>
      </c>
      <c r="CH115" s="8" t="s">
        <v>102</v>
      </c>
      <c r="CI115" s="8" t="s">
        <v>102</v>
      </c>
      <c r="CJ115" s="8">
        <v>30</v>
      </c>
      <c r="CK115" s="8" t="s">
        <v>0</v>
      </c>
      <c r="CL115" s="8" t="s">
        <v>333</v>
      </c>
      <c r="CM115" s="8" t="s">
        <v>0</v>
      </c>
      <c r="CN115" s="8" t="s">
        <v>0</v>
      </c>
      <c r="CO115" s="8">
        <v>30</v>
      </c>
      <c r="CP115" s="8">
        <v>30</v>
      </c>
      <c r="CQ115" s="8" t="s">
        <v>333</v>
      </c>
      <c r="CR115" s="8" t="s">
        <v>333</v>
      </c>
      <c r="CS115" s="8" t="s">
        <v>333</v>
      </c>
      <c r="CT115" s="8" t="s">
        <v>333</v>
      </c>
      <c r="CU115" s="8" t="s">
        <v>333</v>
      </c>
      <c r="CV115" s="8" t="s">
        <v>51</v>
      </c>
      <c r="CW115" s="8" t="s">
        <v>15</v>
      </c>
      <c r="CX115" s="8" t="s">
        <v>15</v>
      </c>
      <c r="CY115" s="8" t="s">
        <v>15</v>
      </c>
      <c r="CZ115" s="8" t="s">
        <v>15</v>
      </c>
      <c r="DA115" s="8" t="s">
        <v>15</v>
      </c>
      <c r="DB115" s="8" t="s">
        <v>51</v>
      </c>
      <c r="DC115" s="8" t="s">
        <v>53</v>
      </c>
    </row>
    <row r="116" spans="1:107">
      <c r="A116" s="8" t="s">
        <v>854</v>
      </c>
      <c r="B116" s="385">
        <v>45870</v>
      </c>
      <c r="C116" s="950"/>
      <c r="D116" s="368"/>
      <c r="E116" s="368"/>
      <c r="F116" s="8"/>
      <c r="G116" s="198"/>
      <c r="H116" s="198"/>
      <c r="I116" s="8"/>
      <c r="J116" s="8"/>
      <c r="K116" s="8"/>
      <c r="L116" s="8"/>
      <c r="M116" s="8"/>
      <c r="N116" s="8"/>
      <c r="O116" s="36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</row>
    <row r="117" spans="1:107">
      <c r="A117" s="8" t="s">
        <v>854</v>
      </c>
      <c r="B117" s="385">
        <v>45901</v>
      </c>
      <c r="C117" s="950"/>
      <c r="D117" s="368"/>
      <c r="E117" s="368"/>
      <c r="F117" s="8"/>
      <c r="G117" s="198"/>
      <c r="H117" s="198"/>
      <c r="I117" s="8"/>
      <c r="J117" s="8"/>
      <c r="K117" s="8"/>
      <c r="L117" s="8"/>
      <c r="M117" s="8"/>
      <c r="N117" s="8"/>
      <c r="O117" s="36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</row>
    <row r="118" spans="1:107">
      <c r="A118" s="8" t="s">
        <v>854</v>
      </c>
      <c r="B118" s="385">
        <v>45931</v>
      </c>
      <c r="C118" s="950"/>
      <c r="D118" s="368"/>
      <c r="E118" s="368"/>
      <c r="F118" s="8"/>
      <c r="G118" s="198"/>
      <c r="H118" s="198"/>
      <c r="I118" s="8"/>
      <c r="J118" s="8"/>
      <c r="K118" s="8"/>
      <c r="L118" s="8"/>
      <c r="M118" s="8"/>
      <c r="N118" s="8"/>
      <c r="O118" s="36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L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</row>
    <row r="119" spans="1:107">
      <c r="A119" s="8" t="s">
        <v>854</v>
      </c>
      <c r="B119" s="385">
        <v>45962</v>
      </c>
      <c r="C119" s="950"/>
      <c r="D119" s="368"/>
      <c r="E119" s="368"/>
      <c r="F119" s="8"/>
      <c r="G119" s="198"/>
      <c r="H119" s="198"/>
      <c r="I119" s="8"/>
      <c r="J119" s="8"/>
      <c r="K119" s="8"/>
      <c r="L119" s="8"/>
      <c r="M119" s="8"/>
      <c r="N119" s="8"/>
      <c r="O119" s="36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</row>
    <row r="120" spans="1:107">
      <c r="A120" s="8" t="s">
        <v>854</v>
      </c>
      <c r="B120" s="385">
        <v>45992</v>
      </c>
      <c r="C120" s="950"/>
      <c r="D120" s="368"/>
      <c r="E120" s="368"/>
      <c r="F120" s="8"/>
      <c r="G120" s="198"/>
      <c r="H120" s="198"/>
      <c r="I120" s="8"/>
      <c r="J120" s="8"/>
      <c r="K120" s="8"/>
      <c r="L120" s="8"/>
      <c r="M120" s="8"/>
      <c r="N120" s="8"/>
      <c r="O120" s="36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</row>
    <row r="121" spans="1:107" hidden="1">
      <c r="A121" s="8" t="s">
        <v>854</v>
      </c>
      <c r="B121" s="385"/>
      <c r="C121" s="950"/>
      <c r="D121" s="368"/>
      <c r="E121" s="368"/>
      <c r="F121" s="8"/>
      <c r="G121" s="198"/>
      <c r="H121" s="198"/>
      <c r="I121" s="8"/>
      <c r="J121" s="8"/>
      <c r="K121" s="8"/>
      <c r="L121" s="8"/>
      <c r="M121" s="8"/>
      <c r="N121" s="8"/>
      <c r="O121" s="36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</row>
    <row r="122" spans="1:107" hidden="1">
      <c r="A122" s="8" t="s">
        <v>854</v>
      </c>
      <c r="B122" s="385"/>
      <c r="C122" s="950"/>
      <c r="D122" s="368"/>
      <c r="E122" s="368"/>
      <c r="F122" s="8"/>
      <c r="G122" s="198"/>
      <c r="H122" s="198"/>
      <c r="I122" s="8"/>
      <c r="J122" s="8"/>
      <c r="K122" s="8"/>
      <c r="L122" s="8"/>
      <c r="M122" s="8"/>
      <c r="N122" s="8"/>
      <c r="O122" s="36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</row>
    <row r="123" spans="1:107" hidden="1">
      <c r="A123" s="8" t="s">
        <v>854</v>
      </c>
      <c r="B123" s="385"/>
      <c r="C123" s="950"/>
      <c r="D123" s="368"/>
      <c r="E123" s="368"/>
      <c r="F123" s="8"/>
      <c r="G123" s="198"/>
      <c r="H123" s="198"/>
      <c r="I123" s="8"/>
      <c r="J123" s="8"/>
      <c r="K123" s="8"/>
      <c r="L123" s="8"/>
      <c r="M123" s="8"/>
      <c r="N123" s="8"/>
      <c r="O123" s="36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</row>
    <row r="124" spans="1:107" hidden="1">
      <c r="A124" s="8" t="s">
        <v>854</v>
      </c>
      <c r="B124" s="385"/>
      <c r="C124" s="950"/>
      <c r="D124" s="368"/>
      <c r="E124" s="368"/>
      <c r="F124" s="8"/>
      <c r="G124" s="198"/>
      <c r="H124" s="198"/>
      <c r="I124" s="8"/>
      <c r="J124" s="8"/>
      <c r="K124" s="8"/>
      <c r="L124" s="8"/>
      <c r="M124" s="8"/>
      <c r="N124" s="8"/>
      <c r="O124" s="36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</row>
    <row r="125" spans="1:107" hidden="1">
      <c r="A125" s="8" t="s">
        <v>854</v>
      </c>
      <c r="B125" s="385"/>
      <c r="C125" s="950"/>
      <c r="D125" s="368"/>
      <c r="E125" s="368"/>
      <c r="F125" s="8"/>
      <c r="G125" s="198"/>
      <c r="H125" s="198"/>
      <c r="I125" s="8"/>
      <c r="J125" s="8"/>
      <c r="K125" s="8"/>
      <c r="L125" s="8"/>
      <c r="M125" s="8"/>
      <c r="N125" s="8"/>
      <c r="O125" s="36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</row>
    <row r="126" spans="1:107" hidden="1">
      <c r="A126" s="8" t="s">
        <v>854</v>
      </c>
      <c r="B126" s="385"/>
      <c r="C126" s="950"/>
      <c r="D126" s="368"/>
      <c r="E126" s="368"/>
      <c r="F126" s="8"/>
      <c r="G126" s="198"/>
      <c r="H126" s="198"/>
      <c r="I126" s="8"/>
      <c r="J126" s="8"/>
      <c r="K126" s="8"/>
      <c r="L126" s="8"/>
      <c r="M126" s="8"/>
      <c r="N126" s="8"/>
      <c r="O126" s="36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</row>
    <row r="127" spans="1:107" hidden="1">
      <c r="A127" s="8" t="s">
        <v>854</v>
      </c>
      <c r="B127" s="385"/>
      <c r="C127" s="950"/>
      <c r="D127" s="368"/>
      <c r="E127" s="368"/>
      <c r="F127" s="8"/>
      <c r="G127" s="198"/>
      <c r="H127" s="198"/>
      <c r="I127" s="8"/>
      <c r="J127" s="8"/>
      <c r="K127" s="8"/>
      <c r="L127" s="8"/>
      <c r="M127" s="8"/>
      <c r="N127" s="8"/>
      <c r="O127" s="36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</row>
    <row r="128" spans="1:107" hidden="1">
      <c r="A128" s="8" t="s">
        <v>854</v>
      </c>
      <c r="B128" s="385"/>
      <c r="C128" s="950"/>
      <c r="D128" s="368"/>
      <c r="E128" s="368"/>
      <c r="F128" s="8"/>
      <c r="G128" s="198"/>
      <c r="H128" s="198"/>
      <c r="I128" s="8"/>
      <c r="J128" s="8"/>
      <c r="K128" s="8"/>
      <c r="L128" s="8"/>
      <c r="M128" s="8"/>
      <c r="N128" s="8"/>
      <c r="O128" s="36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</row>
    <row r="129" spans="1:107" hidden="1">
      <c r="A129" s="8" t="s">
        <v>854</v>
      </c>
      <c r="B129" s="385"/>
      <c r="C129" s="950"/>
      <c r="D129" s="368"/>
      <c r="E129" s="368"/>
      <c r="F129" s="8"/>
      <c r="G129" s="198"/>
      <c r="H129" s="198"/>
      <c r="I129" s="8"/>
      <c r="J129" s="8"/>
      <c r="K129" s="8"/>
      <c r="L129" s="8"/>
      <c r="M129" s="8"/>
      <c r="N129" s="8"/>
      <c r="O129" s="36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</row>
    <row r="130" spans="1:107" hidden="1">
      <c r="A130" s="8" t="s">
        <v>854</v>
      </c>
      <c r="B130" s="385"/>
      <c r="C130" s="950"/>
      <c r="D130" s="368"/>
      <c r="E130" s="368"/>
      <c r="F130" s="8"/>
      <c r="G130" s="198"/>
      <c r="H130" s="198"/>
      <c r="I130" s="8"/>
      <c r="J130" s="8"/>
      <c r="K130" s="8"/>
      <c r="L130" s="8"/>
      <c r="M130" s="8"/>
      <c r="N130" s="8"/>
      <c r="O130" s="36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</row>
    <row r="131" spans="1:107" hidden="1">
      <c r="A131" s="8" t="s">
        <v>854</v>
      </c>
      <c r="B131" s="385"/>
      <c r="C131" s="950"/>
      <c r="D131" s="368"/>
      <c r="E131" s="368"/>
      <c r="F131" s="8"/>
      <c r="G131" s="198"/>
      <c r="H131" s="198"/>
      <c r="I131" s="8"/>
      <c r="J131" s="8"/>
      <c r="K131" s="8"/>
      <c r="L131" s="8"/>
      <c r="M131" s="8"/>
      <c r="N131" s="8"/>
      <c r="O131" s="36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</row>
    <row r="132" spans="1:107" hidden="1">
      <c r="A132" s="8" t="s">
        <v>854</v>
      </c>
      <c r="B132" s="385"/>
      <c r="C132" s="950"/>
      <c r="D132" s="368"/>
      <c r="E132" s="368"/>
      <c r="F132" s="8"/>
      <c r="G132" s="198"/>
      <c r="H132" s="198"/>
      <c r="I132" s="8"/>
      <c r="J132" s="8"/>
      <c r="K132" s="8"/>
      <c r="L132" s="8"/>
      <c r="M132" s="8"/>
      <c r="N132" s="8"/>
      <c r="O132" s="36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</row>
    <row r="133" spans="1:107" hidden="1">
      <c r="B133" s="385"/>
      <c r="C133" s="950"/>
      <c r="D133" s="368"/>
      <c r="E133" s="368"/>
      <c r="F133" s="8"/>
      <c r="G133" s="198"/>
      <c r="H133" s="198"/>
      <c r="I133" s="8"/>
      <c r="J133" s="8"/>
      <c r="K133" s="8"/>
      <c r="L133" s="8"/>
      <c r="M133" s="8"/>
      <c r="N133" s="8"/>
      <c r="O133" s="36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</row>
    <row r="134" spans="1:107" s="933" customFormat="1" hidden="1">
      <c r="A134" s="1141"/>
      <c r="B134" s="1139"/>
      <c r="C134" s="1140"/>
      <c r="D134" s="1244"/>
      <c r="E134" s="1244"/>
      <c r="F134" s="1141"/>
      <c r="G134" s="1245"/>
      <c r="H134" s="1245"/>
      <c r="I134" s="1141"/>
      <c r="J134" s="1141"/>
      <c r="K134" s="1141"/>
      <c r="L134" s="1141"/>
      <c r="M134" s="1141"/>
      <c r="N134" s="1141"/>
      <c r="O134" s="1244"/>
      <c r="P134" s="1141"/>
      <c r="Q134" s="1141"/>
      <c r="R134" s="1141"/>
      <c r="S134" s="1141"/>
      <c r="T134" s="1141"/>
      <c r="U134" s="1141"/>
      <c r="V134" s="1141"/>
      <c r="W134" s="1141"/>
      <c r="X134" s="1141"/>
      <c r="Y134" s="1141"/>
      <c r="Z134" s="1141"/>
      <c r="AA134" s="1141"/>
      <c r="AB134" s="1141"/>
      <c r="AC134" s="1141"/>
      <c r="AD134" s="1141"/>
      <c r="AE134" s="1141"/>
      <c r="AF134" s="1141"/>
      <c r="AG134" s="1141"/>
      <c r="AH134" s="1141"/>
      <c r="AI134" s="1141"/>
      <c r="AJ134" s="1141"/>
      <c r="AK134" s="1141"/>
      <c r="AL134" s="1141"/>
      <c r="AM134" s="1141"/>
      <c r="AN134" s="1141"/>
      <c r="AO134" s="1141"/>
      <c r="AP134" s="1141"/>
      <c r="AQ134" s="1141"/>
      <c r="AR134" s="1141"/>
      <c r="AS134" s="1141"/>
      <c r="AT134" s="1141"/>
      <c r="AU134" s="1141"/>
      <c r="AV134" s="1141"/>
      <c r="AW134" s="1141"/>
      <c r="AX134" s="1141"/>
      <c r="AY134" s="1141"/>
      <c r="AZ134" s="1141"/>
      <c r="BA134" s="1141"/>
      <c r="BB134" s="1141"/>
      <c r="BC134" s="1141"/>
      <c r="BD134" s="1141"/>
      <c r="BE134" s="1141"/>
      <c r="BF134" s="1141"/>
      <c r="BG134" s="1141"/>
      <c r="BH134" s="1141"/>
      <c r="BI134" s="1141"/>
      <c r="BJ134" s="1141"/>
      <c r="BK134" s="1141"/>
      <c r="BL134" s="1141"/>
      <c r="BM134" s="1141"/>
      <c r="BN134" s="1141"/>
      <c r="BO134" s="1141"/>
      <c r="BP134" s="1141"/>
      <c r="BQ134" s="1141"/>
      <c r="BR134" s="1141"/>
      <c r="BS134" s="1141"/>
      <c r="BT134" s="1141"/>
      <c r="BU134" s="1141"/>
      <c r="BV134" s="1141"/>
      <c r="BW134" s="1141"/>
      <c r="BX134" s="1141"/>
      <c r="BY134" s="1141"/>
      <c r="BZ134" s="1141"/>
      <c r="CA134" s="1141"/>
      <c r="CB134" s="1141"/>
      <c r="CC134" s="1141"/>
      <c r="CD134" s="1141"/>
      <c r="CE134" s="1141"/>
      <c r="CF134" s="1141"/>
      <c r="CG134" s="1141"/>
      <c r="CH134" s="1141"/>
      <c r="CI134" s="1141"/>
      <c r="CJ134" s="1141"/>
      <c r="CK134" s="1141"/>
      <c r="CL134" s="1141"/>
      <c r="CM134" s="1141"/>
      <c r="CN134" s="1141"/>
      <c r="CO134" s="1141"/>
      <c r="CP134" s="1141"/>
      <c r="CQ134" s="1141"/>
      <c r="CR134" s="1141"/>
      <c r="CS134" s="1141"/>
      <c r="CT134" s="1141"/>
      <c r="CU134" s="1141"/>
      <c r="CV134" s="1141"/>
      <c r="CW134" s="1141"/>
      <c r="CX134" s="1141"/>
      <c r="CY134" s="1141"/>
      <c r="CZ134" s="1141"/>
      <c r="DA134" s="1141"/>
      <c r="DB134" s="1141"/>
      <c r="DC134" s="1141"/>
    </row>
    <row r="135" spans="1:107">
      <c r="A135" s="8" t="s">
        <v>855</v>
      </c>
      <c r="B135" s="385">
        <v>45778</v>
      </c>
      <c r="C135" s="950">
        <v>45792</v>
      </c>
      <c r="D135" s="368"/>
      <c r="E135" s="368"/>
      <c r="F135" s="8"/>
      <c r="G135" s="198"/>
      <c r="H135" s="198"/>
      <c r="I135" s="8"/>
      <c r="J135" s="8"/>
      <c r="K135" s="8"/>
      <c r="L135" s="8"/>
      <c r="M135" s="8"/>
      <c r="N135" s="8" t="s">
        <v>858</v>
      </c>
      <c r="O135" s="36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</row>
    <row r="136" spans="1:107">
      <c r="A136" s="8" t="s">
        <v>855</v>
      </c>
      <c r="B136" s="385">
        <v>45809</v>
      </c>
      <c r="C136" s="950">
        <v>45846</v>
      </c>
      <c r="D136" s="368">
        <v>15.55</v>
      </c>
      <c r="E136" s="368">
        <v>7.03</v>
      </c>
      <c r="F136" s="8">
        <v>8100</v>
      </c>
      <c r="G136" s="198">
        <v>17.100000000000001</v>
      </c>
      <c r="H136" s="198">
        <v>59.3</v>
      </c>
      <c r="I136" s="8">
        <v>160</v>
      </c>
      <c r="J136" s="8" t="s">
        <v>245</v>
      </c>
      <c r="K136" s="8" t="s">
        <v>246</v>
      </c>
      <c r="L136" s="8" t="s">
        <v>433</v>
      </c>
      <c r="M136" s="8" t="s">
        <v>881</v>
      </c>
      <c r="N136" s="8"/>
      <c r="O136" s="368">
        <v>7.31</v>
      </c>
      <c r="P136" s="8">
        <v>8440</v>
      </c>
      <c r="Q136" s="8" t="s">
        <v>51</v>
      </c>
      <c r="R136" s="8" t="s">
        <v>51</v>
      </c>
      <c r="S136" s="8">
        <v>489</v>
      </c>
      <c r="T136" s="8">
        <v>489</v>
      </c>
      <c r="U136" s="8">
        <v>57</v>
      </c>
      <c r="V136" s="8">
        <v>1060</v>
      </c>
      <c r="W136" s="8">
        <v>2180</v>
      </c>
      <c r="X136" s="8">
        <v>552</v>
      </c>
      <c r="Y136" s="8">
        <v>346</v>
      </c>
      <c r="Z136" s="8">
        <v>911</v>
      </c>
      <c r="AA136" s="8">
        <v>16</v>
      </c>
      <c r="AB136" s="8">
        <v>2800</v>
      </c>
      <c r="AC136" s="8" t="s">
        <v>30</v>
      </c>
      <c r="AD136" s="8">
        <v>3.0000000000000001E-3</v>
      </c>
      <c r="AE136" s="8">
        <v>3.1E-2</v>
      </c>
      <c r="AF136" s="8">
        <v>3.5000000000000003E-2</v>
      </c>
      <c r="AG136" s="8">
        <v>2.0000000000000001E-4</v>
      </c>
      <c r="AH136" s="8" t="s">
        <v>17</v>
      </c>
      <c r="AI136" s="8">
        <v>3.0000000000000001E-3</v>
      </c>
      <c r="AJ136" s="8" t="s">
        <v>17</v>
      </c>
      <c r="AK136" s="8">
        <v>0.48799999999999999</v>
      </c>
      <c r="AL136" s="8">
        <v>1.0999999999999999E-2</v>
      </c>
      <c r="AM136" s="8">
        <v>5.3999999999999999E-2</v>
      </c>
      <c r="AN136" s="8" t="s">
        <v>30</v>
      </c>
      <c r="AO136" s="8">
        <v>5.0999999999999997E-2</v>
      </c>
      <c r="AP136" s="8">
        <v>7.0000000000000007E-2</v>
      </c>
      <c r="AQ136" s="8" t="s">
        <v>52</v>
      </c>
      <c r="AR136" s="8">
        <v>0.16</v>
      </c>
      <c r="AS136" s="8">
        <v>3.0000000000000001E-3</v>
      </c>
      <c r="AT136" s="8">
        <v>3.5000000000000003E-2</v>
      </c>
      <c r="AU136" s="8">
        <v>3.5999999999999997E-2</v>
      </c>
      <c r="AV136" s="8">
        <v>2.0000000000000001E-4</v>
      </c>
      <c r="AW136" s="8">
        <v>3.0000000000000001E-3</v>
      </c>
      <c r="AX136" s="8">
        <v>4.0000000000000001E-3</v>
      </c>
      <c r="AY136" s="8" t="s">
        <v>17</v>
      </c>
      <c r="AZ136" s="8">
        <v>0.56999999999999995</v>
      </c>
      <c r="BA136" s="8">
        <v>1.6E-2</v>
      </c>
      <c r="BB136" s="8">
        <v>5.6000000000000001E-2</v>
      </c>
      <c r="BC136" s="8" t="s">
        <v>30</v>
      </c>
      <c r="BD136" s="8">
        <v>2.7E-2</v>
      </c>
      <c r="BE136" s="8">
        <v>0.08</v>
      </c>
      <c r="BF136" s="8">
        <v>0.28999999999999998</v>
      </c>
      <c r="BG136" s="8" t="s">
        <v>37</v>
      </c>
      <c r="BH136" s="8" t="s">
        <v>37</v>
      </c>
      <c r="BI136" s="8">
        <v>0.6</v>
      </c>
      <c r="BJ136" s="8">
        <v>0.03</v>
      </c>
      <c r="BK136" s="8">
        <v>0.06</v>
      </c>
      <c r="BL136" s="8">
        <v>0.15</v>
      </c>
      <c r="BM136" s="8">
        <v>0.21</v>
      </c>
      <c r="BN136" s="8">
        <v>93.3</v>
      </c>
      <c r="BO136" s="8">
        <v>96</v>
      </c>
      <c r="BP136" s="8">
        <v>1.44</v>
      </c>
      <c r="BQ136" s="8" t="s">
        <v>53</v>
      </c>
      <c r="BR136" s="8" t="s">
        <v>85</v>
      </c>
      <c r="BS136" s="8" t="s">
        <v>85</v>
      </c>
      <c r="BT136" s="8" t="s">
        <v>85</v>
      </c>
      <c r="BU136" s="8" t="s">
        <v>85</v>
      </c>
      <c r="BV136" s="8" t="s">
        <v>85</v>
      </c>
      <c r="BW136" s="8" t="s">
        <v>85</v>
      </c>
      <c r="BX136" s="8" t="s">
        <v>85</v>
      </c>
      <c r="BY136" s="8" t="s">
        <v>85</v>
      </c>
      <c r="BZ136" s="8" t="s">
        <v>85</v>
      </c>
      <c r="CA136" s="8" t="s">
        <v>85</v>
      </c>
      <c r="CB136" s="8" t="s">
        <v>85</v>
      </c>
      <c r="CC136" s="8" t="s">
        <v>85</v>
      </c>
      <c r="CD136" s="8" t="s">
        <v>102</v>
      </c>
      <c r="CE136" s="8" t="s">
        <v>85</v>
      </c>
      <c r="CF136" s="8" t="s">
        <v>85</v>
      </c>
      <c r="CG136" s="8" t="s">
        <v>85</v>
      </c>
      <c r="CH136" s="8" t="s">
        <v>102</v>
      </c>
      <c r="CI136" s="8" t="s">
        <v>102</v>
      </c>
      <c r="CJ136" s="8" t="s">
        <v>332</v>
      </c>
      <c r="CK136" s="8" t="s">
        <v>0</v>
      </c>
      <c r="CL136" s="8" t="s">
        <v>333</v>
      </c>
      <c r="CM136" s="8" t="s">
        <v>0</v>
      </c>
      <c r="CN136" s="8" t="s">
        <v>0</v>
      </c>
      <c r="CO136" s="8" t="s">
        <v>332</v>
      </c>
      <c r="CP136" s="8" t="s">
        <v>332</v>
      </c>
      <c r="CQ136" s="8" t="s">
        <v>333</v>
      </c>
      <c r="CR136" s="8" t="s">
        <v>333</v>
      </c>
      <c r="CS136" s="8" t="s">
        <v>333</v>
      </c>
      <c r="CT136" s="8" t="s">
        <v>333</v>
      </c>
      <c r="CU136" s="8" t="s">
        <v>333</v>
      </c>
      <c r="CV136" s="8" t="s">
        <v>51</v>
      </c>
      <c r="CW136" s="8" t="s">
        <v>15</v>
      </c>
      <c r="CX136" s="8" t="s">
        <v>15</v>
      </c>
      <c r="CY136" s="8" t="s">
        <v>15</v>
      </c>
      <c r="CZ136" s="8" t="s">
        <v>15</v>
      </c>
      <c r="DA136" s="8" t="s">
        <v>15</v>
      </c>
      <c r="DB136" s="8" t="s">
        <v>51</v>
      </c>
      <c r="DC136" s="8" t="s">
        <v>53</v>
      </c>
    </row>
    <row r="137" spans="1:107">
      <c r="A137" s="8" t="s">
        <v>855</v>
      </c>
      <c r="B137" s="385">
        <v>45839</v>
      </c>
      <c r="C137" s="950">
        <v>45859</v>
      </c>
      <c r="D137" s="368">
        <v>15.6</v>
      </c>
      <c r="E137" s="368">
        <v>6.85</v>
      </c>
      <c r="F137" s="8">
        <v>6430</v>
      </c>
      <c r="G137" s="198">
        <v>18.3</v>
      </c>
      <c r="H137" s="198">
        <v>48</v>
      </c>
      <c r="I137" s="8">
        <v>191</v>
      </c>
      <c r="J137" s="8" t="s">
        <v>245</v>
      </c>
      <c r="K137" s="8" t="s">
        <v>246</v>
      </c>
      <c r="L137" s="8" t="s">
        <v>433</v>
      </c>
      <c r="M137" s="8" t="s">
        <v>881</v>
      </c>
      <c r="N137" s="8"/>
      <c r="O137" s="368">
        <v>7.1</v>
      </c>
      <c r="P137" s="8">
        <v>7990</v>
      </c>
      <c r="Q137" s="8" t="s">
        <v>51</v>
      </c>
      <c r="R137" s="8" t="s">
        <v>51</v>
      </c>
      <c r="S137" s="8">
        <v>532</v>
      </c>
      <c r="T137" s="8">
        <v>532</v>
      </c>
      <c r="U137" s="8">
        <v>60</v>
      </c>
      <c r="V137" s="8">
        <v>1460</v>
      </c>
      <c r="W137" s="8">
        <v>1990</v>
      </c>
      <c r="X137" s="8">
        <v>560</v>
      </c>
      <c r="Y137" s="8">
        <v>332</v>
      </c>
      <c r="Z137" s="8">
        <v>885</v>
      </c>
      <c r="AA137" s="8">
        <v>14</v>
      </c>
      <c r="AB137" s="8">
        <v>2760</v>
      </c>
      <c r="AC137" s="8" t="s">
        <v>30</v>
      </c>
      <c r="AD137" s="8">
        <v>3.0000000000000001E-3</v>
      </c>
      <c r="AE137" s="8">
        <v>2.4E-2</v>
      </c>
      <c r="AF137" s="8">
        <v>3.4000000000000002E-2</v>
      </c>
      <c r="AG137" s="8">
        <v>1E-4</v>
      </c>
      <c r="AH137" s="8" t="s">
        <v>17</v>
      </c>
      <c r="AI137" s="8">
        <v>5.0000000000000001E-3</v>
      </c>
      <c r="AJ137" s="8" t="s">
        <v>17</v>
      </c>
      <c r="AK137" s="8">
        <v>0.51700000000000002</v>
      </c>
      <c r="AL137" s="8">
        <v>1.2999999999999999E-2</v>
      </c>
      <c r="AM137" s="8">
        <v>5.7000000000000002E-2</v>
      </c>
      <c r="AN137" s="8" t="s">
        <v>30</v>
      </c>
      <c r="AO137" s="8">
        <v>9.5000000000000001E-2</v>
      </c>
      <c r="AP137" s="8">
        <v>7.0000000000000007E-2</v>
      </c>
      <c r="AQ137" s="8" t="s">
        <v>52</v>
      </c>
      <c r="AR137" s="8">
        <v>0.16</v>
      </c>
      <c r="AS137" s="8">
        <v>3.0000000000000001E-3</v>
      </c>
      <c r="AT137" s="8">
        <v>0.03</v>
      </c>
      <c r="AU137" s="8">
        <v>4.1000000000000002E-2</v>
      </c>
      <c r="AV137" s="8">
        <v>1E-4</v>
      </c>
      <c r="AW137" s="8">
        <v>6.0000000000000001E-3</v>
      </c>
      <c r="AX137" s="8">
        <v>1.2E-2</v>
      </c>
      <c r="AY137" s="8" t="s">
        <v>17</v>
      </c>
      <c r="AZ137" s="8">
        <v>0.63900000000000001</v>
      </c>
      <c r="BA137" s="8">
        <v>1.9E-2</v>
      </c>
      <c r="BB137" s="8">
        <v>6.9000000000000006E-2</v>
      </c>
      <c r="BC137" s="8" t="s">
        <v>30</v>
      </c>
      <c r="BD137" s="8">
        <v>0.121</v>
      </c>
      <c r="BE137" s="8">
        <v>7.0000000000000007E-2</v>
      </c>
      <c r="BF137" s="8">
        <v>0.34</v>
      </c>
      <c r="BG137" s="8" t="s">
        <v>37</v>
      </c>
      <c r="BH137" s="8" t="s">
        <v>37</v>
      </c>
      <c r="BI137" s="8">
        <v>0.6</v>
      </c>
      <c r="BJ137" s="8">
        <v>0.02</v>
      </c>
      <c r="BK137" s="8" t="s">
        <v>30</v>
      </c>
      <c r="BL137" s="8">
        <v>0.3</v>
      </c>
      <c r="BM137" s="8">
        <v>0.3</v>
      </c>
      <c r="BN137" s="8">
        <v>97.2</v>
      </c>
      <c r="BO137" s="8">
        <v>94.1</v>
      </c>
      <c r="BP137" s="8">
        <v>1.59</v>
      </c>
      <c r="BQ137" s="8" t="s">
        <v>53</v>
      </c>
      <c r="BR137" s="8" t="s">
        <v>85</v>
      </c>
      <c r="BS137" s="8" t="s">
        <v>85</v>
      </c>
      <c r="BT137" s="8" t="s">
        <v>85</v>
      </c>
      <c r="BU137" s="8" t="s">
        <v>85</v>
      </c>
      <c r="BV137" s="8" t="s">
        <v>85</v>
      </c>
      <c r="BW137" s="8" t="s">
        <v>85</v>
      </c>
      <c r="BX137" s="8" t="s">
        <v>85</v>
      </c>
      <c r="BY137" s="8" t="s">
        <v>85</v>
      </c>
      <c r="BZ137" s="8" t="s">
        <v>85</v>
      </c>
      <c r="CA137" s="8" t="s">
        <v>85</v>
      </c>
      <c r="CB137" s="8" t="s">
        <v>85</v>
      </c>
      <c r="CC137" s="8" t="s">
        <v>85</v>
      </c>
      <c r="CD137" s="8" t="s">
        <v>102</v>
      </c>
      <c r="CE137" s="8" t="s">
        <v>85</v>
      </c>
      <c r="CF137" s="8" t="s">
        <v>85</v>
      </c>
      <c r="CG137" s="8" t="s">
        <v>85</v>
      </c>
      <c r="CH137" s="8" t="s">
        <v>102</v>
      </c>
      <c r="CI137" s="8" t="s">
        <v>102</v>
      </c>
      <c r="CJ137" s="8" t="s">
        <v>332</v>
      </c>
      <c r="CK137" s="8" t="s">
        <v>0</v>
      </c>
      <c r="CL137" s="8" t="s">
        <v>333</v>
      </c>
      <c r="CM137" s="8" t="s">
        <v>0</v>
      </c>
      <c r="CN137" s="8" t="s">
        <v>0</v>
      </c>
      <c r="CO137" s="8" t="s">
        <v>332</v>
      </c>
      <c r="CP137" s="8" t="s">
        <v>332</v>
      </c>
      <c r="CQ137" s="8" t="s">
        <v>333</v>
      </c>
      <c r="CR137" s="8" t="s">
        <v>333</v>
      </c>
      <c r="CS137" s="8" t="s">
        <v>333</v>
      </c>
      <c r="CT137" s="8" t="s">
        <v>333</v>
      </c>
      <c r="CU137" s="8" t="s">
        <v>333</v>
      </c>
      <c r="CV137" s="8" t="s">
        <v>51</v>
      </c>
      <c r="CW137" s="8" t="s">
        <v>15</v>
      </c>
      <c r="CX137" s="8" t="s">
        <v>15</v>
      </c>
      <c r="CY137" s="8" t="s">
        <v>15</v>
      </c>
      <c r="CZ137" s="8" t="s">
        <v>15</v>
      </c>
      <c r="DA137" s="8" t="s">
        <v>15</v>
      </c>
      <c r="DB137" s="8" t="s">
        <v>51</v>
      </c>
      <c r="DC137" s="8" t="s">
        <v>53</v>
      </c>
    </row>
    <row r="138" spans="1:107">
      <c r="A138" s="8" t="s">
        <v>855</v>
      </c>
      <c r="B138" s="385">
        <v>45870</v>
      </c>
      <c r="C138" s="950"/>
      <c r="D138" s="368"/>
      <c r="E138" s="368"/>
      <c r="F138" s="8"/>
      <c r="G138" s="198"/>
      <c r="H138" s="198"/>
      <c r="I138" s="8"/>
      <c r="J138" s="8"/>
      <c r="K138" s="8"/>
      <c r="L138" s="8"/>
      <c r="M138" s="8"/>
      <c r="N138" s="8"/>
      <c r="O138" s="36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</row>
    <row r="139" spans="1:107">
      <c r="A139" s="8" t="s">
        <v>855</v>
      </c>
      <c r="B139" s="385">
        <v>45901</v>
      </c>
      <c r="C139" s="950"/>
      <c r="D139" s="368"/>
      <c r="E139" s="368"/>
      <c r="F139" s="8"/>
      <c r="G139" s="198"/>
      <c r="H139" s="198"/>
      <c r="I139" s="8"/>
      <c r="J139" s="8"/>
      <c r="K139" s="8"/>
      <c r="L139" s="8"/>
      <c r="M139" s="8"/>
      <c r="N139" s="8"/>
      <c r="O139" s="36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</row>
    <row r="140" spans="1:107">
      <c r="A140" s="8" t="s">
        <v>855</v>
      </c>
      <c r="B140" s="385">
        <v>45931</v>
      </c>
      <c r="C140" s="950"/>
      <c r="D140" s="368"/>
      <c r="E140" s="368"/>
      <c r="F140" s="8"/>
      <c r="G140" s="198"/>
      <c r="H140" s="198"/>
      <c r="I140" s="8"/>
      <c r="J140" s="8"/>
      <c r="K140" s="8"/>
      <c r="L140" s="8"/>
      <c r="M140" s="8"/>
      <c r="N140" s="8"/>
      <c r="O140" s="36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L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</row>
    <row r="141" spans="1:107">
      <c r="A141" s="8" t="s">
        <v>855</v>
      </c>
      <c r="B141" s="385">
        <v>45962</v>
      </c>
      <c r="C141" s="950"/>
      <c r="D141" s="368"/>
      <c r="E141" s="368"/>
      <c r="F141" s="8"/>
      <c r="G141" s="198"/>
      <c r="H141" s="198"/>
      <c r="I141" s="8"/>
      <c r="J141" s="8"/>
      <c r="K141" s="8"/>
      <c r="L141" s="8"/>
      <c r="M141" s="8"/>
      <c r="N141" s="8"/>
      <c r="O141" s="36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</row>
    <row r="142" spans="1:107">
      <c r="A142" s="8" t="s">
        <v>855</v>
      </c>
      <c r="B142" s="385">
        <v>45992</v>
      </c>
      <c r="C142" s="950"/>
      <c r="D142" s="368"/>
      <c r="E142" s="368"/>
      <c r="F142" s="8"/>
      <c r="G142" s="198"/>
      <c r="H142" s="198"/>
      <c r="I142" s="8"/>
      <c r="J142" s="8"/>
      <c r="K142" s="8"/>
      <c r="L142" s="8"/>
      <c r="M142" s="8"/>
      <c r="N142" s="8"/>
      <c r="O142" s="36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</row>
    <row r="143" spans="1:107" hidden="1">
      <c r="A143" s="8" t="s">
        <v>855</v>
      </c>
      <c r="B143" s="385"/>
      <c r="C143" s="950"/>
      <c r="D143" s="368"/>
      <c r="E143" s="368"/>
      <c r="F143" s="8"/>
      <c r="G143" s="198"/>
      <c r="H143" s="198"/>
      <c r="I143" s="8"/>
      <c r="J143" s="8"/>
      <c r="K143" s="8"/>
      <c r="L143" s="8"/>
      <c r="M143" s="8"/>
      <c r="N143" s="8"/>
      <c r="O143" s="36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</row>
    <row r="144" spans="1:107" hidden="1">
      <c r="A144" s="8" t="s">
        <v>855</v>
      </c>
      <c r="B144" s="385"/>
      <c r="C144" s="950"/>
      <c r="D144" s="368"/>
      <c r="E144" s="368"/>
      <c r="F144" s="8"/>
      <c r="G144" s="198"/>
      <c r="H144" s="198"/>
      <c r="I144" s="8"/>
      <c r="J144" s="8"/>
      <c r="K144" s="8"/>
      <c r="L144" s="8"/>
      <c r="M144" s="8"/>
      <c r="N144" s="8"/>
      <c r="O144" s="36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</row>
    <row r="145" spans="1:107" hidden="1">
      <c r="A145" s="8" t="s">
        <v>855</v>
      </c>
      <c r="B145" s="385"/>
      <c r="C145" s="950"/>
      <c r="D145" s="368"/>
      <c r="E145" s="368"/>
      <c r="F145" s="8"/>
      <c r="G145" s="198"/>
      <c r="H145" s="198"/>
      <c r="I145" s="8"/>
      <c r="J145" s="8"/>
      <c r="K145" s="8"/>
      <c r="L145" s="8"/>
      <c r="M145" s="8"/>
      <c r="N145" s="8"/>
      <c r="O145" s="36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</row>
    <row r="146" spans="1:107" hidden="1">
      <c r="A146" s="8" t="s">
        <v>855</v>
      </c>
      <c r="B146" s="385"/>
      <c r="C146" s="950"/>
      <c r="D146" s="368"/>
      <c r="E146" s="368"/>
      <c r="F146" s="8"/>
      <c r="G146" s="198"/>
      <c r="H146" s="198"/>
      <c r="I146" s="8"/>
      <c r="J146" s="8"/>
      <c r="K146" s="8"/>
      <c r="L146" s="8"/>
      <c r="M146" s="8"/>
      <c r="N146" s="8"/>
      <c r="O146" s="36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</row>
    <row r="147" spans="1:107" hidden="1">
      <c r="A147" s="8" t="s">
        <v>855</v>
      </c>
      <c r="B147" s="385"/>
      <c r="C147" s="950"/>
      <c r="D147" s="368"/>
      <c r="E147" s="368"/>
      <c r="F147" s="8"/>
      <c r="G147" s="198"/>
      <c r="H147" s="198"/>
      <c r="I147" s="8"/>
      <c r="J147" s="8"/>
      <c r="K147" s="8"/>
      <c r="L147" s="8"/>
      <c r="M147" s="8"/>
      <c r="N147" s="8"/>
      <c r="O147" s="36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</row>
    <row r="148" spans="1:107" hidden="1">
      <c r="A148" s="8" t="s">
        <v>855</v>
      </c>
      <c r="B148" s="385"/>
      <c r="C148" s="950"/>
      <c r="D148" s="368"/>
      <c r="E148" s="368"/>
      <c r="F148" s="8"/>
      <c r="G148" s="198"/>
      <c r="H148" s="198"/>
      <c r="I148" s="8"/>
      <c r="J148" s="8"/>
      <c r="K148" s="8"/>
      <c r="L148" s="8"/>
      <c r="M148" s="8"/>
      <c r="N148" s="8"/>
      <c r="O148" s="36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</row>
    <row r="149" spans="1:107" hidden="1">
      <c r="A149" s="8" t="s">
        <v>855</v>
      </c>
      <c r="B149" s="385"/>
      <c r="C149" s="950"/>
      <c r="D149" s="368"/>
      <c r="E149" s="368"/>
      <c r="F149" s="8"/>
      <c r="G149" s="198"/>
      <c r="H149" s="198"/>
      <c r="I149" s="8"/>
      <c r="J149" s="8"/>
      <c r="K149" s="8"/>
      <c r="L149" s="8"/>
      <c r="M149" s="8"/>
      <c r="N149" s="8"/>
      <c r="O149" s="36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</row>
    <row r="150" spans="1:107" hidden="1">
      <c r="A150" s="8" t="s">
        <v>855</v>
      </c>
      <c r="B150" s="385"/>
      <c r="C150" s="950"/>
      <c r="D150" s="368"/>
      <c r="E150" s="368"/>
      <c r="F150" s="8"/>
      <c r="G150" s="198"/>
      <c r="H150" s="198"/>
      <c r="I150" s="8"/>
      <c r="J150" s="8"/>
      <c r="K150" s="8"/>
      <c r="L150" s="8"/>
      <c r="M150" s="8"/>
      <c r="N150" s="8"/>
      <c r="O150" s="36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</row>
    <row r="151" spans="1:107" hidden="1">
      <c r="A151" s="8" t="s">
        <v>855</v>
      </c>
      <c r="B151" s="385"/>
      <c r="C151" s="950"/>
      <c r="D151" s="368"/>
      <c r="E151" s="368"/>
      <c r="F151" s="8"/>
      <c r="G151" s="198"/>
      <c r="H151" s="198"/>
      <c r="I151" s="8"/>
      <c r="J151" s="8"/>
      <c r="K151" s="8"/>
      <c r="L151" s="8"/>
      <c r="M151" s="8"/>
      <c r="N151" s="8"/>
      <c r="O151" s="36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</row>
    <row r="152" spans="1:107" hidden="1">
      <c r="A152" s="8" t="s">
        <v>855</v>
      </c>
      <c r="B152" s="385"/>
      <c r="C152" s="950"/>
      <c r="D152" s="368"/>
      <c r="E152" s="368"/>
      <c r="F152" s="8"/>
      <c r="G152" s="198"/>
      <c r="H152" s="198"/>
      <c r="I152" s="8"/>
      <c r="J152" s="8"/>
      <c r="K152" s="8"/>
      <c r="L152" s="8"/>
      <c r="M152" s="8"/>
      <c r="N152" s="8"/>
      <c r="O152" s="36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</row>
    <row r="153" spans="1:107" hidden="1">
      <c r="A153" s="8" t="s">
        <v>855</v>
      </c>
      <c r="B153" s="385"/>
      <c r="C153" s="950"/>
      <c r="D153" s="368"/>
      <c r="E153" s="368"/>
      <c r="F153" s="8"/>
      <c r="G153" s="198"/>
      <c r="H153" s="198"/>
      <c r="I153" s="8"/>
      <c r="J153" s="8"/>
      <c r="K153" s="8"/>
      <c r="L153" s="8"/>
      <c r="M153" s="8"/>
      <c r="N153" s="8"/>
      <c r="O153" s="36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</row>
    <row r="154" spans="1:107" hidden="1">
      <c r="A154" s="8" t="s">
        <v>855</v>
      </c>
      <c r="B154" s="385"/>
      <c r="C154" s="950"/>
      <c r="D154" s="368"/>
      <c r="E154" s="368"/>
      <c r="F154" s="8"/>
      <c r="G154" s="198"/>
      <c r="H154" s="198"/>
      <c r="I154" s="8"/>
      <c r="J154" s="8"/>
      <c r="K154" s="8"/>
      <c r="L154" s="8"/>
      <c r="M154" s="8"/>
      <c r="N154" s="8"/>
      <c r="O154" s="36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</row>
    <row r="155" spans="1:107" hidden="1">
      <c r="B155" s="385"/>
      <c r="C155" s="950"/>
      <c r="D155" s="368"/>
      <c r="E155" s="368"/>
      <c r="F155" s="8"/>
      <c r="G155" s="198"/>
      <c r="H155" s="198"/>
      <c r="I155" s="8"/>
      <c r="J155" s="8"/>
      <c r="K155" s="8"/>
      <c r="L155" s="8"/>
      <c r="M155" s="8"/>
      <c r="N155" s="8"/>
      <c r="O155" s="36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</row>
    <row r="156" spans="1:107" s="933" customFormat="1" hidden="1">
      <c r="A156" s="1141"/>
      <c r="B156" s="1139"/>
      <c r="C156" s="1140"/>
      <c r="D156" s="1244"/>
      <c r="E156" s="1244"/>
      <c r="F156" s="1141"/>
      <c r="G156" s="1245"/>
      <c r="H156" s="1245"/>
      <c r="I156" s="1141"/>
      <c r="J156" s="1141"/>
      <c r="K156" s="1141"/>
      <c r="L156" s="1141"/>
      <c r="M156" s="1141"/>
      <c r="N156" s="1141"/>
      <c r="O156" s="1244"/>
      <c r="P156" s="1141"/>
      <c r="Q156" s="1141"/>
      <c r="R156" s="1141"/>
      <c r="S156" s="1141"/>
      <c r="T156" s="1141"/>
      <c r="U156" s="1141"/>
      <c r="V156" s="1141"/>
      <c r="W156" s="1141"/>
      <c r="X156" s="1141"/>
      <c r="Y156" s="1141"/>
      <c r="Z156" s="1141"/>
      <c r="AA156" s="1141"/>
      <c r="AB156" s="1141"/>
      <c r="AC156" s="1141"/>
      <c r="AD156" s="1141"/>
      <c r="AE156" s="1141"/>
      <c r="AF156" s="1141"/>
      <c r="AG156" s="1141"/>
      <c r="AH156" s="1141"/>
      <c r="AI156" s="1141"/>
      <c r="AJ156" s="1141"/>
      <c r="AK156" s="1141"/>
      <c r="AL156" s="1141"/>
      <c r="AM156" s="1141"/>
      <c r="AN156" s="1141"/>
      <c r="AO156" s="1141"/>
      <c r="AP156" s="1141"/>
      <c r="AQ156" s="1141"/>
      <c r="AR156" s="1141"/>
      <c r="AS156" s="1141"/>
      <c r="AT156" s="1141"/>
      <c r="AU156" s="1141"/>
      <c r="AV156" s="1141"/>
      <c r="AW156" s="1141"/>
      <c r="AX156" s="1141"/>
      <c r="AY156" s="1141"/>
      <c r="AZ156" s="1141"/>
      <c r="BA156" s="1141"/>
      <c r="BB156" s="1141"/>
      <c r="BC156" s="1141"/>
      <c r="BD156" s="1141"/>
      <c r="BE156" s="1141"/>
      <c r="BF156" s="1141"/>
      <c r="BG156" s="1141"/>
      <c r="BH156" s="1141"/>
      <c r="BI156" s="1141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  <c r="BT156" s="1141"/>
      <c r="BU156" s="1141"/>
      <c r="BV156" s="1141"/>
      <c r="BW156" s="1141"/>
      <c r="BX156" s="1141"/>
      <c r="BY156" s="1141"/>
      <c r="BZ156" s="1141"/>
      <c r="CA156" s="1141"/>
      <c r="CB156" s="1141"/>
      <c r="CC156" s="1141"/>
      <c r="CD156" s="1141"/>
      <c r="CE156" s="1141"/>
      <c r="CF156" s="1141"/>
      <c r="CG156" s="1141"/>
      <c r="CH156" s="1141"/>
      <c r="CI156" s="1141"/>
      <c r="CJ156" s="1141"/>
      <c r="CK156" s="1141"/>
      <c r="CL156" s="1141"/>
      <c r="CM156" s="1141"/>
      <c r="CN156" s="1141"/>
      <c r="CO156" s="1141"/>
      <c r="CP156" s="1141"/>
      <c r="CQ156" s="1141"/>
      <c r="CR156" s="1141"/>
      <c r="CS156" s="1141"/>
      <c r="CT156" s="1141"/>
      <c r="CU156" s="1141"/>
      <c r="CV156" s="1141"/>
      <c r="CW156" s="1141"/>
      <c r="CX156" s="1141"/>
      <c r="CY156" s="1141"/>
      <c r="CZ156" s="1141"/>
      <c r="DA156" s="1141"/>
      <c r="DB156" s="1141"/>
      <c r="DC156" s="1141"/>
    </row>
    <row r="157" spans="1:107">
      <c r="A157" s="8" t="s">
        <v>856</v>
      </c>
      <c r="B157" s="385">
        <v>45778</v>
      </c>
      <c r="C157" s="950">
        <v>45792</v>
      </c>
      <c r="D157" s="368"/>
      <c r="E157" s="368"/>
      <c r="F157" s="8"/>
      <c r="G157" s="198"/>
      <c r="H157" s="198"/>
      <c r="I157" s="8"/>
      <c r="J157" s="8"/>
      <c r="K157" s="8"/>
      <c r="L157" s="8"/>
      <c r="M157" s="8"/>
      <c r="N157" s="8" t="s">
        <v>858</v>
      </c>
      <c r="O157" s="36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</row>
    <row r="158" spans="1:107">
      <c r="A158" s="8" t="s">
        <v>856</v>
      </c>
      <c r="B158" s="385">
        <v>45809</v>
      </c>
      <c r="C158" s="950">
        <v>45846</v>
      </c>
      <c r="D158" s="368">
        <v>15.2</v>
      </c>
      <c r="E158" s="368">
        <v>6.81</v>
      </c>
      <c r="F158" s="8">
        <v>9090</v>
      </c>
      <c r="G158" s="198">
        <v>16.8</v>
      </c>
      <c r="H158" s="198">
        <v>26.2</v>
      </c>
      <c r="I158" s="8">
        <v>155</v>
      </c>
      <c r="J158" s="8" t="s">
        <v>245</v>
      </c>
      <c r="K158" s="8" t="s">
        <v>246</v>
      </c>
      <c r="L158" s="8" t="s">
        <v>433</v>
      </c>
      <c r="M158" s="8" t="s">
        <v>881</v>
      </c>
      <c r="N158" s="8"/>
      <c r="O158" s="368">
        <v>7.1</v>
      </c>
      <c r="P158" s="8">
        <v>9820</v>
      </c>
      <c r="Q158" s="8" t="s">
        <v>51</v>
      </c>
      <c r="R158" s="8" t="s">
        <v>51</v>
      </c>
      <c r="S158" s="8">
        <v>460</v>
      </c>
      <c r="T158" s="8">
        <v>460</v>
      </c>
      <c r="U158" s="8">
        <v>83</v>
      </c>
      <c r="V158" s="8">
        <v>1020</v>
      </c>
      <c r="W158" s="8">
        <v>2750</v>
      </c>
      <c r="X158" s="8">
        <v>664</v>
      </c>
      <c r="Y158" s="8">
        <v>371</v>
      </c>
      <c r="Z158" s="8">
        <v>995</v>
      </c>
      <c r="AA158" s="8">
        <v>17</v>
      </c>
      <c r="AB158" s="8">
        <v>3180</v>
      </c>
      <c r="AC158" s="8">
        <v>0.02</v>
      </c>
      <c r="AD158" s="8">
        <v>1E-3</v>
      </c>
      <c r="AE158" s="8">
        <v>4.0000000000000001E-3</v>
      </c>
      <c r="AF158" s="8">
        <v>4.1000000000000002E-2</v>
      </c>
      <c r="AG158" s="8" t="s">
        <v>37</v>
      </c>
      <c r="AH158" s="8" t="s">
        <v>17</v>
      </c>
      <c r="AI158" s="8">
        <v>0.14499999999999999</v>
      </c>
      <c r="AJ158" s="8" t="s">
        <v>17</v>
      </c>
      <c r="AK158" s="8">
        <v>0.74099999999999999</v>
      </c>
      <c r="AL158" s="8">
        <v>6.0000000000000001E-3</v>
      </c>
      <c r="AM158" s="8">
        <v>4.1000000000000002E-2</v>
      </c>
      <c r="AN158" s="8" t="s">
        <v>30</v>
      </c>
      <c r="AO158" s="8">
        <v>3.5000000000000003E-2</v>
      </c>
      <c r="AP158" s="8">
        <v>7.0000000000000007E-2</v>
      </c>
      <c r="AQ158" s="8" t="s">
        <v>52</v>
      </c>
      <c r="AR158" s="8">
        <v>0.04</v>
      </c>
      <c r="AS158" s="8">
        <v>2E-3</v>
      </c>
      <c r="AT158" s="8">
        <v>6.0000000000000001E-3</v>
      </c>
      <c r="AU158" s="8">
        <v>0.04</v>
      </c>
      <c r="AV158" s="8" t="s">
        <v>37</v>
      </c>
      <c r="AW158" s="8" t="s">
        <v>17</v>
      </c>
      <c r="AX158" s="8">
        <v>0.14599999999999999</v>
      </c>
      <c r="AY158" s="8" t="s">
        <v>17</v>
      </c>
      <c r="AZ158" s="8">
        <v>0.73799999999999999</v>
      </c>
      <c r="BA158" s="8">
        <v>8.0000000000000002E-3</v>
      </c>
      <c r="BB158" s="8">
        <v>0.04</v>
      </c>
      <c r="BC158" s="8" t="s">
        <v>30</v>
      </c>
      <c r="BD158" s="8">
        <v>0.04</v>
      </c>
      <c r="BE158" s="8">
        <v>0.08</v>
      </c>
      <c r="BF158" s="8">
        <v>0.28000000000000003</v>
      </c>
      <c r="BG158" s="8" t="s">
        <v>37</v>
      </c>
      <c r="BH158" s="8" t="s">
        <v>37</v>
      </c>
      <c r="BI158" s="8">
        <v>0.5</v>
      </c>
      <c r="BJ158" s="8">
        <v>0.45</v>
      </c>
      <c r="BK158" s="8">
        <v>0.04</v>
      </c>
      <c r="BL158" s="8" t="s">
        <v>30</v>
      </c>
      <c r="BM158" s="8">
        <v>0.02</v>
      </c>
      <c r="BN158" s="8">
        <v>108</v>
      </c>
      <c r="BO158" s="8">
        <v>107</v>
      </c>
      <c r="BP158" s="8">
        <v>0.28999999999999998</v>
      </c>
      <c r="BQ158" s="8" t="s">
        <v>53</v>
      </c>
      <c r="BR158" s="8" t="s">
        <v>85</v>
      </c>
      <c r="BS158" s="8" t="s">
        <v>85</v>
      </c>
      <c r="BT158" s="8" t="s">
        <v>85</v>
      </c>
      <c r="BU158" s="8" t="s">
        <v>85</v>
      </c>
      <c r="BV158" s="8" t="s">
        <v>85</v>
      </c>
      <c r="BW158" s="8" t="s">
        <v>85</v>
      </c>
      <c r="BX158" s="8" t="s">
        <v>85</v>
      </c>
      <c r="BY158" s="8" t="s">
        <v>85</v>
      </c>
      <c r="BZ158" s="8" t="s">
        <v>85</v>
      </c>
      <c r="CA158" s="8" t="s">
        <v>85</v>
      </c>
      <c r="CB158" s="8" t="s">
        <v>85</v>
      </c>
      <c r="CC158" s="8" t="s">
        <v>85</v>
      </c>
      <c r="CD158" s="8" t="s">
        <v>102</v>
      </c>
      <c r="CE158" s="8" t="s">
        <v>85</v>
      </c>
      <c r="CF158" s="8" t="s">
        <v>85</v>
      </c>
      <c r="CG158" s="8" t="s">
        <v>85</v>
      </c>
      <c r="CH158" s="8" t="s">
        <v>102</v>
      </c>
      <c r="CI158" s="8" t="s">
        <v>102</v>
      </c>
      <c r="CJ158" s="8" t="s">
        <v>332</v>
      </c>
      <c r="CK158" s="8" t="s">
        <v>0</v>
      </c>
      <c r="CL158" s="8" t="s">
        <v>333</v>
      </c>
      <c r="CM158" s="8" t="s">
        <v>0</v>
      </c>
      <c r="CN158" s="8" t="s">
        <v>0</v>
      </c>
      <c r="CO158" s="8" t="s">
        <v>332</v>
      </c>
      <c r="CP158" s="8" t="s">
        <v>332</v>
      </c>
      <c r="CQ158" s="8" t="s">
        <v>333</v>
      </c>
      <c r="CR158" s="8" t="s">
        <v>333</v>
      </c>
      <c r="CS158" s="8" t="s">
        <v>333</v>
      </c>
      <c r="CT158" s="8" t="s">
        <v>333</v>
      </c>
      <c r="CU158" s="8" t="s">
        <v>333</v>
      </c>
      <c r="CV158" s="8" t="s">
        <v>51</v>
      </c>
      <c r="CW158" s="8" t="s">
        <v>15</v>
      </c>
      <c r="CX158" s="8" t="s">
        <v>15</v>
      </c>
      <c r="CY158" s="8" t="s">
        <v>15</v>
      </c>
      <c r="CZ158" s="8" t="s">
        <v>15</v>
      </c>
      <c r="DA158" s="8" t="s">
        <v>15</v>
      </c>
      <c r="DB158" s="8" t="s">
        <v>51</v>
      </c>
      <c r="DC158" s="8" t="s">
        <v>53</v>
      </c>
    </row>
    <row r="159" spans="1:107">
      <c r="A159" s="8" t="s">
        <v>856</v>
      </c>
      <c r="B159" s="385">
        <v>45839</v>
      </c>
      <c r="C159" s="950">
        <v>45859</v>
      </c>
      <c r="D159" s="368">
        <v>15.29</v>
      </c>
      <c r="E159" s="368">
        <v>6.66</v>
      </c>
      <c r="F159" s="8">
        <v>7630</v>
      </c>
      <c r="G159" s="198">
        <v>18</v>
      </c>
      <c r="H159" s="198">
        <v>20.8</v>
      </c>
      <c r="I159" s="8">
        <v>231</v>
      </c>
      <c r="J159" s="8" t="s">
        <v>245</v>
      </c>
      <c r="K159" s="8" t="s">
        <v>246</v>
      </c>
      <c r="L159" s="8" t="s">
        <v>433</v>
      </c>
      <c r="M159" s="8" t="s">
        <v>881</v>
      </c>
      <c r="N159" s="8"/>
      <c r="O159" s="368">
        <v>7.01</v>
      </c>
      <c r="P159" s="8">
        <v>9340</v>
      </c>
      <c r="Q159" s="8" t="s">
        <v>51</v>
      </c>
      <c r="R159" s="8" t="s">
        <v>51</v>
      </c>
      <c r="S159" s="8">
        <v>490</v>
      </c>
      <c r="T159" s="8">
        <v>490</v>
      </c>
      <c r="U159" s="8">
        <v>70</v>
      </c>
      <c r="V159" s="8">
        <v>1360</v>
      </c>
      <c r="W159" s="8">
        <v>2710</v>
      </c>
      <c r="X159" s="8">
        <v>668</v>
      </c>
      <c r="Y159" s="8">
        <v>359</v>
      </c>
      <c r="Z159" s="8">
        <v>977</v>
      </c>
      <c r="AA159" s="8">
        <v>15</v>
      </c>
      <c r="AB159" s="8">
        <v>3150</v>
      </c>
      <c r="AC159" s="8" t="s">
        <v>30</v>
      </c>
      <c r="AD159" s="8">
        <v>2E-3</v>
      </c>
      <c r="AE159" s="8">
        <v>3.0000000000000001E-3</v>
      </c>
      <c r="AF159" s="8">
        <v>0.04</v>
      </c>
      <c r="AG159" s="8" t="s">
        <v>37</v>
      </c>
      <c r="AH159" s="8" t="s">
        <v>17</v>
      </c>
      <c r="AI159" s="8">
        <v>0.14199999999999999</v>
      </c>
      <c r="AJ159" s="8" t="s">
        <v>17</v>
      </c>
      <c r="AK159" s="8">
        <v>0.745</v>
      </c>
      <c r="AL159" s="8">
        <v>6.0000000000000001E-3</v>
      </c>
      <c r="AM159" s="8">
        <v>3.7999999999999999E-2</v>
      </c>
      <c r="AN159" s="8" t="s">
        <v>30</v>
      </c>
      <c r="AO159" s="8">
        <v>3.7999999999999999E-2</v>
      </c>
      <c r="AP159" s="8">
        <v>0.06</v>
      </c>
      <c r="AQ159" s="8" t="s">
        <v>52</v>
      </c>
      <c r="AR159" s="8">
        <v>0.05</v>
      </c>
      <c r="AS159" s="8">
        <v>3.0000000000000001E-3</v>
      </c>
      <c r="AT159" s="8">
        <v>7.0000000000000001E-3</v>
      </c>
      <c r="AU159" s="8">
        <v>4.3999999999999997E-2</v>
      </c>
      <c r="AV159" s="8" t="s">
        <v>37</v>
      </c>
      <c r="AW159" s="8" t="s">
        <v>17</v>
      </c>
      <c r="AX159" s="8">
        <v>0.157</v>
      </c>
      <c r="AY159" s="8" t="s">
        <v>17</v>
      </c>
      <c r="AZ159" s="8">
        <v>0.84499999999999997</v>
      </c>
      <c r="BA159" s="8">
        <v>8.0000000000000002E-3</v>
      </c>
      <c r="BB159" s="8">
        <v>4.2000000000000003E-2</v>
      </c>
      <c r="BC159" s="8" t="s">
        <v>30</v>
      </c>
      <c r="BD159" s="8">
        <v>0.04</v>
      </c>
      <c r="BE159" s="8">
        <v>0.08</v>
      </c>
      <c r="BF159" s="8">
        <v>0.36</v>
      </c>
      <c r="BG159" s="8" t="s">
        <v>37</v>
      </c>
      <c r="BH159" s="8" t="s">
        <v>37</v>
      </c>
      <c r="BI159" s="8">
        <v>0.4</v>
      </c>
      <c r="BJ159" s="8">
        <v>0.32</v>
      </c>
      <c r="BK159" s="8">
        <v>0.14000000000000001</v>
      </c>
      <c r="BL159" s="8" t="s">
        <v>30</v>
      </c>
      <c r="BM159" s="8">
        <v>0.12</v>
      </c>
      <c r="BN159" s="8">
        <v>114</v>
      </c>
      <c r="BO159" s="8">
        <v>106</v>
      </c>
      <c r="BP159" s="8">
        <v>3.99</v>
      </c>
      <c r="BQ159" s="8" t="s">
        <v>53</v>
      </c>
      <c r="BR159" s="8" t="s">
        <v>85</v>
      </c>
      <c r="BS159" s="8" t="s">
        <v>85</v>
      </c>
      <c r="BT159" s="8" t="s">
        <v>85</v>
      </c>
      <c r="BU159" s="8" t="s">
        <v>85</v>
      </c>
      <c r="BV159" s="8" t="s">
        <v>85</v>
      </c>
      <c r="BW159" s="8" t="s">
        <v>85</v>
      </c>
      <c r="BX159" s="8" t="s">
        <v>85</v>
      </c>
      <c r="BY159" s="8" t="s">
        <v>85</v>
      </c>
      <c r="BZ159" s="8" t="s">
        <v>85</v>
      </c>
      <c r="CA159" s="8" t="s">
        <v>85</v>
      </c>
      <c r="CB159" s="8" t="s">
        <v>85</v>
      </c>
      <c r="CC159" s="8" t="s">
        <v>85</v>
      </c>
      <c r="CD159" s="8" t="s">
        <v>102</v>
      </c>
      <c r="CE159" s="8" t="s">
        <v>85</v>
      </c>
      <c r="CF159" s="8" t="s">
        <v>85</v>
      </c>
      <c r="CG159" s="8" t="s">
        <v>85</v>
      </c>
      <c r="CH159" s="8" t="s">
        <v>102</v>
      </c>
      <c r="CI159" s="8" t="s">
        <v>102</v>
      </c>
      <c r="CJ159" s="8" t="s">
        <v>332</v>
      </c>
      <c r="CK159" s="8" t="s">
        <v>0</v>
      </c>
      <c r="CL159" s="8" t="s">
        <v>333</v>
      </c>
      <c r="CM159" s="8" t="s">
        <v>0</v>
      </c>
      <c r="CN159" s="8" t="s">
        <v>0</v>
      </c>
      <c r="CO159" s="8" t="s">
        <v>332</v>
      </c>
      <c r="CP159" s="8" t="s">
        <v>332</v>
      </c>
      <c r="CQ159" s="8" t="s">
        <v>333</v>
      </c>
      <c r="CR159" s="8" t="s">
        <v>333</v>
      </c>
      <c r="CS159" s="8" t="s">
        <v>333</v>
      </c>
      <c r="CT159" s="8" t="s">
        <v>333</v>
      </c>
      <c r="CU159" s="8" t="s">
        <v>333</v>
      </c>
      <c r="CV159" s="8" t="s">
        <v>51</v>
      </c>
      <c r="CW159" s="8" t="s">
        <v>15</v>
      </c>
      <c r="CX159" s="8" t="s">
        <v>15</v>
      </c>
      <c r="CY159" s="8" t="s">
        <v>15</v>
      </c>
      <c r="CZ159" s="8" t="s">
        <v>15</v>
      </c>
      <c r="DA159" s="8" t="s">
        <v>15</v>
      </c>
      <c r="DB159" s="8" t="s">
        <v>51</v>
      </c>
      <c r="DC159" s="8" t="s">
        <v>53</v>
      </c>
    </row>
    <row r="160" spans="1:107">
      <c r="A160" s="8" t="s">
        <v>856</v>
      </c>
      <c r="B160" s="385">
        <v>45870</v>
      </c>
      <c r="C160" s="950"/>
      <c r="D160" s="368"/>
      <c r="E160" s="368"/>
      <c r="F160" s="8"/>
      <c r="G160" s="198"/>
      <c r="H160" s="198"/>
      <c r="I160" s="8"/>
      <c r="J160" s="8"/>
      <c r="K160" s="8"/>
      <c r="L160" s="8"/>
      <c r="M160" s="8"/>
      <c r="N160" s="8"/>
      <c r="O160" s="36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</row>
    <row r="161" spans="1:107">
      <c r="A161" s="8" t="s">
        <v>856</v>
      </c>
      <c r="B161" s="385">
        <v>45901</v>
      </c>
      <c r="C161" s="950"/>
      <c r="D161" s="368"/>
      <c r="E161" s="368"/>
      <c r="F161" s="8"/>
      <c r="G161" s="198"/>
      <c r="H161" s="198"/>
      <c r="I161" s="8"/>
      <c r="J161" s="8"/>
      <c r="K161" s="8"/>
      <c r="L161" s="8"/>
      <c r="M161" s="8"/>
      <c r="N161" s="8"/>
      <c r="O161" s="36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</row>
    <row r="162" spans="1:107">
      <c r="A162" s="8" t="s">
        <v>856</v>
      </c>
      <c r="B162" s="385">
        <v>45931</v>
      </c>
      <c r="C162" s="950"/>
      <c r="D162" s="368"/>
      <c r="E162" s="368"/>
      <c r="F162" s="8"/>
      <c r="G162" s="198"/>
      <c r="H162" s="198"/>
      <c r="I162" s="8"/>
      <c r="J162" s="8"/>
      <c r="K162" s="8"/>
      <c r="L162" s="8"/>
      <c r="M162" s="8"/>
      <c r="N162" s="8"/>
      <c r="O162" s="36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L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</row>
    <row r="163" spans="1:107">
      <c r="A163" s="8" t="s">
        <v>856</v>
      </c>
      <c r="B163" s="385">
        <v>45962</v>
      </c>
      <c r="C163" s="950"/>
      <c r="D163" s="368"/>
      <c r="E163" s="368"/>
      <c r="F163" s="8"/>
      <c r="G163" s="198"/>
      <c r="H163" s="198"/>
      <c r="I163" s="8"/>
      <c r="J163" s="8"/>
      <c r="K163" s="8"/>
      <c r="L163" s="8"/>
      <c r="M163" s="8"/>
      <c r="N163" s="8"/>
      <c r="O163" s="36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</row>
    <row r="164" spans="1:107">
      <c r="A164" s="8" t="s">
        <v>856</v>
      </c>
      <c r="B164" s="385">
        <v>45992</v>
      </c>
      <c r="C164" s="950"/>
      <c r="D164" s="368"/>
      <c r="E164" s="368"/>
      <c r="F164" s="8"/>
      <c r="G164" s="198"/>
      <c r="H164" s="198"/>
      <c r="I164" s="8"/>
      <c r="J164" s="8"/>
      <c r="K164" s="8"/>
      <c r="L164" s="8"/>
      <c r="M164" s="8"/>
      <c r="N164" s="8"/>
      <c r="O164" s="36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</row>
    <row r="165" spans="1:107" hidden="1">
      <c r="A165" s="8" t="s">
        <v>856</v>
      </c>
      <c r="B165" s="385"/>
      <c r="C165" s="950"/>
      <c r="D165" s="368"/>
      <c r="E165" s="368"/>
      <c r="F165" s="8"/>
      <c r="G165" s="198"/>
      <c r="H165" s="198"/>
      <c r="I165" s="8"/>
      <c r="J165" s="8"/>
      <c r="K165" s="8"/>
      <c r="L165" s="8"/>
      <c r="M165" s="8"/>
      <c r="N165" s="8"/>
      <c r="O165" s="36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</row>
    <row r="166" spans="1:107" hidden="1">
      <c r="A166" s="8" t="s">
        <v>856</v>
      </c>
      <c r="B166" s="385"/>
      <c r="C166" s="950"/>
      <c r="D166" s="368"/>
      <c r="E166" s="368"/>
      <c r="F166" s="8"/>
      <c r="G166" s="198"/>
      <c r="H166" s="198"/>
      <c r="I166" s="8"/>
      <c r="J166" s="8"/>
      <c r="K166" s="8"/>
      <c r="L166" s="8"/>
      <c r="M166" s="8"/>
      <c r="N166" s="8"/>
      <c r="O166" s="36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</row>
    <row r="167" spans="1:107" hidden="1">
      <c r="A167" s="8" t="s">
        <v>856</v>
      </c>
      <c r="B167" s="385"/>
      <c r="C167" s="950"/>
      <c r="D167" s="368"/>
      <c r="E167" s="368"/>
      <c r="F167" s="8"/>
      <c r="G167" s="198"/>
      <c r="H167" s="198"/>
      <c r="I167" s="8"/>
      <c r="J167" s="8"/>
      <c r="K167" s="8"/>
      <c r="L167" s="8"/>
      <c r="M167" s="8"/>
      <c r="N167" s="8"/>
      <c r="O167" s="36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</row>
    <row r="168" spans="1:107" hidden="1">
      <c r="A168" s="8" t="s">
        <v>856</v>
      </c>
      <c r="B168" s="385"/>
      <c r="C168" s="950"/>
      <c r="D168" s="368"/>
      <c r="E168" s="368"/>
      <c r="F168" s="8"/>
      <c r="G168" s="198"/>
      <c r="H168" s="198"/>
      <c r="I168" s="8"/>
      <c r="J168" s="8"/>
      <c r="K168" s="8"/>
      <c r="L168" s="8"/>
      <c r="M168" s="8"/>
      <c r="N168" s="8"/>
      <c r="O168" s="36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</row>
    <row r="169" spans="1:107" hidden="1">
      <c r="A169" s="8" t="s">
        <v>856</v>
      </c>
      <c r="B169" s="385"/>
      <c r="C169" s="950"/>
      <c r="D169" s="368"/>
      <c r="E169" s="368"/>
      <c r="F169" s="8"/>
      <c r="G169" s="198"/>
      <c r="H169" s="198"/>
      <c r="I169" s="8"/>
      <c r="J169" s="8"/>
      <c r="K169" s="8"/>
      <c r="L169" s="8"/>
      <c r="M169" s="8"/>
      <c r="N169" s="8"/>
      <c r="O169" s="36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</row>
    <row r="170" spans="1:107" hidden="1">
      <c r="A170" s="8" t="s">
        <v>856</v>
      </c>
      <c r="B170" s="385"/>
      <c r="C170" s="950"/>
      <c r="D170" s="368"/>
      <c r="E170" s="368"/>
      <c r="F170" s="8"/>
      <c r="G170" s="198"/>
      <c r="H170" s="198"/>
      <c r="I170" s="8"/>
      <c r="J170" s="8"/>
      <c r="K170" s="8"/>
      <c r="L170" s="8"/>
      <c r="M170" s="8"/>
      <c r="N170" s="8"/>
      <c r="O170" s="36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</row>
    <row r="171" spans="1:107" hidden="1">
      <c r="A171" s="8" t="s">
        <v>856</v>
      </c>
      <c r="B171" s="385"/>
      <c r="C171" s="950"/>
      <c r="D171" s="368"/>
      <c r="E171" s="368"/>
      <c r="F171" s="8"/>
      <c r="G171" s="198"/>
      <c r="H171" s="198"/>
      <c r="I171" s="8"/>
      <c r="J171" s="8"/>
      <c r="K171" s="8"/>
      <c r="L171" s="8"/>
      <c r="M171" s="8"/>
      <c r="N171" s="8"/>
      <c r="O171" s="36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</row>
    <row r="172" spans="1:107" hidden="1">
      <c r="A172" s="8" t="s">
        <v>856</v>
      </c>
      <c r="B172" s="385"/>
      <c r="C172" s="950"/>
      <c r="D172" s="368"/>
      <c r="E172" s="368"/>
      <c r="F172" s="8"/>
      <c r="G172" s="198"/>
      <c r="H172" s="198"/>
      <c r="I172" s="8"/>
      <c r="J172" s="8"/>
      <c r="K172" s="8"/>
      <c r="L172" s="8"/>
      <c r="M172" s="8"/>
      <c r="N172" s="8"/>
      <c r="O172" s="36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</row>
    <row r="173" spans="1:107" hidden="1">
      <c r="A173" s="8" t="s">
        <v>856</v>
      </c>
      <c r="B173" s="385"/>
      <c r="C173" s="950"/>
      <c r="D173" s="368"/>
      <c r="E173" s="368"/>
      <c r="F173" s="8"/>
      <c r="G173" s="198"/>
      <c r="H173" s="198"/>
      <c r="I173" s="8"/>
      <c r="J173" s="8"/>
      <c r="K173" s="8"/>
      <c r="L173" s="8"/>
      <c r="M173" s="8"/>
      <c r="N173" s="8"/>
      <c r="O173" s="36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</row>
    <row r="174" spans="1:107" hidden="1">
      <c r="A174" s="8" t="s">
        <v>856</v>
      </c>
      <c r="B174" s="385"/>
      <c r="C174" s="950"/>
      <c r="D174" s="368"/>
      <c r="E174" s="368"/>
      <c r="F174" s="8"/>
      <c r="G174" s="198"/>
      <c r="H174" s="198"/>
      <c r="I174" s="8"/>
      <c r="J174" s="8"/>
      <c r="K174" s="8"/>
      <c r="L174" s="8"/>
      <c r="M174" s="8"/>
      <c r="N174" s="8"/>
      <c r="O174" s="36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</row>
    <row r="175" spans="1:107" hidden="1">
      <c r="A175" s="8" t="s">
        <v>856</v>
      </c>
      <c r="B175" s="385"/>
      <c r="C175" s="950"/>
      <c r="D175" s="368"/>
      <c r="E175" s="368"/>
      <c r="F175" s="8"/>
      <c r="G175" s="198"/>
      <c r="H175" s="198"/>
      <c r="I175" s="8"/>
      <c r="J175" s="8"/>
      <c r="K175" s="8"/>
      <c r="L175" s="8"/>
      <c r="M175" s="8"/>
      <c r="N175" s="8"/>
      <c r="O175" s="36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</row>
    <row r="176" spans="1:107" hidden="1">
      <c r="A176" s="8" t="s">
        <v>856</v>
      </c>
      <c r="B176" s="385"/>
      <c r="C176" s="950"/>
      <c r="D176" s="368"/>
      <c r="E176" s="368"/>
      <c r="F176" s="8"/>
      <c r="G176" s="198"/>
      <c r="H176" s="198"/>
      <c r="I176" s="8"/>
      <c r="J176" s="8"/>
      <c r="K176" s="8"/>
      <c r="L176" s="8"/>
      <c r="M176" s="8"/>
      <c r="N176" s="8"/>
      <c r="O176" s="36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</row>
    <row r="177" spans="1:113" hidden="1">
      <c r="B177" s="385"/>
      <c r="C177" s="950"/>
      <c r="D177" s="368"/>
      <c r="E177" s="368"/>
      <c r="F177" s="8"/>
      <c r="G177" s="198"/>
      <c r="H177" s="198"/>
      <c r="I177" s="8"/>
      <c r="J177" s="8"/>
      <c r="K177" s="8"/>
      <c r="L177" s="8"/>
      <c r="M177" s="8"/>
      <c r="N177" s="8"/>
      <c r="O177" s="36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</row>
    <row r="178" spans="1:113" s="933" customFormat="1" hidden="1">
      <c r="A178" s="1141"/>
      <c r="B178" s="1139"/>
      <c r="C178" s="1140"/>
      <c r="D178" s="1244"/>
      <c r="E178" s="1244"/>
      <c r="F178" s="1141"/>
      <c r="G178" s="1245"/>
      <c r="H178" s="1245"/>
      <c r="I178" s="1141"/>
      <c r="J178" s="1141"/>
      <c r="K178" s="1141"/>
      <c r="L178" s="1141"/>
      <c r="M178" s="1141"/>
      <c r="N178" s="1141"/>
      <c r="O178" s="1244"/>
      <c r="P178" s="1141"/>
      <c r="Q178" s="1141"/>
      <c r="R178" s="1141"/>
      <c r="S178" s="1141"/>
      <c r="T178" s="1141"/>
      <c r="U178" s="1141"/>
      <c r="V178" s="1141"/>
      <c r="W178" s="1141"/>
      <c r="X178" s="1141"/>
      <c r="Y178" s="1141"/>
      <c r="Z178" s="1141"/>
      <c r="AA178" s="1141"/>
      <c r="AB178" s="1141"/>
      <c r="AC178" s="1141"/>
      <c r="AD178" s="1141"/>
      <c r="AE178" s="1141"/>
      <c r="AF178" s="1141"/>
      <c r="AG178" s="1141"/>
      <c r="AH178" s="1141"/>
      <c r="AI178" s="1141"/>
      <c r="AJ178" s="1141"/>
      <c r="AK178" s="1141"/>
      <c r="AL178" s="1141"/>
      <c r="AM178" s="1141"/>
      <c r="AN178" s="1141"/>
      <c r="AO178" s="1141"/>
      <c r="AP178" s="1141"/>
      <c r="AQ178" s="1141"/>
      <c r="AR178" s="1141"/>
      <c r="AS178" s="1141"/>
      <c r="AT178" s="1141"/>
      <c r="AU178" s="1141"/>
      <c r="AV178" s="1141"/>
      <c r="AW178" s="1141"/>
      <c r="AX178" s="1141"/>
      <c r="AY178" s="1141"/>
      <c r="AZ178" s="1141"/>
      <c r="BA178" s="1141"/>
      <c r="BB178" s="1141"/>
      <c r="BC178" s="1141"/>
      <c r="BD178" s="1141"/>
      <c r="BE178" s="1141"/>
      <c r="BF178" s="1141"/>
      <c r="BG178" s="1141"/>
      <c r="BH178" s="1141"/>
      <c r="BI178" s="1141"/>
      <c r="BJ178" s="1141"/>
      <c r="BK178" s="1141"/>
      <c r="BL178" s="1141"/>
      <c r="BM178" s="1141"/>
      <c r="BN178" s="1141"/>
      <c r="BO178" s="1141"/>
      <c r="BP178" s="1141"/>
      <c r="BQ178" s="1141"/>
      <c r="BR178" s="1141"/>
      <c r="BS178" s="1141"/>
      <c r="BT178" s="1141"/>
      <c r="BU178" s="1141"/>
      <c r="BV178" s="1141"/>
      <c r="BW178" s="1141"/>
      <c r="BX178" s="1141"/>
      <c r="BY178" s="1141"/>
      <c r="BZ178" s="1141"/>
      <c r="CA178" s="1141"/>
      <c r="CB178" s="1141"/>
      <c r="CC178" s="1141"/>
      <c r="CD178" s="1141"/>
      <c r="CE178" s="1141"/>
      <c r="CF178" s="1141"/>
      <c r="CG178" s="1141"/>
      <c r="CH178" s="1141"/>
      <c r="CI178" s="1141"/>
      <c r="CJ178" s="1141"/>
      <c r="CK178" s="1141"/>
      <c r="CL178" s="1141"/>
      <c r="CM178" s="1141"/>
      <c r="CN178" s="1141"/>
      <c r="CO178" s="1141"/>
      <c r="CP178" s="1141"/>
      <c r="CQ178" s="1141"/>
      <c r="CR178" s="1141"/>
      <c r="CS178" s="1141"/>
      <c r="CT178" s="1141"/>
      <c r="CU178" s="1141"/>
      <c r="CV178" s="1141"/>
      <c r="CW178" s="1141"/>
      <c r="CX178" s="1141"/>
      <c r="CY178" s="1141"/>
      <c r="CZ178" s="1141"/>
      <c r="DA178" s="1141"/>
      <c r="DB178" s="1141"/>
      <c r="DC178" s="1141"/>
    </row>
    <row r="179" spans="1:113" s="400" customFormat="1">
      <c r="A179" s="555" t="s">
        <v>878</v>
      </c>
      <c r="B179" s="1116">
        <v>45839</v>
      </c>
      <c r="C179" s="1115">
        <v>45855</v>
      </c>
      <c r="D179" s="1147">
        <v>21.53</v>
      </c>
      <c r="E179" s="368">
        <v>7.88</v>
      </c>
      <c r="F179" s="369">
        <v>2406</v>
      </c>
      <c r="G179" s="198">
        <v>17.7</v>
      </c>
      <c r="H179" s="198">
        <v>34.200000000000003</v>
      </c>
      <c r="I179" s="369">
        <v>208</v>
      </c>
      <c r="J179" s="369" t="s">
        <v>245</v>
      </c>
      <c r="K179" s="369" t="s">
        <v>246</v>
      </c>
      <c r="L179" s="369" t="s">
        <v>433</v>
      </c>
      <c r="M179" s="1146" t="s">
        <v>881</v>
      </c>
      <c r="N179" s="555"/>
      <c r="O179" s="1147">
        <v>7.9</v>
      </c>
      <c r="P179" s="555">
        <v>2120</v>
      </c>
      <c r="Q179" s="555" t="s">
        <v>51</v>
      </c>
      <c r="R179" s="555" t="s">
        <v>51</v>
      </c>
      <c r="S179" s="555">
        <v>308</v>
      </c>
      <c r="T179" s="555">
        <v>308</v>
      </c>
      <c r="U179" s="555">
        <v>5</v>
      </c>
      <c r="V179" s="555">
        <v>268</v>
      </c>
      <c r="W179" s="555">
        <v>426</v>
      </c>
      <c r="X179" s="555">
        <v>43</v>
      </c>
      <c r="Y179" s="555">
        <v>30</v>
      </c>
      <c r="Z179" s="555">
        <v>400</v>
      </c>
      <c r="AA179" s="555">
        <v>5</v>
      </c>
      <c r="AB179" s="555">
        <v>231</v>
      </c>
      <c r="AC179" s="555">
        <v>0.02</v>
      </c>
      <c r="AD179" s="555" t="s">
        <v>17</v>
      </c>
      <c r="AE179" s="555">
        <v>4.0000000000000001E-3</v>
      </c>
      <c r="AF179" s="555">
        <v>4.2000000000000003E-2</v>
      </c>
      <c r="AG179" s="555" t="s">
        <v>37</v>
      </c>
      <c r="AH179" s="555" t="s">
        <v>17</v>
      </c>
      <c r="AI179" s="555">
        <v>5.0000000000000001E-3</v>
      </c>
      <c r="AJ179" s="555" t="s">
        <v>17</v>
      </c>
      <c r="AK179" s="555">
        <v>6.0000000000000001E-3</v>
      </c>
      <c r="AL179" s="555">
        <v>0.01</v>
      </c>
      <c r="AM179" s="555">
        <v>0.01</v>
      </c>
      <c r="AN179" s="555" t="s">
        <v>30</v>
      </c>
      <c r="AO179" s="555">
        <v>6.4000000000000001E-2</v>
      </c>
      <c r="AP179" s="555">
        <v>0.24</v>
      </c>
      <c r="AQ179" s="555" t="s">
        <v>52</v>
      </c>
      <c r="AR179" s="555">
        <v>0.2</v>
      </c>
      <c r="AS179" s="555">
        <v>2E-3</v>
      </c>
      <c r="AT179" s="555">
        <v>4.0000000000000001E-3</v>
      </c>
      <c r="AU179" s="555">
        <v>5.1999999999999998E-2</v>
      </c>
      <c r="AV179" s="555" t="s">
        <v>37</v>
      </c>
      <c r="AW179" s="555">
        <v>3.0000000000000001E-3</v>
      </c>
      <c r="AX179" s="555">
        <v>1.4E-2</v>
      </c>
      <c r="AY179" s="555" t="s">
        <v>17</v>
      </c>
      <c r="AZ179" s="555">
        <v>3.5999999999999997E-2</v>
      </c>
      <c r="BA179" s="555">
        <v>1.4999999999999999E-2</v>
      </c>
      <c r="BB179" s="555">
        <v>1.6E-2</v>
      </c>
      <c r="BC179" s="555" t="s">
        <v>30</v>
      </c>
      <c r="BD179" s="555">
        <v>9.5000000000000001E-2</v>
      </c>
      <c r="BE179" s="555">
        <v>0.24</v>
      </c>
      <c r="BF179" s="555">
        <v>0.28999999999999998</v>
      </c>
      <c r="BG179" s="555" t="s">
        <v>37</v>
      </c>
      <c r="BH179" s="555" t="s">
        <v>37</v>
      </c>
      <c r="BI179" s="555">
        <v>0.8</v>
      </c>
      <c r="BJ179" s="555">
        <v>0.03</v>
      </c>
      <c r="BK179" s="555" t="s">
        <v>30</v>
      </c>
      <c r="BL179" s="555">
        <v>0.86</v>
      </c>
      <c r="BM179" s="555">
        <v>0.86</v>
      </c>
      <c r="BN179" s="555">
        <v>23.8</v>
      </c>
      <c r="BO179" s="555">
        <v>22.1</v>
      </c>
      <c r="BP179" s="555">
        <v>3.51</v>
      </c>
      <c r="BQ179" s="555" t="s">
        <v>53</v>
      </c>
      <c r="BR179" s="555" t="s">
        <v>85</v>
      </c>
      <c r="BS179" s="555" t="s">
        <v>85</v>
      </c>
      <c r="BT179" s="555" t="s">
        <v>85</v>
      </c>
      <c r="BU179" s="555" t="s">
        <v>85</v>
      </c>
      <c r="BV179" s="555" t="s">
        <v>85</v>
      </c>
      <c r="BW179" s="555" t="s">
        <v>85</v>
      </c>
      <c r="BX179" s="555" t="s">
        <v>85</v>
      </c>
      <c r="BY179" s="555" t="s">
        <v>85</v>
      </c>
      <c r="BZ179" s="555" t="s">
        <v>85</v>
      </c>
      <c r="CA179" s="555" t="s">
        <v>85</v>
      </c>
      <c r="CB179" s="555" t="s">
        <v>85</v>
      </c>
      <c r="CC179" s="555" t="s">
        <v>85</v>
      </c>
      <c r="CD179" s="555" t="s">
        <v>102</v>
      </c>
      <c r="CE179" s="555" t="s">
        <v>85</v>
      </c>
      <c r="CF179" s="555" t="s">
        <v>85</v>
      </c>
      <c r="CG179" s="555" t="s">
        <v>85</v>
      </c>
      <c r="CH179" s="555" t="s">
        <v>102</v>
      </c>
      <c r="CI179" s="555" t="s">
        <v>102</v>
      </c>
      <c r="CJ179" s="555" t="s">
        <v>332</v>
      </c>
      <c r="CK179" s="555" t="s">
        <v>0</v>
      </c>
      <c r="CL179" s="555" t="s">
        <v>333</v>
      </c>
      <c r="CM179" s="555" t="s">
        <v>0</v>
      </c>
      <c r="CN179" s="555" t="s">
        <v>0</v>
      </c>
      <c r="CO179" s="555" t="s">
        <v>332</v>
      </c>
      <c r="CP179" s="555" t="s">
        <v>332</v>
      </c>
      <c r="CQ179" s="555" t="s">
        <v>333</v>
      </c>
      <c r="CR179" s="555" t="s">
        <v>333</v>
      </c>
      <c r="CS179" s="555" t="s">
        <v>333</v>
      </c>
      <c r="CT179" s="555" t="s">
        <v>333</v>
      </c>
      <c r="CU179" s="555" t="s">
        <v>333</v>
      </c>
      <c r="CV179" s="555" t="s">
        <v>51</v>
      </c>
      <c r="CW179" s="555" t="s">
        <v>15</v>
      </c>
      <c r="CX179" s="555" t="s">
        <v>15</v>
      </c>
      <c r="CY179" s="555" t="s">
        <v>15</v>
      </c>
      <c r="CZ179" s="555" t="s">
        <v>15</v>
      </c>
      <c r="DA179" s="555" t="s">
        <v>15</v>
      </c>
      <c r="DB179" s="555" t="s">
        <v>51</v>
      </c>
      <c r="DC179" s="555" t="s">
        <v>53</v>
      </c>
      <c r="DI179" s="555"/>
    </row>
    <row r="180" spans="1:113" s="400" customFormat="1">
      <c r="A180" s="555" t="s">
        <v>833</v>
      </c>
      <c r="B180" s="1116">
        <v>45870</v>
      </c>
      <c r="C180" s="1115"/>
      <c r="D180" s="1147"/>
      <c r="E180" s="368"/>
      <c r="F180" s="369"/>
      <c r="G180" s="198"/>
      <c r="H180" s="198"/>
      <c r="I180" s="369"/>
      <c r="J180" s="369"/>
      <c r="K180" s="369"/>
      <c r="L180" s="369"/>
      <c r="M180" s="1107"/>
      <c r="N180" s="555"/>
      <c r="O180" s="1147"/>
      <c r="P180" s="555"/>
      <c r="Q180" s="555"/>
      <c r="R180" s="555"/>
      <c r="S180" s="555"/>
      <c r="T180" s="555"/>
      <c r="U180" s="555"/>
      <c r="V180" s="555"/>
      <c r="W180" s="555"/>
      <c r="X180" s="555"/>
      <c r="Y180" s="555"/>
      <c r="Z180" s="555"/>
      <c r="AA180" s="555"/>
      <c r="AB180" s="555"/>
      <c r="AC180" s="555"/>
      <c r="AD180" s="555"/>
      <c r="AE180" s="555"/>
      <c r="AF180" s="555"/>
      <c r="AG180" s="555"/>
      <c r="AH180" s="555"/>
      <c r="AI180" s="555"/>
      <c r="AJ180" s="555"/>
      <c r="AK180" s="555"/>
      <c r="AL180" s="555"/>
      <c r="AM180" s="555"/>
      <c r="AN180" s="555"/>
      <c r="AO180" s="555"/>
      <c r="AP180" s="555"/>
      <c r="AQ180" s="555"/>
      <c r="AR180" s="555"/>
      <c r="AS180" s="555"/>
      <c r="AT180" s="555"/>
      <c r="AU180" s="555"/>
      <c r="AV180" s="555"/>
      <c r="AW180" s="555"/>
      <c r="AX180" s="555"/>
      <c r="AY180" s="555"/>
      <c r="AZ180" s="555"/>
      <c r="BA180" s="555"/>
      <c r="BB180" s="555"/>
      <c r="BC180" s="555"/>
      <c r="BD180" s="555"/>
      <c r="BE180" s="555"/>
      <c r="BF180" s="555"/>
      <c r="BG180" s="555"/>
      <c r="BH180" s="555"/>
      <c r="BI180" s="555"/>
      <c r="BJ180" s="555"/>
      <c r="BK180" s="555"/>
      <c r="BL180" s="555"/>
      <c r="BM180" s="555"/>
      <c r="BN180" s="555"/>
      <c r="BO180" s="555"/>
      <c r="BP180" s="555"/>
      <c r="BQ180" s="555"/>
      <c r="BR180" s="555"/>
      <c r="BS180" s="555"/>
      <c r="BT180" s="555"/>
      <c r="BU180" s="555"/>
      <c r="BV180" s="555"/>
      <c r="BW180" s="555"/>
      <c r="BX180" s="555"/>
      <c r="BY180" s="555"/>
      <c r="BZ180" s="555"/>
      <c r="CA180" s="555"/>
      <c r="CB180" s="555"/>
      <c r="CC180" s="555"/>
      <c r="CD180" s="555"/>
      <c r="CE180" s="555"/>
      <c r="CF180" s="555"/>
      <c r="CG180" s="555"/>
      <c r="CH180" s="555"/>
      <c r="CI180" s="555"/>
      <c r="CJ180" s="555"/>
      <c r="CK180" s="555"/>
      <c r="CL180" s="555"/>
      <c r="CM180" s="555"/>
      <c r="CN180" s="555"/>
      <c r="CO180" s="555"/>
      <c r="CP180" s="555"/>
      <c r="CQ180" s="555"/>
      <c r="CR180" s="555"/>
      <c r="CS180" s="555"/>
      <c r="CT180" s="555"/>
      <c r="CU180" s="555"/>
      <c r="CV180" s="555"/>
      <c r="CW180" s="555"/>
      <c r="CX180" s="555"/>
      <c r="CY180" s="555"/>
      <c r="CZ180" s="555"/>
      <c r="DA180" s="555"/>
      <c r="DB180" s="555"/>
      <c r="DC180" s="555"/>
      <c r="DI180" s="555"/>
    </row>
    <row r="181" spans="1:113" s="400" customFormat="1">
      <c r="A181" s="555" t="s">
        <v>833</v>
      </c>
      <c r="B181" s="1116">
        <v>45901</v>
      </c>
      <c r="C181" s="1115"/>
      <c r="D181" s="1147"/>
      <c r="E181" s="368"/>
      <c r="F181" s="369"/>
      <c r="G181" s="198"/>
      <c r="H181" s="198"/>
      <c r="I181" s="369"/>
      <c r="J181" s="369"/>
      <c r="K181" s="369"/>
      <c r="L181" s="369"/>
      <c r="M181" s="1107"/>
      <c r="N181" s="555"/>
      <c r="O181" s="1147"/>
      <c r="P181" s="555"/>
      <c r="Q181" s="555"/>
      <c r="R181" s="555"/>
      <c r="S181" s="555"/>
      <c r="T181" s="555"/>
      <c r="U181" s="555"/>
      <c r="V181" s="555"/>
      <c r="W181" s="555"/>
      <c r="X181" s="555"/>
      <c r="Y181" s="555"/>
      <c r="Z181" s="555"/>
      <c r="AA181" s="555"/>
      <c r="AB181" s="555"/>
      <c r="AC181" s="555"/>
      <c r="AD181" s="555"/>
      <c r="AE181" s="555"/>
      <c r="AF181" s="555"/>
      <c r="AG181" s="555"/>
      <c r="AH181" s="555"/>
      <c r="AI181" s="555"/>
      <c r="AJ181" s="555"/>
      <c r="AK181" s="555"/>
      <c r="AL181" s="555"/>
      <c r="AM181" s="555"/>
      <c r="AN181" s="555"/>
      <c r="AO181" s="555"/>
      <c r="AP181" s="555"/>
      <c r="AQ181" s="555"/>
      <c r="AR181" s="555"/>
      <c r="AS181" s="555"/>
      <c r="AT181" s="555"/>
      <c r="AU181" s="555"/>
      <c r="AV181" s="555"/>
      <c r="AW181" s="555"/>
      <c r="AX181" s="555"/>
      <c r="AY181" s="555"/>
      <c r="AZ181" s="555"/>
      <c r="BA181" s="555"/>
      <c r="BB181" s="555"/>
      <c r="BC181" s="555"/>
      <c r="BD181" s="555"/>
      <c r="BE181" s="555"/>
      <c r="BF181" s="555"/>
      <c r="BG181" s="555"/>
      <c r="BH181" s="555"/>
      <c r="BI181" s="555"/>
      <c r="BJ181" s="555"/>
      <c r="BK181" s="555"/>
      <c r="BL181" s="555"/>
      <c r="BM181" s="555"/>
      <c r="BN181" s="555"/>
      <c r="BO181" s="555"/>
      <c r="BP181" s="555"/>
      <c r="BQ181" s="555"/>
      <c r="BR181" s="555"/>
      <c r="BS181" s="555"/>
      <c r="BT181" s="555"/>
      <c r="BU181" s="555"/>
      <c r="BV181" s="555"/>
      <c r="BW181" s="555"/>
      <c r="BX181" s="555"/>
      <c r="BY181" s="555"/>
      <c r="BZ181" s="555"/>
      <c r="CA181" s="555"/>
      <c r="CB181" s="555"/>
      <c r="CC181" s="555"/>
      <c r="CD181" s="555"/>
      <c r="CE181" s="555"/>
      <c r="CF181" s="555"/>
      <c r="CG181" s="555"/>
      <c r="CH181" s="555"/>
      <c r="CI181" s="555"/>
      <c r="CJ181" s="555"/>
      <c r="CK181" s="555"/>
      <c r="CL181" s="555"/>
      <c r="CM181" s="555"/>
      <c r="CN181" s="555"/>
      <c r="CO181" s="555"/>
      <c r="CP181" s="555"/>
      <c r="CQ181" s="555"/>
      <c r="CR181" s="555"/>
      <c r="CS181" s="555"/>
      <c r="CT181" s="555"/>
      <c r="CU181" s="555"/>
      <c r="CV181" s="555"/>
      <c r="CW181" s="555"/>
      <c r="CX181" s="555"/>
      <c r="CY181" s="555"/>
      <c r="CZ181" s="555"/>
      <c r="DA181" s="555"/>
      <c r="DB181" s="555"/>
      <c r="DC181" s="555"/>
      <c r="DI181" s="555"/>
    </row>
    <row r="182" spans="1:113" s="400" customFormat="1">
      <c r="A182" s="555" t="s">
        <v>833</v>
      </c>
      <c r="B182" s="1116">
        <v>45931</v>
      </c>
      <c r="C182" s="1115"/>
      <c r="D182" s="1147"/>
      <c r="E182" s="368"/>
      <c r="F182" s="369"/>
      <c r="G182" s="198"/>
      <c r="H182" s="198"/>
      <c r="I182" s="369"/>
      <c r="J182" s="369"/>
      <c r="K182" s="369"/>
      <c r="L182" s="369"/>
      <c r="M182" s="1107"/>
      <c r="N182" s="555"/>
      <c r="O182" s="1147"/>
      <c r="P182" s="555"/>
      <c r="Q182" s="555"/>
      <c r="R182" s="555"/>
      <c r="S182" s="555"/>
      <c r="T182" s="555"/>
      <c r="U182" s="555"/>
      <c r="V182" s="555"/>
      <c r="W182" s="555"/>
      <c r="X182" s="555"/>
      <c r="Y182" s="555"/>
      <c r="Z182" s="555"/>
      <c r="AA182" s="555"/>
      <c r="AB182" s="555"/>
      <c r="AC182" s="555"/>
      <c r="AD182" s="555"/>
      <c r="AE182" s="555"/>
      <c r="AF182" s="555"/>
      <c r="AG182" s="555"/>
      <c r="AH182" s="555"/>
      <c r="AI182" s="555"/>
      <c r="AJ182" s="555"/>
      <c r="AK182" s="555"/>
      <c r="AL182" s="555"/>
      <c r="AM182" s="555"/>
      <c r="AN182" s="555"/>
      <c r="AO182" s="555"/>
      <c r="AP182" s="555"/>
      <c r="AQ182" s="555"/>
      <c r="AR182" s="555"/>
      <c r="AS182" s="555"/>
      <c r="AT182" s="555"/>
      <c r="AU182" s="555"/>
      <c r="AV182" s="555"/>
      <c r="AW182" s="555"/>
      <c r="AX182" s="555"/>
      <c r="AY182" s="555"/>
      <c r="AZ182" s="555"/>
      <c r="BA182" s="555"/>
      <c r="BB182" s="555"/>
      <c r="BC182" s="555"/>
      <c r="BD182" s="555"/>
      <c r="BE182" s="555"/>
      <c r="BF182" s="555"/>
      <c r="BG182" s="555"/>
      <c r="BH182" s="555"/>
      <c r="BI182" s="555"/>
      <c r="BJ182" s="555"/>
      <c r="BK182" s="555"/>
      <c r="BL182" s="555"/>
      <c r="BM182" s="555"/>
      <c r="BN182" s="555"/>
      <c r="BO182" s="555"/>
      <c r="BP182" s="555"/>
      <c r="BQ182" s="555"/>
      <c r="BR182" s="555"/>
      <c r="BS182" s="555"/>
      <c r="BT182" s="555"/>
      <c r="BU182" s="555"/>
      <c r="BV182" s="555"/>
      <c r="BW182" s="555"/>
      <c r="BX182" s="555"/>
      <c r="BY182" s="555"/>
      <c r="BZ182" s="555"/>
      <c r="CA182" s="555"/>
      <c r="CB182" s="555"/>
      <c r="CC182" s="555"/>
      <c r="CD182" s="555"/>
      <c r="CE182" s="555"/>
      <c r="CF182" s="555"/>
      <c r="CG182" s="555"/>
      <c r="CH182" s="555"/>
      <c r="CI182" s="555"/>
      <c r="CJ182" s="555"/>
      <c r="CK182" s="555"/>
      <c r="CL182" s="555"/>
      <c r="CM182" s="555"/>
      <c r="CN182" s="555"/>
      <c r="CO182" s="555"/>
      <c r="CP182" s="555"/>
      <c r="CQ182" s="555"/>
      <c r="CR182" s="555"/>
      <c r="CS182" s="555"/>
      <c r="CT182" s="555"/>
      <c r="CU182" s="555"/>
      <c r="CV182" s="555"/>
      <c r="CW182" s="555"/>
      <c r="CX182" s="555"/>
      <c r="CY182" s="555"/>
      <c r="CZ182" s="555"/>
      <c r="DA182" s="555"/>
      <c r="DB182" s="555"/>
      <c r="DC182" s="555"/>
      <c r="DI182" s="555"/>
    </row>
    <row r="183" spans="1:113" s="400" customFormat="1">
      <c r="A183" s="555" t="s">
        <v>833</v>
      </c>
      <c r="B183" s="1116">
        <v>45962</v>
      </c>
      <c r="C183" s="1115"/>
      <c r="D183" s="1147"/>
      <c r="E183" s="368"/>
      <c r="F183" s="369"/>
      <c r="G183" s="198"/>
      <c r="H183" s="198"/>
      <c r="I183" s="369"/>
      <c r="J183" s="369"/>
      <c r="K183" s="369"/>
      <c r="L183" s="369"/>
      <c r="M183" s="1107"/>
      <c r="N183" s="555"/>
      <c r="O183" s="1147"/>
      <c r="P183" s="555"/>
      <c r="Q183" s="555"/>
      <c r="R183" s="555"/>
      <c r="S183" s="555"/>
      <c r="T183" s="555"/>
      <c r="U183" s="555"/>
      <c r="V183" s="555"/>
      <c r="W183" s="555"/>
      <c r="X183" s="555"/>
      <c r="Y183" s="555"/>
      <c r="Z183" s="555"/>
      <c r="AA183" s="555"/>
      <c r="AB183" s="555"/>
      <c r="AC183" s="555"/>
      <c r="AD183" s="555"/>
      <c r="AE183" s="555"/>
      <c r="AF183" s="555"/>
      <c r="AG183" s="555"/>
      <c r="AH183" s="555"/>
      <c r="AI183" s="555"/>
      <c r="AJ183" s="555"/>
      <c r="AK183" s="555"/>
      <c r="AL183" s="555"/>
      <c r="AM183" s="555"/>
      <c r="AN183" s="555"/>
      <c r="AO183" s="555"/>
      <c r="AP183" s="555"/>
      <c r="AQ183" s="555"/>
      <c r="AR183" s="555"/>
      <c r="AS183" s="555"/>
      <c r="AT183" s="555"/>
      <c r="AU183" s="555"/>
      <c r="AV183" s="555"/>
      <c r="AW183" s="555"/>
      <c r="AX183" s="555"/>
      <c r="AY183" s="555"/>
      <c r="AZ183" s="555"/>
      <c r="BA183" s="555"/>
      <c r="BB183" s="555"/>
      <c r="BC183" s="555"/>
      <c r="BD183" s="555"/>
      <c r="BE183" s="555"/>
      <c r="BF183" s="555"/>
      <c r="BG183" s="555"/>
      <c r="BH183" s="555"/>
      <c r="BI183" s="555"/>
      <c r="BJ183" s="555"/>
      <c r="BK183" s="555"/>
      <c r="BL183" s="555"/>
      <c r="BM183" s="555"/>
      <c r="BN183" s="555"/>
      <c r="BO183" s="555"/>
      <c r="BP183" s="555"/>
      <c r="BQ183" s="555"/>
      <c r="BR183" s="555"/>
      <c r="BS183" s="555"/>
      <c r="BT183" s="555"/>
      <c r="BU183" s="555"/>
      <c r="BV183" s="555"/>
      <c r="BW183" s="555"/>
      <c r="BX183" s="555"/>
      <c r="BY183" s="555"/>
      <c r="BZ183" s="555"/>
      <c r="CA183" s="555"/>
      <c r="CB183" s="555"/>
      <c r="CC183" s="555"/>
      <c r="CD183" s="555"/>
      <c r="CE183" s="555"/>
      <c r="CF183" s="555"/>
      <c r="CG183" s="555"/>
      <c r="CH183" s="555"/>
      <c r="CI183" s="555"/>
      <c r="CJ183" s="555"/>
      <c r="CK183" s="555"/>
      <c r="CL183" s="555"/>
      <c r="CM183" s="555"/>
      <c r="CN183" s="555"/>
      <c r="CO183" s="555"/>
      <c r="CP183" s="555"/>
      <c r="CQ183" s="555"/>
      <c r="CR183" s="555"/>
      <c r="CS183" s="555"/>
      <c r="CT183" s="555"/>
      <c r="CU183" s="555"/>
      <c r="CV183" s="555"/>
      <c r="CW183" s="555"/>
      <c r="CX183" s="555"/>
      <c r="CY183" s="555"/>
      <c r="CZ183" s="555"/>
      <c r="DA183" s="555"/>
      <c r="DB183" s="555"/>
      <c r="DC183" s="555"/>
      <c r="DI183" s="555"/>
    </row>
    <row r="184" spans="1:113" s="400" customFormat="1">
      <c r="A184" s="555" t="s">
        <v>833</v>
      </c>
      <c r="B184" s="1116">
        <v>45992</v>
      </c>
      <c r="C184" s="1115"/>
      <c r="D184" s="1147"/>
      <c r="E184" s="368"/>
      <c r="F184" s="369"/>
      <c r="G184" s="198"/>
      <c r="H184" s="198"/>
      <c r="I184" s="369"/>
      <c r="J184" s="369"/>
      <c r="K184" s="369"/>
      <c r="L184" s="369"/>
      <c r="M184" s="1107"/>
      <c r="N184" s="555"/>
      <c r="O184" s="1147"/>
      <c r="P184" s="555"/>
      <c r="Q184" s="555"/>
      <c r="R184" s="555"/>
      <c r="S184" s="555"/>
      <c r="T184" s="555"/>
      <c r="U184" s="555"/>
      <c r="V184" s="555"/>
      <c r="W184" s="555"/>
      <c r="X184" s="555"/>
      <c r="Y184" s="555"/>
      <c r="Z184" s="555"/>
      <c r="AA184" s="555"/>
      <c r="AB184" s="555"/>
      <c r="AC184" s="555"/>
      <c r="AD184" s="555"/>
      <c r="AE184" s="555"/>
      <c r="AF184" s="555"/>
      <c r="AG184" s="555"/>
      <c r="AH184" s="555"/>
      <c r="AI184" s="555"/>
      <c r="AJ184" s="555"/>
      <c r="AK184" s="555"/>
      <c r="AL184" s="555"/>
      <c r="AM184" s="555"/>
      <c r="AN184" s="555"/>
      <c r="AO184" s="555"/>
      <c r="AP184" s="555"/>
      <c r="AQ184" s="555"/>
      <c r="AR184" s="555"/>
      <c r="AS184" s="555"/>
      <c r="AT184" s="555"/>
      <c r="AU184" s="555"/>
      <c r="AV184" s="555"/>
      <c r="AW184" s="555"/>
      <c r="AX184" s="555"/>
      <c r="AY184" s="555"/>
      <c r="AZ184" s="555"/>
      <c r="BA184" s="555"/>
      <c r="BB184" s="555"/>
      <c r="BC184" s="555"/>
      <c r="BD184" s="555"/>
      <c r="BE184" s="555"/>
      <c r="BF184" s="555"/>
      <c r="BG184" s="555"/>
      <c r="BH184" s="555"/>
      <c r="BI184" s="555"/>
      <c r="BJ184" s="555"/>
      <c r="BK184" s="555"/>
      <c r="BL184" s="555"/>
      <c r="BM184" s="555"/>
      <c r="BN184" s="555"/>
      <c r="BO184" s="555"/>
      <c r="BP184" s="555"/>
      <c r="BQ184" s="555"/>
      <c r="BR184" s="555"/>
      <c r="BS184" s="555"/>
      <c r="BT184" s="555"/>
      <c r="BU184" s="555"/>
      <c r="BV184" s="555"/>
      <c r="BW184" s="555"/>
      <c r="BX184" s="555"/>
      <c r="BY184" s="555"/>
      <c r="BZ184" s="555"/>
      <c r="CA184" s="555"/>
      <c r="CB184" s="555"/>
      <c r="CC184" s="555"/>
      <c r="CD184" s="555"/>
      <c r="CE184" s="555"/>
      <c r="CF184" s="555"/>
      <c r="CG184" s="555"/>
      <c r="CH184" s="555"/>
      <c r="CI184" s="555"/>
      <c r="CJ184" s="555"/>
      <c r="CK184" s="555"/>
      <c r="CL184" s="555"/>
      <c r="CM184" s="555"/>
      <c r="CN184" s="555"/>
      <c r="CO184" s="555"/>
      <c r="CP184" s="555"/>
      <c r="CQ184" s="555"/>
      <c r="CR184" s="555"/>
      <c r="CS184" s="555"/>
      <c r="CT184" s="555"/>
      <c r="CU184" s="555"/>
      <c r="CV184" s="555"/>
      <c r="CW184" s="555"/>
      <c r="CX184" s="555"/>
      <c r="CY184" s="555"/>
      <c r="CZ184" s="555"/>
      <c r="DA184" s="555"/>
      <c r="DB184" s="555"/>
      <c r="DC184" s="555"/>
      <c r="DI184" s="555"/>
    </row>
    <row r="185" spans="1:113" s="400" customFormat="1">
      <c r="A185" s="555"/>
      <c r="B185" s="1116"/>
      <c r="D185" s="1147"/>
      <c r="E185" s="368"/>
      <c r="F185" s="369"/>
      <c r="G185" s="198"/>
      <c r="H185" s="198"/>
      <c r="I185" s="369"/>
      <c r="J185" s="369"/>
      <c r="K185" s="369"/>
      <c r="L185" s="369"/>
      <c r="M185" s="369"/>
      <c r="N185" s="555"/>
      <c r="O185" s="1147"/>
      <c r="P185" s="555"/>
      <c r="Q185" s="555"/>
      <c r="R185" s="555"/>
      <c r="S185" s="555"/>
      <c r="T185" s="555"/>
      <c r="U185" s="555"/>
      <c r="V185" s="555"/>
      <c r="W185" s="555"/>
      <c r="X185" s="555"/>
      <c r="Y185" s="555"/>
      <c r="Z185" s="555"/>
      <c r="AA185" s="555"/>
      <c r="AB185" s="555"/>
      <c r="AC185" s="555"/>
      <c r="AD185" s="555"/>
      <c r="AE185" s="555"/>
      <c r="AF185" s="555"/>
      <c r="AG185" s="555"/>
      <c r="AH185" s="555"/>
      <c r="AI185" s="555"/>
      <c r="AJ185" s="555"/>
      <c r="AK185" s="555"/>
      <c r="AL185" s="555"/>
      <c r="AM185" s="555"/>
      <c r="AN185" s="555"/>
      <c r="AO185" s="555"/>
      <c r="AP185" s="555"/>
      <c r="AQ185" s="555"/>
      <c r="AR185" s="555"/>
      <c r="AS185" s="555"/>
      <c r="AT185" s="555"/>
      <c r="AU185" s="555"/>
      <c r="AV185" s="555"/>
      <c r="AW185" s="555"/>
      <c r="AX185" s="555"/>
      <c r="AY185" s="555"/>
      <c r="AZ185" s="555"/>
      <c r="BA185" s="555"/>
      <c r="BB185" s="555"/>
      <c r="BC185" s="555"/>
      <c r="BD185" s="555"/>
      <c r="BE185" s="555"/>
      <c r="BF185" s="555"/>
      <c r="BG185" s="555"/>
      <c r="BH185" s="555"/>
      <c r="BI185" s="555"/>
      <c r="BJ185" s="555"/>
      <c r="BK185" s="555"/>
      <c r="BL185" s="555"/>
      <c r="BM185" s="555"/>
      <c r="BN185" s="555"/>
      <c r="BO185" s="555"/>
      <c r="BP185" s="555"/>
      <c r="BQ185" s="555"/>
      <c r="BR185" s="555"/>
      <c r="BS185" s="555"/>
      <c r="BT185" s="555"/>
      <c r="BU185" s="555"/>
      <c r="BV185" s="555"/>
      <c r="BW185" s="555"/>
      <c r="BX185" s="555"/>
      <c r="BY185" s="555"/>
      <c r="BZ185" s="555"/>
      <c r="CA185" s="555"/>
      <c r="CB185" s="555"/>
      <c r="CC185" s="555"/>
      <c r="CD185" s="555"/>
      <c r="CE185" s="555"/>
      <c r="CF185" s="555"/>
      <c r="CG185" s="555"/>
      <c r="CH185" s="555"/>
      <c r="CI185" s="555"/>
      <c r="CJ185" s="555"/>
      <c r="CK185" s="555"/>
      <c r="CL185" s="555"/>
      <c r="CM185" s="555"/>
      <c r="CN185" s="555"/>
      <c r="CO185" s="555"/>
      <c r="CP185" s="555"/>
      <c r="CQ185" s="555"/>
      <c r="CR185" s="555"/>
      <c r="CS185" s="555"/>
      <c r="CT185" s="555"/>
      <c r="CU185" s="555"/>
      <c r="CV185" s="555"/>
      <c r="CW185" s="555"/>
      <c r="CX185" s="555"/>
      <c r="CY185" s="555"/>
      <c r="CZ185" s="555"/>
      <c r="DA185" s="555"/>
      <c r="DB185" s="555"/>
      <c r="DC185" s="555"/>
      <c r="DI185" s="555"/>
    </row>
    <row r="186" spans="1:113" s="1127" customFormat="1">
      <c r="A186" s="1148"/>
      <c r="D186" s="1230"/>
      <c r="E186" s="1230"/>
      <c r="F186" s="1151"/>
      <c r="G186" s="1240"/>
      <c r="H186" s="1240"/>
      <c r="I186" s="1151"/>
      <c r="J186" s="1151"/>
      <c r="K186" s="1151"/>
      <c r="L186" s="1151"/>
      <c r="M186" s="1151"/>
      <c r="N186" s="1148"/>
      <c r="O186" s="1230"/>
      <c r="DI186" s="1148"/>
    </row>
  </sheetData>
  <autoFilter ref="B1:B184" xr:uid="{932FC81D-B592-432E-93C5-19B493D36022}">
    <filterColumn colId="0">
      <filters>
        <dateGroupItem year="2025" dateTimeGrouping="year"/>
      </filters>
    </filterColumn>
  </autoFilter>
  <mergeCells count="4">
    <mergeCell ref="BR1:CI1"/>
    <mergeCell ref="CJ1:CN1"/>
    <mergeCell ref="CO1:CU1"/>
    <mergeCell ref="CV1:DC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B7993-BCDC-48E3-B6C0-6F4BBBD2BD8D}">
  <sheetPr>
    <tabColor theme="3" tint="0.39997558519241921"/>
  </sheetPr>
  <dimension ref="A1"/>
  <sheetViews>
    <sheetView showGridLines="0" topLeftCell="A52" zoomScale="70" zoomScaleNormal="70" workbookViewId="0">
      <selection activeCell="S32" sqref="S32"/>
    </sheetView>
  </sheetViews>
  <sheetFormatPr defaultRowHeight="14.4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9FF66"/>
  </sheetPr>
  <dimension ref="A1:L98"/>
  <sheetViews>
    <sheetView view="pageBreakPreview" zoomScaleNormal="100" zoomScaleSheetLayoutView="100" workbookViewId="0">
      <pane xSplit="1" ySplit="4" topLeftCell="B77" activePane="bottomRight" state="frozen"/>
      <selection pane="topRight" activeCell="C1" sqref="C1"/>
      <selection pane="bottomLeft" activeCell="A5" sqref="A5"/>
      <selection pane="bottomRight" activeCell="F105" sqref="F105"/>
    </sheetView>
  </sheetViews>
  <sheetFormatPr defaultColWidth="9.33203125" defaultRowHeight="14.4"/>
  <cols>
    <col min="1" max="4" width="15.5546875" customWidth="1"/>
    <col min="5" max="5" width="4.5546875" customWidth="1"/>
    <col min="6" max="9" width="15.5546875" customWidth="1"/>
    <col min="10" max="10" width="11.33203125" customWidth="1"/>
    <col min="11" max="11" width="10.44140625" customWidth="1"/>
    <col min="12" max="12" width="11.44140625" customWidth="1"/>
  </cols>
  <sheetData>
    <row r="1" spans="1:12" ht="31.2">
      <c r="A1" s="1280" t="s">
        <v>873</v>
      </c>
      <c r="B1" s="1280"/>
      <c r="C1" s="1280"/>
      <c r="D1" s="1280"/>
      <c r="E1" s="1262"/>
      <c r="F1" s="1280" t="s">
        <v>873</v>
      </c>
      <c r="G1" s="1280"/>
      <c r="H1" s="1280"/>
      <c r="I1" s="1280"/>
      <c r="J1" s="1263"/>
      <c r="K1" s="1263"/>
      <c r="L1" s="1263"/>
    </row>
    <row r="2" spans="1:12" ht="15" thickBot="1"/>
    <row r="3" spans="1:12" ht="18.600000000000001" thickBot="1">
      <c r="A3" s="1444" t="s">
        <v>226</v>
      </c>
      <c r="B3" s="1445"/>
      <c r="C3" s="1445"/>
      <c r="D3" s="1446"/>
      <c r="E3" s="1268"/>
      <c r="F3" s="1444" t="s">
        <v>226</v>
      </c>
      <c r="G3" s="1445"/>
      <c r="H3" s="1445"/>
      <c r="I3" s="1446"/>
    </row>
    <row r="4" spans="1:12" ht="15.6">
      <c r="A4" s="1264" t="s">
        <v>227</v>
      </c>
      <c r="B4" s="1264" t="s">
        <v>874</v>
      </c>
      <c r="C4" s="1264" t="s">
        <v>41</v>
      </c>
      <c r="D4" s="1264" t="s">
        <v>875</v>
      </c>
      <c r="E4" s="1269"/>
      <c r="F4" s="1264" t="s">
        <v>227</v>
      </c>
      <c r="G4" s="1264" t="s">
        <v>874</v>
      </c>
      <c r="H4" s="1264" t="s">
        <v>41</v>
      </c>
      <c r="I4" s="1264" t="s">
        <v>875</v>
      </c>
    </row>
    <row r="5" spans="1:12">
      <c r="A5" s="1265">
        <v>38065</v>
      </c>
      <c r="B5" s="401">
        <v>4.9800000000000004</v>
      </c>
      <c r="C5" s="401">
        <v>7</v>
      </c>
      <c r="D5" s="403">
        <v>1900</v>
      </c>
      <c r="E5" s="1270"/>
      <c r="F5" s="1265">
        <f>'SC Groundwater Results'!B99</f>
        <v>42753</v>
      </c>
      <c r="G5" s="401">
        <f>'SC Groundwater Results'!C99</f>
        <v>4.07</v>
      </c>
      <c r="H5" s="401">
        <f>'SC Groundwater Results'!E99</f>
        <v>7.2</v>
      </c>
      <c r="I5" s="403">
        <f>'SC Groundwater Results'!F99</f>
        <v>1415</v>
      </c>
    </row>
    <row r="6" spans="1:12">
      <c r="A6" s="1265">
        <v>38181</v>
      </c>
      <c r="B6" s="401">
        <v>6.11</v>
      </c>
      <c r="C6" s="401">
        <v>7</v>
      </c>
      <c r="D6" s="403">
        <v>2140</v>
      </c>
      <c r="E6" s="1270"/>
      <c r="F6" s="1265">
        <f>'SC Groundwater Results'!B100</f>
        <v>42781</v>
      </c>
      <c r="G6" s="401">
        <f>'SC Groundwater Results'!C100</f>
        <v>4.8899999999999997</v>
      </c>
      <c r="H6" s="401">
        <f>'SC Groundwater Results'!E100</f>
        <v>7.2</v>
      </c>
      <c r="I6" s="403">
        <f>'SC Groundwater Results'!F100</f>
        <v>1417</v>
      </c>
    </row>
    <row r="7" spans="1:12">
      <c r="A7" s="1265">
        <v>38337</v>
      </c>
      <c r="B7" s="401">
        <v>7.05</v>
      </c>
      <c r="C7" s="401">
        <v>7</v>
      </c>
      <c r="D7" s="403">
        <v>1820</v>
      </c>
      <c r="E7" s="1270"/>
      <c r="F7" s="1265">
        <f>'SC Groundwater Results'!B101</f>
        <v>42807</v>
      </c>
      <c r="G7" s="401">
        <f>'SC Groundwater Results'!C101</f>
        <v>5.24</v>
      </c>
      <c r="H7" s="401">
        <f>'SC Groundwater Results'!E101</f>
        <v>7.55</v>
      </c>
      <c r="I7" s="403">
        <f>'SC Groundwater Results'!F101</f>
        <v>1660</v>
      </c>
    </row>
    <row r="8" spans="1:12">
      <c r="A8" s="1265">
        <v>38469</v>
      </c>
      <c r="B8" s="401">
        <v>6.6</v>
      </c>
      <c r="C8" s="401">
        <v>7.1</v>
      </c>
      <c r="D8" s="403">
        <v>1880</v>
      </c>
      <c r="E8" s="1270"/>
      <c r="F8" s="1265">
        <f>'SC Groundwater Results'!B102</f>
        <v>42837</v>
      </c>
      <c r="G8" s="401">
        <f>'SC Groundwater Results'!C102</f>
        <v>2.5</v>
      </c>
      <c r="H8" s="401">
        <f>'SC Groundwater Results'!E102</f>
        <v>7.5</v>
      </c>
      <c r="I8" s="403">
        <f>'SC Groundwater Results'!F102</f>
        <v>1092</v>
      </c>
    </row>
    <row r="9" spans="1:12">
      <c r="A9" s="1265">
        <v>38523</v>
      </c>
      <c r="B9" s="401">
        <v>6.65</v>
      </c>
      <c r="C9" s="401">
        <v>6.8</v>
      </c>
      <c r="D9" s="403">
        <v>1840</v>
      </c>
      <c r="E9" s="1270"/>
      <c r="F9" s="1265">
        <f>'SC Groundwater Results'!B103</f>
        <v>42865</v>
      </c>
      <c r="G9" s="401">
        <f>'SC Groundwater Results'!C103</f>
        <v>3.59</v>
      </c>
      <c r="H9" s="401">
        <f>'SC Groundwater Results'!E103</f>
        <v>7</v>
      </c>
      <c r="I9" s="403">
        <f>'SC Groundwater Results'!F103</f>
        <v>1314</v>
      </c>
    </row>
    <row r="10" spans="1:12">
      <c r="A10" s="1265">
        <v>38623</v>
      </c>
      <c r="B10" s="401">
        <v>7.19</v>
      </c>
      <c r="C10" s="401">
        <v>7.1</v>
      </c>
      <c r="D10" s="403">
        <v>1880</v>
      </c>
      <c r="E10" s="1270"/>
      <c r="F10" s="1265">
        <f>'SC Groundwater Results'!B104</f>
        <v>42895</v>
      </c>
      <c r="G10" s="401">
        <f>'SC Groundwater Results'!C104</f>
        <v>4.0999999999999996</v>
      </c>
      <c r="H10" s="401">
        <f>'SC Groundwater Results'!E104</f>
        <v>6.9</v>
      </c>
      <c r="I10" s="403">
        <f>'SC Groundwater Results'!F104</f>
        <v>1396</v>
      </c>
    </row>
    <row r="11" spans="1:12">
      <c r="A11" s="1265">
        <v>38789</v>
      </c>
      <c r="B11" s="401">
        <v>7.52</v>
      </c>
      <c r="C11" s="401">
        <v>6.9</v>
      </c>
      <c r="D11" s="403">
        <v>1850</v>
      </c>
      <c r="E11" s="1270"/>
      <c r="F11" s="1265">
        <f>'SC Groundwater Results'!B105</f>
        <v>42933</v>
      </c>
      <c r="G11" s="401">
        <f>'SC Groundwater Results'!C105</f>
        <v>4.17</v>
      </c>
      <c r="H11" s="401">
        <f>'SC Groundwater Results'!E105</f>
        <v>6.9</v>
      </c>
      <c r="I11" s="403">
        <f>'SC Groundwater Results'!F105</f>
        <v>1245</v>
      </c>
    </row>
    <row r="12" spans="1:12">
      <c r="A12" s="1265">
        <v>38890</v>
      </c>
      <c r="B12" s="401">
        <v>7.9</v>
      </c>
      <c r="C12" s="401">
        <v>7</v>
      </c>
      <c r="D12" s="403">
        <v>1970</v>
      </c>
      <c r="E12" s="1270"/>
      <c r="F12" s="1265">
        <f>'SC Groundwater Results'!B106</f>
        <v>42969</v>
      </c>
      <c r="G12" s="401">
        <f>'SC Groundwater Results'!C106</f>
        <v>4.5</v>
      </c>
      <c r="H12" s="401">
        <f>'SC Groundwater Results'!E106</f>
        <v>7</v>
      </c>
      <c r="I12" s="403">
        <f>'SC Groundwater Results'!F106</f>
        <v>1424</v>
      </c>
    </row>
    <row r="13" spans="1:12">
      <c r="A13" s="1265">
        <v>38986</v>
      </c>
      <c r="B13" s="401">
        <v>7.69</v>
      </c>
      <c r="C13" s="401">
        <v>6.9</v>
      </c>
      <c r="D13" s="403">
        <v>1880</v>
      </c>
      <c r="E13" s="1270"/>
      <c r="F13" s="1265">
        <f>'SC Groundwater Results'!B107</f>
        <v>42998</v>
      </c>
      <c r="G13" s="401">
        <f>'SC Groundwater Results'!C107</f>
        <v>4.96</v>
      </c>
      <c r="H13" s="401">
        <f>'SC Groundwater Results'!E107</f>
        <v>7.1</v>
      </c>
      <c r="I13" s="403">
        <f>'SC Groundwater Results'!F107</f>
        <v>1367</v>
      </c>
    </row>
    <row r="14" spans="1:12">
      <c r="A14" s="1265">
        <v>39058</v>
      </c>
      <c r="B14" s="401">
        <v>7.82</v>
      </c>
      <c r="C14" s="401">
        <v>6.9</v>
      </c>
      <c r="D14" s="403">
        <v>1940</v>
      </c>
      <c r="E14" s="1270"/>
      <c r="F14" s="1265">
        <f>'SC Groundwater Results'!B108</f>
        <v>43027</v>
      </c>
      <c r="G14" s="401">
        <f>'SC Groundwater Results'!C108</f>
        <v>5.32</v>
      </c>
      <c r="H14" s="401">
        <f>'SC Groundwater Results'!E108</f>
        <v>6.9</v>
      </c>
      <c r="I14" s="403">
        <f>'SC Groundwater Results'!F108</f>
        <v>1278</v>
      </c>
    </row>
    <row r="15" spans="1:12">
      <c r="A15" s="1265">
        <v>39168</v>
      </c>
      <c r="B15" s="401">
        <v>7.94</v>
      </c>
      <c r="C15" s="401">
        <v>7.4</v>
      </c>
      <c r="D15" s="403">
        <v>1970</v>
      </c>
      <c r="E15" s="1270"/>
      <c r="F15" s="1265">
        <f>'SC Groundwater Results'!B109</f>
        <v>43066</v>
      </c>
      <c r="G15" s="401">
        <f>'SC Groundwater Results'!C109</f>
        <v>5.84</v>
      </c>
      <c r="H15" s="401">
        <f>'SC Groundwater Results'!E109</f>
        <v>7</v>
      </c>
      <c r="I15" s="403">
        <f>'SC Groundwater Results'!F109</f>
        <v>1301</v>
      </c>
    </row>
    <row r="16" spans="1:12">
      <c r="A16" s="1265">
        <v>39274</v>
      </c>
      <c r="B16" s="401">
        <v>2.87</v>
      </c>
      <c r="C16" s="401">
        <v>7.5</v>
      </c>
      <c r="D16" s="403">
        <v>1030</v>
      </c>
      <c r="E16" s="1270"/>
      <c r="F16" s="1265">
        <f>'SC Groundwater Results'!B110</f>
        <v>43084</v>
      </c>
      <c r="G16" s="401">
        <f>'SC Groundwater Results'!C110</f>
        <v>6.06</v>
      </c>
      <c r="H16" s="401">
        <f>'SC Groundwater Results'!E110</f>
        <v>7.1</v>
      </c>
      <c r="I16" s="403">
        <f>'SC Groundwater Results'!F110</f>
        <v>1253</v>
      </c>
    </row>
    <row r="17" spans="1:9">
      <c r="A17" s="1265">
        <v>39344</v>
      </c>
      <c r="B17" s="401">
        <v>2.88</v>
      </c>
      <c r="C17" s="401">
        <v>7.3</v>
      </c>
      <c r="D17" s="403">
        <v>1450</v>
      </c>
      <c r="E17" s="1270"/>
      <c r="F17" s="1265">
        <f>'SC Groundwater Results'!B111</f>
        <v>43110</v>
      </c>
      <c r="G17" s="401">
        <f>'SC Groundwater Results'!C111</f>
        <v>6.36</v>
      </c>
      <c r="H17" s="401">
        <f>'SC Groundwater Results'!E111</f>
        <v>6.9</v>
      </c>
      <c r="I17" s="403">
        <f>'SC Groundwater Results'!F111</f>
        <v>1208</v>
      </c>
    </row>
    <row r="18" spans="1:9">
      <c r="A18" s="1265">
        <v>39421</v>
      </c>
      <c r="B18" s="401">
        <v>2.72</v>
      </c>
      <c r="C18" s="401">
        <v>7.3</v>
      </c>
      <c r="D18" s="403">
        <v>1610</v>
      </c>
      <c r="E18" s="1270"/>
      <c r="F18" s="1265">
        <f>'SC Groundwater Results'!B112</f>
        <v>43146</v>
      </c>
      <c r="G18" s="401">
        <f>'SC Groundwater Results'!C112</f>
        <v>6.02</v>
      </c>
      <c r="H18" s="401">
        <f>'SC Groundwater Results'!E112</f>
        <v>7</v>
      </c>
      <c r="I18" s="403">
        <f>'SC Groundwater Results'!F112</f>
        <v>1459</v>
      </c>
    </row>
    <row r="19" spans="1:9">
      <c r="A19" s="1265">
        <v>39512</v>
      </c>
      <c r="B19" s="401">
        <v>2.76</v>
      </c>
      <c r="C19" s="401">
        <v>7.3</v>
      </c>
      <c r="D19" s="403">
        <v>1670</v>
      </c>
      <c r="E19" s="1270"/>
      <c r="F19" s="1265">
        <f>'SC Groundwater Results'!B113</f>
        <v>43172</v>
      </c>
      <c r="G19" s="401">
        <f>'SC Groundwater Results'!C113</f>
        <v>6.83</v>
      </c>
      <c r="H19" s="401">
        <f>'SC Groundwater Results'!E113</f>
        <v>7.39</v>
      </c>
      <c r="I19" s="403">
        <f>'SC Groundwater Results'!F113</f>
        <v>1510</v>
      </c>
    </row>
    <row r="20" spans="1:9">
      <c r="A20" s="1265">
        <v>39611</v>
      </c>
      <c r="B20" s="401">
        <v>2.91</v>
      </c>
      <c r="C20" s="401">
        <v>7.5</v>
      </c>
      <c r="D20" s="403">
        <v>1530</v>
      </c>
      <c r="E20" s="1270"/>
      <c r="F20" s="1265">
        <f>'SC Groundwater Results'!B114</f>
        <v>43201</v>
      </c>
      <c r="G20" s="401">
        <f>'SC Groundwater Results'!C114</f>
        <v>6.98</v>
      </c>
      <c r="H20" s="401">
        <f>'SC Groundwater Results'!E114</f>
        <v>7.2</v>
      </c>
      <c r="I20" s="403">
        <f>'SC Groundwater Results'!F114</f>
        <v>1464</v>
      </c>
    </row>
    <row r="21" spans="1:9">
      <c r="A21" s="1265">
        <v>39692</v>
      </c>
      <c r="B21" s="401">
        <v>2.86</v>
      </c>
      <c r="C21" s="401">
        <v>7.5</v>
      </c>
      <c r="D21" s="403">
        <v>1590</v>
      </c>
      <c r="E21" s="1270"/>
      <c r="F21" s="1265">
        <f>'SC Groundwater Results'!B115</f>
        <v>43229</v>
      </c>
      <c r="G21" s="401">
        <f>'SC Groundwater Results'!C115</f>
        <v>7.12</v>
      </c>
      <c r="H21" s="401">
        <f>'SC Groundwater Results'!E115</f>
        <v>7.1</v>
      </c>
      <c r="I21" s="403">
        <f>'SC Groundwater Results'!F115</f>
        <v>1444</v>
      </c>
    </row>
    <row r="22" spans="1:9">
      <c r="A22" s="1265">
        <v>39798</v>
      </c>
      <c r="B22" s="401">
        <v>2.89</v>
      </c>
      <c r="C22" s="401">
        <v>7.1</v>
      </c>
      <c r="D22" s="403">
        <v>1680</v>
      </c>
      <c r="E22" s="1270"/>
      <c r="F22" s="1265">
        <f>'SC Groundwater Results'!B116</f>
        <v>43272</v>
      </c>
      <c r="G22" s="401">
        <f>'SC Groundwater Results'!C116</f>
        <v>7.29</v>
      </c>
      <c r="H22" s="401">
        <f>'SC Groundwater Results'!E116</f>
        <v>7.3</v>
      </c>
      <c r="I22" s="403">
        <f>'SC Groundwater Results'!F116</f>
        <v>1514</v>
      </c>
    </row>
    <row r="23" spans="1:9">
      <c r="A23" s="1265">
        <v>39890</v>
      </c>
      <c r="B23" s="401">
        <v>3.26</v>
      </c>
      <c r="C23" s="401">
        <v>7.2</v>
      </c>
      <c r="D23" s="403">
        <v>1620</v>
      </c>
      <c r="E23" s="1270"/>
      <c r="F23" s="1265">
        <f>'SC Groundwater Results'!B117</f>
        <v>43293</v>
      </c>
      <c r="G23" s="401">
        <f>'SC Groundwater Results'!C117</f>
        <v>7.38</v>
      </c>
      <c r="H23" s="401">
        <f>'SC Groundwater Results'!E117</f>
        <v>7</v>
      </c>
      <c r="I23" s="403">
        <f>'SC Groundwater Results'!F117</f>
        <v>1493</v>
      </c>
    </row>
    <row r="24" spans="1:9">
      <c r="A24" s="1265">
        <v>39975</v>
      </c>
      <c r="B24" s="401">
        <v>3.88</v>
      </c>
      <c r="C24" s="401">
        <v>7</v>
      </c>
      <c r="D24" s="403">
        <v>1410</v>
      </c>
      <c r="E24" s="1270"/>
      <c r="F24" s="1265">
        <f>'SC Groundwater Results'!B118</f>
        <v>43321</v>
      </c>
      <c r="G24" s="401">
        <f>'SC Groundwater Results'!C118</f>
        <v>7.45</v>
      </c>
      <c r="H24" s="401">
        <f>'SC Groundwater Results'!E118</f>
        <v>7</v>
      </c>
      <c r="I24" s="403">
        <f>'SC Groundwater Results'!F118</f>
        <v>1466</v>
      </c>
    </row>
    <row r="25" spans="1:9">
      <c r="A25" s="1265">
        <v>40071</v>
      </c>
      <c r="B25" s="401">
        <v>3.9</v>
      </c>
      <c r="C25" s="401">
        <v>0</v>
      </c>
      <c r="D25" s="403">
        <v>1400</v>
      </c>
      <c r="E25" s="1270"/>
      <c r="F25" s="1265">
        <f>'SC Groundwater Results'!B119</f>
        <v>43349</v>
      </c>
      <c r="G25" s="401">
        <f>'SC Groundwater Results'!C119</f>
        <v>7.53</v>
      </c>
      <c r="H25" s="401">
        <f>'SC Groundwater Results'!E119</f>
        <v>6.9</v>
      </c>
      <c r="I25" s="403">
        <f>'SC Groundwater Results'!F119</f>
        <v>1534</v>
      </c>
    </row>
    <row r="26" spans="1:9">
      <c r="A26" s="1265">
        <v>40196</v>
      </c>
      <c r="B26" s="401">
        <v>3.63</v>
      </c>
      <c r="C26" s="401">
        <v>7.1</v>
      </c>
      <c r="D26" s="403">
        <v>1410</v>
      </c>
      <c r="E26" s="1270"/>
      <c r="F26" s="1265">
        <f>'SC Groundwater Results'!B120</f>
        <v>43383</v>
      </c>
      <c r="G26" s="401">
        <f>'SC Groundwater Results'!C120</f>
        <v>7.62</v>
      </c>
      <c r="H26" s="401">
        <f>'SC Groundwater Results'!E120</f>
        <v>6.9</v>
      </c>
      <c r="I26" s="403">
        <f>'SC Groundwater Results'!F120</f>
        <v>1460</v>
      </c>
    </row>
    <row r="27" spans="1:9">
      <c r="A27" s="1265">
        <v>40266</v>
      </c>
      <c r="B27" s="401">
        <v>3.87</v>
      </c>
      <c r="C27" s="401">
        <v>7</v>
      </c>
      <c r="D27" s="403">
        <v>1410</v>
      </c>
      <c r="E27" s="1270"/>
      <c r="F27" s="1265">
        <f>'SC Groundwater Results'!B121</f>
        <v>43411</v>
      </c>
      <c r="G27" s="401">
        <f>'SC Groundwater Results'!C121</f>
        <v>7.68</v>
      </c>
      <c r="H27" s="401">
        <f>'SC Groundwater Results'!E121</f>
        <v>7</v>
      </c>
      <c r="I27" s="403">
        <f>'SC Groundwater Results'!F121</f>
        <v>1454</v>
      </c>
    </row>
    <row r="28" spans="1:9">
      <c r="A28" s="1265">
        <v>40351</v>
      </c>
      <c r="B28" s="401">
        <v>4.18</v>
      </c>
      <c r="C28" s="401">
        <v>7.2</v>
      </c>
      <c r="D28" s="403">
        <v>1387</v>
      </c>
      <c r="E28" s="1270"/>
      <c r="F28" s="1265">
        <f>'SC Groundwater Results'!B122</f>
        <v>43440</v>
      </c>
      <c r="G28" s="401">
        <f>'SC Groundwater Results'!C122</f>
        <v>7.75</v>
      </c>
      <c r="H28" s="401">
        <f>'SC Groundwater Results'!E122</f>
        <v>6.9</v>
      </c>
      <c r="I28" s="403">
        <f>'SC Groundwater Results'!F122</f>
        <v>693</v>
      </c>
    </row>
    <row r="29" spans="1:9">
      <c r="A29" s="1265">
        <v>40449</v>
      </c>
      <c r="B29" s="401">
        <v>2.88</v>
      </c>
      <c r="C29" s="401">
        <v>8.2899999999999991</v>
      </c>
      <c r="D29" s="403">
        <v>1447</v>
      </c>
      <c r="E29" s="1270"/>
      <c r="F29" s="1265">
        <f>'SC Groundwater Results'!B123</f>
        <v>43474</v>
      </c>
      <c r="G29" s="401">
        <f>'SC Groundwater Results'!C123</f>
        <v>7.83</v>
      </c>
      <c r="H29" s="401">
        <f>'SC Groundwater Results'!E123</f>
        <v>7.1</v>
      </c>
      <c r="I29" s="403">
        <f>'SC Groundwater Results'!F123</f>
        <v>1091</v>
      </c>
    </row>
    <row r="30" spans="1:9">
      <c r="A30" s="1265">
        <v>40532</v>
      </c>
      <c r="B30" s="401">
        <v>2.68</v>
      </c>
      <c r="C30" s="401">
        <v>7.1</v>
      </c>
      <c r="D30" s="403">
        <v>1468</v>
      </c>
      <c r="E30" s="1270"/>
      <c r="F30" s="1265">
        <f>'SC Groundwater Results'!B124</f>
        <v>43509</v>
      </c>
      <c r="G30" s="401">
        <f>'SC Groundwater Results'!C124</f>
        <v>7.81</v>
      </c>
      <c r="H30" s="401">
        <f>'SC Groundwater Results'!E124</f>
        <v>7.1</v>
      </c>
      <c r="I30" s="403">
        <f>'SC Groundwater Results'!F124</f>
        <v>1033</v>
      </c>
    </row>
    <row r="31" spans="1:9">
      <c r="A31" s="1265">
        <v>40623</v>
      </c>
      <c r="B31" s="401">
        <v>5.1100000000000003</v>
      </c>
      <c r="C31" s="401">
        <v>7.1</v>
      </c>
      <c r="D31" s="403">
        <v>1629</v>
      </c>
      <c r="E31" s="1270"/>
      <c r="F31" s="1265">
        <f>'SC Groundwater Results'!B125</f>
        <v>43531</v>
      </c>
      <c r="G31" s="401">
        <f>'SC Groundwater Results'!C125</f>
        <v>7.95</v>
      </c>
      <c r="H31" s="401">
        <f>'SC Groundwater Results'!E125</f>
        <v>7.5</v>
      </c>
      <c r="I31" s="403">
        <f>'SC Groundwater Results'!F125</f>
        <v>1330</v>
      </c>
    </row>
    <row r="32" spans="1:9">
      <c r="A32" s="1265">
        <v>40715</v>
      </c>
      <c r="B32" s="401">
        <v>2.2799999999999998</v>
      </c>
      <c r="C32" s="401">
        <v>7.2</v>
      </c>
      <c r="D32" s="403">
        <v>1190</v>
      </c>
      <c r="E32" s="1270"/>
      <c r="F32" s="1265">
        <f>'SC Groundwater Results'!B126</f>
        <v>43559</v>
      </c>
      <c r="G32" s="401">
        <f>'SC Groundwater Results'!C126</f>
        <v>6.77</v>
      </c>
      <c r="H32" s="401">
        <f>'SC Groundwater Results'!E126</f>
        <v>6.9</v>
      </c>
      <c r="I32" s="403">
        <f>'SC Groundwater Results'!F126</f>
        <v>335</v>
      </c>
    </row>
    <row r="33" spans="1:9">
      <c r="A33" s="1265">
        <v>40750</v>
      </c>
      <c r="B33" s="401">
        <v>2.36</v>
      </c>
      <c r="C33" s="401">
        <v>7.1</v>
      </c>
      <c r="D33" s="403">
        <v>1412</v>
      </c>
      <c r="E33" s="1270"/>
      <c r="F33" s="1265">
        <f>'SC Groundwater Results'!B127</f>
        <v>43593</v>
      </c>
      <c r="G33" s="401">
        <f>'SC Groundwater Results'!C127</f>
        <v>6.84</v>
      </c>
      <c r="H33" s="401">
        <f>'SC Groundwater Results'!E127</f>
        <v>6.9</v>
      </c>
      <c r="I33" s="403">
        <f>'SC Groundwater Results'!F127</f>
        <v>1291</v>
      </c>
    </row>
    <row r="34" spans="1:9">
      <c r="A34" s="1265">
        <v>40778</v>
      </c>
      <c r="B34" s="401">
        <v>2.0299999999999998</v>
      </c>
      <c r="C34" s="401">
        <v>7.2</v>
      </c>
      <c r="D34" s="403">
        <v>1381</v>
      </c>
      <c r="E34" s="1270"/>
      <c r="F34" s="1265">
        <f>'SC Groundwater Results'!B128</f>
        <v>43622</v>
      </c>
      <c r="G34" s="401">
        <f>'SC Groundwater Results'!C128</f>
        <v>6.79</v>
      </c>
      <c r="H34" s="401">
        <f>'SC Groundwater Results'!E128</f>
        <v>6.9</v>
      </c>
      <c r="I34" s="403">
        <f>'SC Groundwater Results'!F128</f>
        <v>1299</v>
      </c>
    </row>
    <row r="35" spans="1:9">
      <c r="A35" s="1265">
        <v>40812</v>
      </c>
      <c r="B35" s="401">
        <v>2.42</v>
      </c>
      <c r="C35" s="401">
        <v>7.52</v>
      </c>
      <c r="D35" s="403">
        <v>1450</v>
      </c>
      <c r="E35" s="1270"/>
      <c r="F35" s="1265">
        <f>'SC Groundwater Results'!B129</f>
        <v>43649</v>
      </c>
      <c r="G35" s="401">
        <f>'SC Groundwater Results'!C129</f>
        <v>6.61</v>
      </c>
      <c r="H35" s="401">
        <f>'SC Groundwater Results'!E129</f>
        <v>7.2</v>
      </c>
      <c r="I35" s="403">
        <f>'SC Groundwater Results'!F129</f>
        <v>1284</v>
      </c>
    </row>
    <row r="36" spans="1:9">
      <c r="A36" s="1265">
        <v>40841</v>
      </c>
      <c r="B36" s="401">
        <v>2.89</v>
      </c>
      <c r="C36" s="401">
        <v>8.1999999999999993</v>
      </c>
      <c r="D36" s="403">
        <v>1349</v>
      </c>
      <c r="E36" s="1270"/>
      <c r="F36" s="1265">
        <f>'SC Groundwater Results'!B130</f>
        <v>43683</v>
      </c>
      <c r="G36" s="401">
        <f>'SC Groundwater Results'!C130</f>
        <v>6.55</v>
      </c>
      <c r="H36" s="401">
        <f>'SC Groundwater Results'!E130</f>
        <v>7.2</v>
      </c>
      <c r="I36" s="403">
        <f>'SC Groundwater Results'!F130</f>
        <v>1370</v>
      </c>
    </row>
    <row r="37" spans="1:9">
      <c r="A37" s="1265">
        <v>40862</v>
      </c>
      <c r="B37" s="401">
        <v>2.4700000000000002</v>
      </c>
      <c r="C37" s="401">
        <v>7.1</v>
      </c>
      <c r="D37" s="403">
        <v>1416</v>
      </c>
      <c r="E37" s="1270"/>
      <c r="F37" s="1265">
        <f>'SC Groundwater Results'!B131</f>
        <v>43713</v>
      </c>
      <c r="G37" s="401">
        <f>'SC Groundwater Results'!C131</f>
        <v>6.64</v>
      </c>
      <c r="H37" s="401">
        <f>'SC Groundwater Results'!E131</f>
        <v>7</v>
      </c>
      <c r="I37" s="403">
        <f>'SC Groundwater Results'!F131</f>
        <v>1395</v>
      </c>
    </row>
    <row r="38" spans="1:9">
      <c r="A38" s="1265">
        <v>40896</v>
      </c>
      <c r="B38" s="401">
        <v>2.35</v>
      </c>
      <c r="C38" s="401">
        <v>7.1</v>
      </c>
      <c r="D38" s="403">
        <v>1471</v>
      </c>
      <c r="E38" s="1270"/>
      <c r="F38" s="1265">
        <f>'SC Groundwater Results'!B132</f>
        <v>43741</v>
      </c>
      <c r="G38" s="401">
        <f>'SC Groundwater Results'!C132</f>
        <v>6.79</v>
      </c>
      <c r="H38" s="401">
        <f>'SC Groundwater Results'!E132</f>
        <v>7</v>
      </c>
      <c r="I38" s="403">
        <f>'SC Groundwater Results'!F132</f>
        <v>1379</v>
      </c>
    </row>
    <row r="39" spans="1:9">
      <c r="A39" s="1265">
        <v>40960</v>
      </c>
      <c r="B39" s="401">
        <v>2.4900000000000002</v>
      </c>
      <c r="C39" s="401">
        <v>7.1</v>
      </c>
      <c r="D39" s="403">
        <v>1415</v>
      </c>
      <c r="E39" s="1270"/>
      <c r="F39" s="1265">
        <f>'SC Groundwater Results'!B133</f>
        <v>43776</v>
      </c>
      <c r="G39" s="401">
        <f>'SC Groundwater Results'!C133</f>
        <v>7</v>
      </c>
      <c r="H39" s="401">
        <f>'SC Groundwater Results'!E133</f>
        <v>7.1</v>
      </c>
      <c r="I39" s="403">
        <f>'SC Groundwater Results'!F133</f>
        <v>1314</v>
      </c>
    </row>
    <row r="40" spans="1:9">
      <c r="A40" s="1265">
        <v>40989</v>
      </c>
      <c r="B40" s="401">
        <v>2.44</v>
      </c>
      <c r="C40" s="401">
        <v>7.2</v>
      </c>
      <c r="D40" s="403">
        <v>1404</v>
      </c>
      <c r="E40" s="1270"/>
      <c r="F40" s="1265">
        <f>'SC Groundwater Results'!B134</f>
        <v>43803</v>
      </c>
      <c r="G40" s="401">
        <f>'SC Groundwater Results'!C134</f>
        <v>7.93</v>
      </c>
      <c r="H40" s="401">
        <f>'SC Groundwater Results'!E134</f>
        <v>7</v>
      </c>
      <c r="I40" s="403">
        <f>'SC Groundwater Results'!F134</f>
        <v>1425</v>
      </c>
    </row>
    <row r="41" spans="1:9">
      <c r="A41" s="1265">
        <v>41023</v>
      </c>
      <c r="B41" s="401">
        <v>2.91</v>
      </c>
      <c r="C41" s="401">
        <v>7.1</v>
      </c>
      <c r="D41" s="403">
        <v>1448</v>
      </c>
      <c r="E41" s="1270"/>
      <c r="F41" s="1265">
        <f>'SC Groundwater Results'!B135</f>
        <v>43839</v>
      </c>
      <c r="G41" s="401">
        <f>'SC Groundwater Results'!C135</f>
        <v>7.43</v>
      </c>
      <c r="H41" s="401">
        <f>'SC Groundwater Results'!E135</f>
        <v>7</v>
      </c>
      <c r="I41" s="403">
        <f>'SC Groundwater Results'!F135</f>
        <v>1447</v>
      </c>
    </row>
    <row r="42" spans="1:9">
      <c r="A42" s="1265">
        <v>41052</v>
      </c>
      <c r="B42" s="401">
        <v>3.15</v>
      </c>
      <c r="C42" s="401">
        <v>7.2</v>
      </c>
      <c r="D42" s="403">
        <v>1415</v>
      </c>
      <c r="E42" s="1270"/>
      <c r="F42" s="1265">
        <f>'SC Groundwater Results'!B136</f>
        <v>43865</v>
      </c>
      <c r="G42" s="401">
        <f>'SC Groundwater Results'!C136</f>
        <v>7.55</v>
      </c>
      <c r="H42" s="401">
        <f>'SC Groundwater Results'!E136</f>
        <v>6.9</v>
      </c>
      <c r="I42" s="403">
        <f>'SC Groundwater Results'!F136</f>
        <v>1461</v>
      </c>
    </row>
    <row r="43" spans="1:9">
      <c r="A43" s="1265">
        <v>41081</v>
      </c>
      <c r="B43" s="401">
        <v>2.44</v>
      </c>
      <c r="C43" s="401">
        <v>7.2</v>
      </c>
      <c r="D43" s="403">
        <v>1353</v>
      </c>
      <c r="E43" s="1270"/>
      <c r="F43" s="1265">
        <f>'SC Groundwater Results'!B137</f>
        <v>43895</v>
      </c>
      <c r="G43" s="401">
        <f>'SC Groundwater Results'!C137</f>
        <v>7.19</v>
      </c>
      <c r="H43" s="401">
        <f>'SC Groundwater Results'!E137</f>
        <v>7.1</v>
      </c>
      <c r="I43" s="403">
        <f>'SC Groundwater Results'!F137</f>
        <v>1420</v>
      </c>
    </row>
    <row r="44" spans="1:9">
      <c r="A44" s="1265">
        <v>41113</v>
      </c>
      <c r="B44" s="401">
        <v>2.41</v>
      </c>
      <c r="C44" s="401">
        <v>7.1</v>
      </c>
      <c r="D44" s="403">
        <v>1360</v>
      </c>
      <c r="E44" s="1270"/>
      <c r="F44" s="1265">
        <f>'SC Groundwater Results'!B138</f>
        <v>43923</v>
      </c>
      <c r="G44" s="401">
        <f>'SC Groundwater Results'!C138</f>
        <v>7.32</v>
      </c>
      <c r="H44" s="401">
        <f>'SC Groundwater Results'!E138</f>
        <v>7.1</v>
      </c>
      <c r="I44" s="403">
        <f>'SC Groundwater Results'!F138</f>
        <v>1427</v>
      </c>
    </row>
    <row r="45" spans="1:9">
      <c r="A45" s="1265">
        <v>41113</v>
      </c>
      <c r="B45" s="401">
        <v>2.41</v>
      </c>
      <c r="C45" s="401">
        <v>7.1</v>
      </c>
      <c r="D45" s="403">
        <v>1360</v>
      </c>
      <c r="E45" s="1270"/>
      <c r="F45" s="1265">
        <f>'SC Groundwater Results'!B139</f>
        <v>43964</v>
      </c>
      <c r="G45" s="401">
        <f>'SC Groundwater Results'!C139</f>
        <v>7.53</v>
      </c>
      <c r="H45" s="401">
        <f>'SC Groundwater Results'!E139</f>
        <v>7.1</v>
      </c>
      <c r="I45" s="403">
        <f>'SC Groundwater Results'!F139</f>
        <v>1422</v>
      </c>
    </row>
    <row r="46" spans="1:9">
      <c r="A46" s="1265">
        <v>41143</v>
      </c>
      <c r="B46" s="401">
        <v>2.62</v>
      </c>
      <c r="C46" s="401">
        <v>7.1</v>
      </c>
      <c r="D46" s="403">
        <v>1317</v>
      </c>
      <c r="E46" s="1270"/>
      <c r="F46" s="1265">
        <f>'SC Groundwater Results'!B140</f>
        <v>43984</v>
      </c>
      <c r="G46" s="401">
        <f>'SC Groundwater Results'!C140</f>
        <v>7.62</v>
      </c>
      <c r="H46" s="401">
        <f>'SC Groundwater Results'!E140</f>
        <v>7.2</v>
      </c>
      <c r="I46" s="403">
        <f>'SC Groundwater Results'!F140</f>
        <v>1428</v>
      </c>
    </row>
    <row r="47" spans="1:9">
      <c r="A47" s="1265">
        <v>41178</v>
      </c>
      <c r="B47" s="401">
        <v>3.3</v>
      </c>
      <c r="C47" s="401">
        <v>7.57</v>
      </c>
      <c r="D47" s="403">
        <v>1360</v>
      </c>
      <c r="E47" s="1270"/>
      <c r="F47" s="1265">
        <f>'SC Groundwater Results'!B141</f>
        <v>44019</v>
      </c>
      <c r="G47" s="401">
        <f>'SC Groundwater Results'!C141</f>
        <v>7.73</v>
      </c>
      <c r="H47" s="401">
        <f>'SC Groundwater Results'!E141</f>
        <v>7.2</v>
      </c>
      <c r="I47" s="403">
        <f>'SC Groundwater Results'!F141</f>
        <v>1464</v>
      </c>
    </row>
    <row r="48" spans="1:9">
      <c r="A48" s="1265">
        <v>41207</v>
      </c>
      <c r="B48" s="401">
        <v>4.0999999999999996</v>
      </c>
      <c r="C48" s="401">
        <v>7.4</v>
      </c>
      <c r="D48" s="403">
        <v>1300</v>
      </c>
      <c r="E48" s="1270"/>
      <c r="F48" s="1265">
        <f>'SC Groundwater Results'!B142</f>
        <v>44047</v>
      </c>
      <c r="G48" s="401">
        <f>'SC Groundwater Results'!C142</f>
        <v>4.4400000000000004</v>
      </c>
      <c r="H48" s="401">
        <f>'SC Groundwater Results'!E142</f>
        <v>7.2</v>
      </c>
      <c r="I48" s="403">
        <f>'SC Groundwater Results'!F142</f>
        <v>1140</v>
      </c>
    </row>
    <row r="49" spans="1:9">
      <c r="A49" s="1265">
        <v>41241</v>
      </c>
      <c r="B49" s="401">
        <v>4.42</v>
      </c>
      <c r="C49" s="401">
        <v>7.1</v>
      </c>
      <c r="D49" s="403">
        <v>1412</v>
      </c>
      <c r="E49" s="1270"/>
      <c r="F49" s="1265">
        <f>'SC Groundwater Results'!B143</f>
        <v>44082</v>
      </c>
      <c r="G49" s="401">
        <f>'SC Groundwater Results'!C143</f>
        <v>3.71</v>
      </c>
      <c r="H49" s="401">
        <f>'SC Groundwater Results'!E143</f>
        <v>7.4</v>
      </c>
      <c r="I49" s="403">
        <f>'SC Groundwater Results'!F143</f>
        <v>1065</v>
      </c>
    </row>
    <row r="50" spans="1:9">
      <c r="A50" s="1265">
        <v>41257</v>
      </c>
      <c r="B50" s="401">
        <v>4.74</v>
      </c>
      <c r="C50" s="401">
        <v>7.1</v>
      </c>
      <c r="D50" s="403">
        <v>1443</v>
      </c>
      <c r="E50" s="1270"/>
      <c r="F50" s="1265">
        <f>'SC Groundwater Results'!B144</f>
        <v>44110</v>
      </c>
      <c r="G50" s="401">
        <f>'SC Groundwater Results'!C144</f>
        <v>4.21</v>
      </c>
      <c r="H50" s="401">
        <f>'SC Groundwater Results'!E144</f>
        <v>7.2</v>
      </c>
      <c r="I50" s="403">
        <f>'SC Groundwater Results'!F144</f>
        <v>1262</v>
      </c>
    </row>
    <row r="51" spans="1:9">
      <c r="A51" s="1265">
        <v>41304</v>
      </c>
      <c r="B51" s="401">
        <v>5.47</v>
      </c>
      <c r="C51" s="401">
        <v>7.2</v>
      </c>
      <c r="D51" s="403">
        <v>1579</v>
      </c>
      <c r="E51" s="1270"/>
      <c r="F51" s="1265">
        <f>'SC Groundwater Results'!B145</f>
        <v>44145</v>
      </c>
      <c r="G51" s="401">
        <f>'SC Groundwater Results'!C145</f>
        <v>2.62</v>
      </c>
      <c r="H51" s="401">
        <f>'SC Groundwater Results'!E145</f>
        <v>7.4</v>
      </c>
      <c r="I51" s="403">
        <f>'SC Groundwater Results'!F145</f>
        <v>1073</v>
      </c>
    </row>
    <row r="52" spans="1:9">
      <c r="A52" s="1265">
        <v>41332</v>
      </c>
      <c r="B52" s="401">
        <v>4.5999999999999996</v>
      </c>
      <c r="C52" s="401">
        <v>7.2</v>
      </c>
      <c r="D52" s="403">
        <v>1260</v>
      </c>
      <c r="E52" s="1270"/>
      <c r="F52" s="1265">
        <f>'SC Groundwater Results'!B146</f>
        <v>44167</v>
      </c>
      <c r="G52" s="401">
        <f>'SC Groundwater Results'!C146</f>
        <v>3.48</v>
      </c>
      <c r="H52" s="401">
        <f>'SC Groundwater Results'!E146</f>
        <v>7.2</v>
      </c>
      <c r="I52" s="403">
        <f>'SC Groundwater Results'!F146</f>
        <v>1216</v>
      </c>
    </row>
    <row r="53" spans="1:9">
      <c r="A53" s="1265">
        <v>41354</v>
      </c>
      <c r="B53" s="401">
        <v>2.5499999999999998</v>
      </c>
      <c r="C53" s="401">
        <v>7.2</v>
      </c>
      <c r="D53" s="403">
        <v>1169</v>
      </c>
      <c r="E53" s="1270"/>
      <c r="F53" s="1265">
        <f>'SC Groundwater Results'!B147</f>
        <v>44209</v>
      </c>
      <c r="G53" s="401">
        <f>'SC Groundwater Results'!C147</f>
        <v>2.58</v>
      </c>
      <c r="H53" s="401">
        <f>'SC Groundwater Results'!E147</f>
        <v>7.2</v>
      </c>
      <c r="I53" s="403">
        <f>'SC Groundwater Results'!F147</f>
        <v>1142</v>
      </c>
    </row>
    <row r="54" spans="1:9">
      <c r="A54" s="1265">
        <v>41380</v>
      </c>
      <c r="B54" s="401">
        <v>3.42</v>
      </c>
      <c r="C54" s="401">
        <v>7</v>
      </c>
      <c r="D54" s="403">
        <v>1366</v>
      </c>
      <c r="E54" s="1270"/>
      <c r="F54" s="1265">
        <f>'SC Groundwater Results'!B148</f>
        <v>44235</v>
      </c>
      <c r="G54" s="401">
        <f>'SC Groundwater Results'!C148</f>
        <v>2.52</v>
      </c>
      <c r="H54" s="401">
        <f>'SC Groundwater Results'!E148</f>
        <v>8.17</v>
      </c>
      <c r="I54" s="403">
        <f>'SC Groundwater Results'!F148</f>
        <v>1200</v>
      </c>
    </row>
    <row r="55" spans="1:9">
      <c r="A55" s="1265">
        <v>41423</v>
      </c>
      <c r="B55" s="401">
        <v>4.09</v>
      </c>
      <c r="C55" s="401">
        <v>7</v>
      </c>
      <c r="D55" s="403">
        <v>1344</v>
      </c>
      <c r="E55" s="1270"/>
      <c r="F55" s="1265">
        <f>'SC Groundwater Results'!B149</f>
        <v>44264</v>
      </c>
      <c r="G55" s="401">
        <f>'SC Groundwater Results'!C149</f>
        <v>2.91</v>
      </c>
      <c r="H55" s="401">
        <f>'SC Groundwater Results'!E149</f>
        <v>7.22</v>
      </c>
      <c r="I55" s="403">
        <f>'SC Groundwater Results'!F149</f>
        <v>1260</v>
      </c>
    </row>
    <row r="56" spans="1:9">
      <c r="A56" s="1265">
        <v>41451</v>
      </c>
      <c r="B56" s="401">
        <v>4.46</v>
      </c>
      <c r="C56" s="401">
        <v>7.2</v>
      </c>
      <c r="D56" s="403">
        <v>1392</v>
      </c>
      <c r="E56" s="1270"/>
      <c r="F56" s="1265">
        <f>'SC Groundwater Results'!B150</f>
        <v>44299</v>
      </c>
      <c r="G56" s="401">
        <f>'SC Groundwater Results'!C150</f>
        <v>2.48</v>
      </c>
      <c r="H56" s="401">
        <f>'SC Groundwater Results'!E150</f>
        <v>7.21</v>
      </c>
      <c r="I56" s="403">
        <f>'SC Groundwater Results'!F150</f>
        <v>1290</v>
      </c>
    </row>
    <row r="57" spans="1:9">
      <c r="A57" s="1265">
        <v>41486</v>
      </c>
      <c r="B57" s="401">
        <v>3.33</v>
      </c>
      <c r="C57" s="401">
        <v>7.2</v>
      </c>
      <c r="D57" s="403">
        <v>1364</v>
      </c>
      <c r="E57" s="1270"/>
      <c r="F57" s="1265">
        <f>'SC Groundwater Results'!B151</f>
        <v>44328</v>
      </c>
      <c r="G57" s="401">
        <f>'SC Groundwater Results'!C151</f>
        <v>2.56</v>
      </c>
      <c r="H57" s="401">
        <f>'SC Groundwater Results'!E151</f>
        <v>7.2</v>
      </c>
      <c r="I57" s="403">
        <f>'SC Groundwater Results'!F151</f>
        <v>1260</v>
      </c>
    </row>
    <row r="58" spans="1:9">
      <c r="A58" s="1265">
        <v>41513</v>
      </c>
      <c r="B58" s="401">
        <v>3.78</v>
      </c>
      <c r="C58" s="401">
        <v>7.5</v>
      </c>
      <c r="D58" s="403">
        <v>1377</v>
      </c>
      <c r="E58" s="1270"/>
      <c r="F58" s="1265">
        <f>'SC Groundwater Results'!B152</f>
        <v>44368</v>
      </c>
      <c r="G58" s="401">
        <f>'SC Groundwater Results'!C152</f>
        <v>2.84</v>
      </c>
      <c r="H58" s="401">
        <f>'SC Groundwater Results'!E152</f>
        <v>7.01</v>
      </c>
      <c r="I58" s="403">
        <f>'SC Groundwater Results'!F152</f>
        <v>1290</v>
      </c>
    </row>
    <row r="59" spans="1:9">
      <c r="A59" s="1265">
        <v>41542</v>
      </c>
      <c r="B59" s="401">
        <v>4.2</v>
      </c>
      <c r="C59" s="401">
        <v>7.52</v>
      </c>
      <c r="D59" s="403">
        <v>1430</v>
      </c>
      <c r="E59" s="1270"/>
      <c r="F59" s="1265">
        <f>'SC Groundwater Results'!B153</f>
        <v>44396</v>
      </c>
      <c r="G59" s="401">
        <f>'SC Groundwater Results'!C153</f>
        <v>2.48</v>
      </c>
      <c r="H59" s="401">
        <f>'SC Groundwater Results'!E153</f>
        <v>7.26</v>
      </c>
      <c r="I59" s="403">
        <f>'SC Groundwater Results'!F153</f>
        <v>1390</v>
      </c>
    </row>
    <row r="60" spans="1:9">
      <c r="A60" s="1265">
        <v>41570</v>
      </c>
      <c r="B60" s="401">
        <v>4.8</v>
      </c>
      <c r="C60" s="401">
        <v>7.3</v>
      </c>
      <c r="D60" s="403">
        <v>1447</v>
      </c>
      <c r="E60" s="1270"/>
      <c r="F60" s="1265">
        <f>'SC Groundwater Results'!B154</f>
        <v>44431</v>
      </c>
      <c r="G60" s="401">
        <f>'SC Groundwater Results'!C154</f>
        <v>3.24</v>
      </c>
      <c r="H60" s="401">
        <f>'SC Groundwater Results'!E154</f>
        <v>7.19</v>
      </c>
      <c r="I60" s="403">
        <f>'SC Groundwater Results'!F154</f>
        <v>1360</v>
      </c>
    </row>
    <row r="61" spans="1:9">
      <c r="A61" s="1265">
        <v>41599</v>
      </c>
      <c r="B61" s="401">
        <v>3.73</v>
      </c>
      <c r="C61" s="401">
        <v>7.3</v>
      </c>
      <c r="D61" s="403">
        <v>1328</v>
      </c>
      <c r="E61" s="1270"/>
      <c r="F61" s="1265">
        <f>'SC Groundwater Results'!B155</f>
        <v>44452</v>
      </c>
      <c r="G61" s="401">
        <f>'SC Groundwater Results'!C155</f>
        <v>3.12</v>
      </c>
      <c r="H61" s="401">
        <f>'SC Groundwater Results'!E155</f>
        <v>7.22</v>
      </c>
      <c r="I61" s="403">
        <f>'SC Groundwater Results'!F155</f>
        <v>1360</v>
      </c>
    </row>
    <row r="62" spans="1:9">
      <c r="A62" s="1265">
        <v>41625</v>
      </c>
      <c r="B62" s="401">
        <v>3.91</v>
      </c>
      <c r="C62" s="401">
        <v>7.2</v>
      </c>
      <c r="D62" s="403">
        <v>1315</v>
      </c>
      <c r="E62" s="1270"/>
      <c r="F62" s="1265">
        <f>'SC Groundwater Results'!B156</f>
        <v>44487</v>
      </c>
      <c r="G62" s="401">
        <f>'SC Groundwater Results'!C156</f>
        <v>2.46</v>
      </c>
      <c r="H62" s="401">
        <f>'SC Groundwater Results'!E156</f>
        <v>7.18</v>
      </c>
      <c r="I62" s="403">
        <f>'SC Groundwater Results'!F156</f>
        <v>1270</v>
      </c>
    </row>
    <row r="63" spans="1:9">
      <c r="A63" s="1265">
        <v>41661</v>
      </c>
      <c r="B63" s="401">
        <v>3.81</v>
      </c>
      <c r="C63" s="401">
        <v>7.1</v>
      </c>
      <c r="D63" s="403">
        <v>1450</v>
      </c>
      <c r="E63" s="1270"/>
      <c r="F63" s="1265">
        <f>'SC Groundwater Results'!B157</f>
        <v>44529</v>
      </c>
      <c r="G63" s="401">
        <f>'SC Groundwater Results'!C157</f>
        <v>1.62</v>
      </c>
      <c r="H63" s="401">
        <f>'SC Groundwater Results'!E157</f>
        <v>7.26</v>
      </c>
      <c r="I63" s="403">
        <f>'SC Groundwater Results'!F157</f>
        <v>512</v>
      </c>
    </row>
    <row r="64" spans="1:9">
      <c r="A64" s="1265">
        <v>41697</v>
      </c>
      <c r="B64" s="401">
        <v>4.75</v>
      </c>
      <c r="C64" s="401">
        <v>7.1</v>
      </c>
      <c r="D64" s="403">
        <v>1463</v>
      </c>
      <c r="E64" s="1270"/>
      <c r="F64" s="1265">
        <f>'SC Groundwater Results'!B158</f>
        <v>44550</v>
      </c>
      <c r="G64" s="1441" t="s">
        <v>434</v>
      </c>
      <c r="H64" s="1442"/>
      <c r="I64" s="1443"/>
    </row>
    <row r="65" spans="1:9">
      <c r="A65" s="1265">
        <v>41715</v>
      </c>
      <c r="B65" s="401">
        <v>5.09</v>
      </c>
      <c r="C65" s="401">
        <v>7.3</v>
      </c>
      <c r="D65" s="403">
        <v>1588</v>
      </c>
      <c r="E65" s="1270"/>
      <c r="F65" s="1265">
        <f>'SC Groundwater Results'!B159</f>
        <v>44585</v>
      </c>
      <c r="G65" s="401">
        <f>'SC Groundwater Results'!C159</f>
        <v>2.36</v>
      </c>
      <c r="H65" s="401">
        <f>'SC Groundwater Results'!E159</f>
        <v>7.25</v>
      </c>
      <c r="I65" s="403">
        <f>'SC Groundwater Results'!F159</f>
        <v>1330</v>
      </c>
    </row>
    <row r="66" spans="1:9">
      <c r="A66" s="1265">
        <v>41745</v>
      </c>
      <c r="B66" s="401">
        <v>5.51</v>
      </c>
      <c r="C66" s="401">
        <v>7.4</v>
      </c>
      <c r="D66" s="403">
        <v>1644</v>
      </c>
      <c r="E66" s="1270"/>
      <c r="F66" s="1265">
        <f>'SC Groundwater Results'!B160</f>
        <v>44606</v>
      </c>
      <c r="G66" s="1441" t="s">
        <v>434</v>
      </c>
      <c r="H66" s="1442"/>
      <c r="I66" s="1443"/>
    </row>
    <row r="67" spans="1:9">
      <c r="A67" s="1265">
        <v>41774</v>
      </c>
      <c r="B67" s="401">
        <v>5.7</v>
      </c>
      <c r="C67" s="401">
        <v>7.2</v>
      </c>
      <c r="D67" s="403">
        <v>1671</v>
      </c>
      <c r="E67" s="1270"/>
      <c r="F67" s="1265">
        <f>'SC Groundwater Results'!B161</f>
        <v>44634</v>
      </c>
      <c r="G67" s="1441" t="s">
        <v>434</v>
      </c>
      <c r="H67" s="1442"/>
      <c r="I67" s="1443"/>
    </row>
    <row r="68" spans="1:9">
      <c r="A68" s="1265">
        <v>41817</v>
      </c>
      <c r="B68" s="401">
        <v>5.59</v>
      </c>
      <c r="C68" s="401">
        <v>7.2</v>
      </c>
      <c r="D68" s="403">
        <v>1687</v>
      </c>
      <c r="E68" s="1270"/>
      <c r="F68" s="1265">
        <f>'SC Groundwater Results'!B162</f>
        <v>44677</v>
      </c>
      <c r="G68" s="401">
        <f>'SC Groundwater Results'!C162</f>
        <v>2.35</v>
      </c>
      <c r="H68" s="401">
        <f>'SC Groundwater Results'!E162</f>
        <v>7.19</v>
      </c>
      <c r="I68" s="403">
        <f>'SC Groundwater Results'!F162</f>
        <v>1400</v>
      </c>
    </row>
    <row r="69" spans="1:9">
      <c r="A69" s="1265">
        <v>41837</v>
      </c>
      <c r="B69" s="401">
        <v>5.65</v>
      </c>
      <c r="C69" s="401">
        <v>7.2</v>
      </c>
      <c r="D69" s="403">
        <v>1656</v>
      </c>
      <c r="E69" s="1270"/>
      <c r="F69" s="1265">
        <f>'SC Groundwater Results'!B163</f>
        <v>44697</v>
      </c>
      <c r="G69" s="401">
        <f>'SC Groundwater Results'!C163</f>
        <v>2.34</v>
      </c>
      <c r="H69" s="401">
        <f>'SC Groundwater Results'!E163</f>
        <v>7.17</v>
      </c>
      <c r="I69" s="403">
        <f>'SC Groundwater Results'!F163</f>
        <v>1410</v>
      </c>
    </row>
    <row r="70" spans="1:9">
      <c r="A70" s="1265">
        <v>41871</v>
      </c>
      <c r="B70" s="401">
        <v>5.8</v>
      </c>
      <c r="C70" s="401">
        <v>7.1</v>
      </c>
      <c r="D70" s="403">
        <v>1665</v>
      </c>
      <c r="E70" s="1270"/>
      <c r="F70" s="1265">
        <f>'SC Groundwater Results'!B164</f>
        <v>44726</v>
      </c>
      <c r="G70" s="401">
        <f>'SC Groundwater Results'!C164</f>
        <v>2.63</v>
      </c>
      <c r="H70" s="401">
        <f>'SC Groundwater Results'!E164</f>
        <v>7.2</v>
      </c>
      <c r="I70" s="403">
        <f>'SC Groundwater Results'!F164</f>
        <v>1370</v>
      </c>
    </row>
    <row r="71" spans="1:9">
      <c r="A71" s="1265">
        <v>41907</v>
      </c>
      <c r="B71" s="401">
        <v>5.84</v>
      </c>
      <c r="C71" s="401">
        <v>7.5</v>
      </c>
      <c r="D71" s="403">
        <v>1740</v>
      </c>
      <c r="E71" s="1270"/>
      <c r="F71" s="1265">
        <f>'SC Groundwater Results'!B165</f>
        <v>44754</v>
      </c>
      <c r="G71" s="401">
        <f>'SC Groundwater Results'!C165</f>
        <v>2</v>
      </c>
      <c r="H71" s="401">
        <f>'SC Groundwater Results'!E165</f>
        <v>7.27</v>
      </c>
      <c r="I71" s="403">
        <f>'SC Groundwater Results'!F165</f>
        <v>1380</v>
      </c>
    </row>
    <row r="72" spans="1:9">
      <c r="A72" s="1265">
        <v>41935</v>
      </c>
      <c r="B72" s="401">
        <v>5.72</v>
      </c>
      <c r="C72" s="401">
        <v>7.1</v>
      </c>
      <c r="D72" s="403">
        <v>1715</v>
      </c>
      <c r="E72" s="1270"/>
      <c r="F72" s="1265">
        <f>'SC Groundwater Results'!B166</f>
        <v>44790</v>
      </c>
      <c r="G72" s="401">
        <f>'SC Groundwater Results'!C166</f>
        <v>2.08</v>
      </c>
      <c r="H72" s="401">
        <f>'SC Groundwater Results'!E166</f>
        <v>7.24</v>
      </c>
      <c r="I72" s="403">
        <f>'SC Groundwater Results'!F166</f>
        <v>1340</v>
      </c>
    </row>
    <row r="73" spans="1:9">
      <c r="A73" s="1265">
        <v>41967</v>
      </c>
      <c r="B73" s="401">
        <v>5.7</v>
      </c>
      <c r="C73" s="401">
        <v>7</v>
      </c>
      <c r="D73" s="403">
        <v>1657</v>
      </c>
      <c r="E73" s="1270"/>
      <c r="F73" s="1265">
        <f>'SC Groundwater Results'!B167</f>
        <v>44824</v>
      </c>
      <c r="G73" s="401">
        <f>'SC Groundwater Results'!C167</f>
        <v>2.1</v>
      </c>
      <c r="H73" s="401">
        <f>'SC Groundwater Results'!E167</f>
        <v>7.25</v>
      </c>
      <c r="I73" s="403">
        <f>'SC Groundwater Results'!F167</f>
        <v>1420</v>
      </c>
    </row>
    <row r="74" spans="1:9">
      <c r="A74" s="1265">
        <v>41997</v>
      </c>
      <c r="B74" s="401">
        <v>5.98</v>
      </c>
      <c r="C74" s="401">
        <v>7.2</v>
      </c>
      <c r="D74" s="403">
        <v>1770</v>
      </c>
      <c r="E74" s="1270"/>
      <c r="F74" s="1265">
        <f>'SC Groundwater Results'!B168</f>
        <v>44851</v>
      </c>
      <c r="G74" s="401">
        <f>'SC Groundwater Results'!C168</f>
        <v>2</v>
      </c>
      <c r="H74" s="401">
        <f>'SC Groundwater Results'!E168</f>
        <v>7.21</v>
      </c>
      <c r="I74" s="403">
        <f>'SC Groundwater Results'!F168</f>
        <v>1420</v>
      </c>
    </row>
    <row r="75" spans="1:9">
      <c r="A75" s="1265">
        <v>42031</v>
      </c>
      <c r="B75" s="401">
        <v>6.29</v>
      </c>
      <c r="C75" s="401">
        <v>7.1</v>
      </c>
      <c r="D75" s="403">
        <v>1544</v>
      </c>
      <c r="E75" s="1270"/>
      <c r="F75" s="1265">
        <f>'SC Groundwater Results'!B169</f>
        <v>44887</v>
      </c>
      <c r="G75" s="401">
        <f>'SC Groundwater Results'!C169</f>
        <v>2.0699999999999998</v>
      </c>
      <c r="H75" s="401">
        <f>'SC Groundwater Results'!E169</f>
        <v>7.18</v>
      </c>
      <c r="I75" s="403">
        <f>'SC Groundwater Results'!F169</f>
        <v>1410</v>
      </c>
    </row>
    <row r="76" spans="1:9">
      <c r="A76" s="1265">
        <v>42054</v>
      </c>
      <c r="B76" s="401">
        <v>6.5</v>
      </c>
      <c r="C76" s="401">
        <v>7.1</v>
      </c>
      <c r="D76" s="403">
        <v>1640</v>
      </c>
      <c r="E76" s="1270"/>
      <c r="F76" s="1265">
        <f>'SC Groundwater Results'!B170</f>
        <v>44916</v>
      </c>
      <c r="G76" s="401">
        <f>'SC Groundwater Results'!C170</f>
        <v>2.2200000000000002</v>
      </c>
      <c r="H76" s="401">
        <f>'SC Groundwater Results'!E170</f>
        <v>7.12</v>
      </c>
      <c r="I76" s="403">
        <f>'SC Groundwater Results'!F170</f>
        <v>1460</v>
      </c>
    </row>
    <row r="77" spans="1:9">
      <c r="A77" s="1265">
        <v>42087</v>
      </c>
      <c r="B77" s="401">
        <v>6.7</v>
      </c>
      <c r="C77" s="401">
        <v>7.1</v>
      </c>
      <c r="D77" s="403">
        <v>1604</v>
      </c>
      <c r="E77" s="1270"/>
      <c r="F77" s="1265">
        <f>'SC Groundwater Results'!B171</f>
        <v>44949</v>
      </c>
      <c r="G77" s="401">
        <f>'SC Groundwater Results'!C171</f>
        <v>2.3199999999999998</v>
      </c>
      <c r="H77" s="1266"/>
      <c r="I77" s="1267"/>
    </row>
    <row r="78" spans="1:9">
      <c r="A78" s="1265">
        <v>42122</v>
      </c>
      <c r="B78" s="401">
        <v>2.81</v>
      </c>
      <c r="C78" s="401">
        <v>7.4</v>
      </c>
      <c r="D78" s="403">
        <v>1020</v>
      </c>
      <c r="E78" s="1270"/>
      <c r="F78" s="1265">
        <f>'GW - DATA (from 2023)'!C109</f>
        <v>44978</v>
      </c>
      <c r="G78" s="401">
        <f>'GW - DATA (from 2023)'!D109</f>
        <v>2.69</v>
      </c>
      <c r="H78" s="401">
        <f>'GW - DATA (from 2023)'!O109</f>
        <v>7.19</v>
      </c>
      <c r="I78" s="403">
        <f>'GW - DATA (from 2023)'!P109</f>
        <v>1460</v>
      </c>
    </row>
    <row r="79" spans="1:9">
      <c r="A79" s="1265">
        <v>42138</v>
      </c>
      <c r="B79" s="401">
        <v>2.9</v>
      </c>
      <c r="C79" s="401">
        <v>7.4</v>
      </c>
      <c r="D79" s="403">
        <v>969</v>
      </c>
      <c r="E79" s="1270"/>
      <c r="F79" s="1265">
        <f>'GW - DATA (from 2023)'!C110</f>
        <v>45042</v>
      </c>
      <c r="G79" s="401">
        <f>'GW - DATA (from 2023)'!D110</f>
        <v>3.52</v>
      </c>
      <c r="H79" s="401">
        <f>'GW - DATA (from 2023)'!O110</f>
        <v>7.21</v>
      </c>
      <c r="I79" s="403">
        <f>'GW - DATA (from 2023)'!P110</f>
        <v>1500</v>
      </c>
    </row>
    <row r="80" spans="1:9">
      <c r="A80" s="1265">
        <v>42184</v>
      </c>
      <c r="B80" s="401">
        <v>2.35</v>
      </c>
      <c r="C80" s="401">
        <v>7.2</v>
      </c>
      <c r="D80" s="403">
        <v>1325</v>
      </c>
      <c r="E80" s="1270"/>
      <c r="F80" s="1265">
        <f>'GW - DATA (from 2023)'!C111</f>
        <v>45103</v>
      </c>
      <c r="G80" s="401">
        <f>'GW - DATA (from 2023)'!D111</f>
        <v>4.0199999999999996</v>
      </c>
      <c r="H80" s="401">
        <f>'GW - DATA (from 2023)'!O111</f>
        <v>7.19</v>
      </c>
      <c r="I80" s="403">
        <f>'GW - DATA (from 2023)'!P111</f>
        <v>1520</v>
      </c>
    </row>
    <row r="81" spans="1:9">
      <c r="A81" s="1265">
        <v>42214</v>
      </c>
      <c r="B81" s="401">
        <v>2.37</v>
      </c>
      <c r="C81" s="401">
        <v>7.2</v>
      </c>
      <c r="D81" s="403">
        <v>1270</v>
      </c>
      <c r="E81" s="1270"/>
      <c r="F81" s="1265">
        <f>'GW - DATA (from 2023)'!C112</f>
        <v>45154</v>
      </c>
      <c r="G81" s="401">
        <f>'GW - DATA (from 2023)'!D112</f>
        <v>4.46</v>
      </c>
      <c r="H81" s="401">
        <f>'GW - DATA (from 2023)'!O112</f>
        <v>7.3</v>
      </c>
      <c r="I81" s="403">
        <f>'GW - DATA (from 2023)'!P112</f>
        <v>1560</v>
      </c>
    </row>
    <row r="82" spans="1:9">
      <c r="A82" s="1265">
        <v>42236</v>
      </c>
      <c r="B82" s="401">
        <v>2.61</v>
      </c>
      <c r="C82" s="401">
        <v>7.2</v>
      </c>
      <c r="D82" s="403">
        <v>1272</v>
      </c>
      <c r="E82" s="1270"/>
      <c r="F82" s="1265">
        <f>'GW - DATA (from 2023)'!C113</f>
        <v>45210</v>
      </c>
      <c r="G82" s="401">
        <f>'GW - DATA (from 2023)'!D113</f>
        <v>4.82</v>
      </c>
      <c r="H82" s="401">
        <f>'GW - DATA (from 2023)'!O113</f>
        <v>7.13</v>
      </c>
      <c r="I82" s="403">
        <f>'GW - DATA (from 2023)'!P113</f>
        <v>1660</v>
      </c>
    </row>
    <row r="83" spans="1:9">
      <c r="A83" s="1265">
        <v>42269</v>
      </c>
      <c r="B83" s="401">
        <v>2.42</v>
      </c>
      <c r="C83" s="401">
        <v>7.28</v>
      </c>
      <c r="D83" s="403">
        <v>1480</v>
      </c>
      <c r="E83" s="1270"/>
      <c r="F83" s="1265">
        <f>'GW - DATA (from 2023)'!C114</f>
        <v>45272</v>
      </c>
      <c r="G83" s="401">
        <f>'GW - DATA (from 2023)'!D114</f>
        <v>5.31</v>
      </c>
      <c r="H83" s="401">
        <f>'GW - DATA (from 2023)'!O114</f>
        <v>7.11</v>
      </c>
      <c r="I83" s="403">
        <f>'GW - DATA (from 2023)'!P114</f>
        <v>1700</v>
      </c>
    </row>
    <row r="84" spans="1:9">
      <c r="A84" s="1265">
        <v>42300</v>
      </c>
      <c r="B84" s="401">
        <v>2.97</v>
      </c>
      <c r="C84" s="401">
        <v>7.1</v>
      </c>
      <c r="D84" s="403">
        <v>1340</v>
      </c>
      <c r="E84" s="1270"/>
      <c r="F84" s="1265">
        <f>'GW - DATA (from 2023)'!C115</f>
        <v>45350</v>
      </c>
      <c r="G84" s="401">
        <f>'GW - DATA (from 2023)'!D115</f>
        <v>6.11</v>
      </c>
      <c r="H84" s="401">
        <f>'GW - DATA (from 2023)'!O115</f>
        <v>7.23</v>
      </c>
      <c r="I84" s="403">
        <f>'GW - DATA (from 2023)'!P115</f>
        <v>1830</v>
      </c>
    </row>
    <row r="85" spans="1:9">
      <c r="A85" s="1265">
        <v>42328</v>
      </c>
      <c r="B85" s="401">
        <v>2.44</v>
      </c>
      <c r="C85" s="401">
        <v>7.2</v>
      </c>
      <c r="D85" s="403">
        <v>1321</v>
      </c>
      <c r="E85" s="1270"/>
      <c r="F85" s="1265">
        <f>'GW - DATA (from 2023)'!C116</f>
        <v>45390</v>
      </c>
      <c r="G85" s="401">
        <f>'GW - DATA (from 2023)'!D116</f>
        <v>6.46</v>
      </c>
      <c r="H85" s="401">
        <f>'GW - DATA (from 2023)'!O116</f>
        <v>7.2</v>
      </c>
      <c r="I85" s="403">
        <f>'GW - DATA (from 2023)'!P116</f>
        <v>1660</v>
      </c>
    </row>
    <row r="86" spans="1:9">
      <c r="A86" s="1265">
        <f>'SC Groundwater Results'!$B$86</f>
        <v>42359</v>
      </c>
      <c r="B86" s="401">
        <f>'SC Groundwater Results'!$C$86</f>
        <v>3.38</v>
      </c>
      <c r="C86" s="401">
        <f>'SC Groundwater Results'!$E$86</f>
        <v>7.1</v>
      </c>
      <c r="D86" s="403">
        <f>'SC Groundwater Results'!$F$86</f>
        <v>1350</v>
      </c>
      <c r="E86" s="1270"/>
      <c r="F86" s="1265">
        <f>'GW - DATA (from 2023)'!C117</f>
        <v>45455</v>
      </c>
      <c r="G86" s="401">
        <f>'GW - DATA (from 2023)'!D117</f>
        <v>2.68</v>
      </c>
      <c r="H86" s="401">
        <f>'GW - DATA (from 2023)'!O117</f>
        <v>7.36</v>
      </c>
      <c r="I86" s="403">
        <f>'GW - DATA (from 2023)'!P117</f>
        <v>1250</v>
      </c>
    </row>
    <row r="87" spans="1:9">
      <c r="A87" s="1265">
        <f>'SC Groundwater Results'!B87</f>
        <v>42389</v>
      </c>
      <c r="B87" s="401">
        <f>'SC Groundwater Results'!C87</f>
        <v>3.36</v>
      </c>
      <c r="C87" s="401">
        <f>'SC Groundwater Results'!E87</f>
        <v>7.1</v>
      </c>
      <c r="D87" s="403">
        <f>'SC Groundwater Results'!F87</f>
        <v>1508</v>
      </c>
      <c r="E87" s="1270"/>
      <c r="F87" s="1265">
        <f>'GW - DATA (from 2023)'!C118</f>
        <v>45524</v>
      </c>
      <c r="G87" s="401">
        <f>'GW - DATA (from 2023)'!D118</f>
        <v>2.12</v>
      </c>
      <c r="H87" s="401">
        <f>'GW - DATA (from 2023)'!O118</f>
        <v>7.29</v>
      </c>
      <c r="I87" s="403">
        <f>'GW - DATA (from 2023)'!P118</f>
        <v>1490</v>
      </c>
    </row>
    <row r="88" spans="1:9">
      <c r="A88" s="1265">
        <f>'SC Groundwater Results'!B88</f>
        <v>42418</v>
      </c>
      <c r="B88" s="401">
        <f>'SC Groundwater Results'!C88</f>
        <v>3.27</v>
      </c>
      <c r="C88" s="401">
        <f>'SC Groundwater Results'!E88</f>
        <v>7</v>
      </c>
      <c r="D88" s="403">
        <f>'SC Groundwater Results'!F88</f>
        <v>1673</v>
      </c>
      <c r="E88" s="1270"/>
      <c r="F88" s="1265">
        <f>'GW - DATA (from 2023)'!C119</f>
        <v>45580</v>
      </c>
      <c r="G88" s="401">
        <f>'GW - DATA (from 2023)'!D119</f>
        <v>2.48</v>
      </c>
      <c r="H88" s="401">
        <f>'GW - DATA (from 2023)'!O119</f>
        <v>7.21</v>
      </c>
      <c r="I88" s="403">
        <f>'GW - DATA (from 2023)'!P119</f>
        <v>1530</v>
      </c>
    </row>
    <row r="89" spans="1:9">
      <c r="A89" s="1265">
        <f>'SC Groundwater Results'!B89</f>
        <v>42445</v>
      </c>
      <c r="B89" s="401">
        <f>'SC Groundwater Results'!C89</f>
        <v>3.79</v>
      </c>
      <c r="C89" s="401">
        <f>'SC Groundwater Results'!E89</f>
        <v>7</v>
      </c>
      <c r="D89" s="403">
        <f>'SC Groundwater Results'!F89</f>
        <v>1383</v>
      </c>
      <c r="E89" s="1270"/>
      <c r="F89" s="1265">
        <f>'GW - DATA (from 2023)'!C120</f>
        <v>45644</v>
      </c>
      <c r="G89" s="401">
        <f>'GW - DATA (from 2023)'!D120</f>
        <v>3.64</v>
      </c>
      <c r="H89" s="401">
        <f>'GW - DATA (from 2023)'!O120</f>
        <v>7.18</v>
      </c>
      <c r="I89" s="403">
        <f>'GW - DATA (from 2023)'!P120</f>
        <v>1800</v>
      </c>
    </row>
    <row r="90" spans="1:9">
      <c r="A90" s="1265">
        <f>'SC Groundwater Results'!B90</f>
        <v>42475</v>
      </c>
      <c r="B90" s="401">
        <f>'SC Groundwater Results'!C90</f>
        <v>5.22</v>
      </c>
      <c r="C90" s="401">
        <f>'SC Groundwater Results'!E90</f>
        <v>7.1</v>
      </c>
      <c r="D90" s="403">
        <f>'SC Groundwater Results'!F90</f>
        <v>1592</v>
      </c>
      <c r="E90" s="1270"/>
      <c r="F90" s="1265">
        <f>'GW - DATA (from 2023)'!C121</f>
        <v>45698</v>
      </c>
      <c r="G90" s="401">
        <f>'GW - DATA (from 2023)'!D121</f>
        <v>3.5</v>
      </c>
      <c r="H90" s="401">
        <f>'GW - DATA (from 2023)'!O121</f>
        <v>7.21</v>
      </c>
      <c r="I90" s="403">
        <f>'GW - DATA (from 2023)'!P121</f>
        <v>1640</v>
      </c>
    </row>
    <row r="91" spans="1:9">
      <c r="A91" s="1265">
        <f>'SC Groundwater Results'!B91</f>
        <v>42503</v>
      </c>
      <c r="B91" s="401">
        <f>'SC Groundwater Results'!C91</f>
        <v>5.04</v>
      </c>
      <c r="C91" s="401">
        <f>'SC Groundwater Results'!E91</f>
        <v>7.57</v>
      </c>
      <c r="D91" s="403">
        <f>'SC Groundwater Results'!F91</f>
        <v>1700</v>
      </c>
      <c r="E91" s="1270"/>
      <c r="F91" s="1265">
        <f>'GW - DATA (from 2023)'!C122</f>
        <v>45757</v>
      </c>
      <c r="G91" s="401">
        <f>'GW - DATA (from 2023)'!D122</f>
        <v>2.4300000000000002</v>
      </c>
      <c r="H91" s="401">
        <f>'GW - DATA (from 2023)'!O122</f>
        <v>7.22</v>
      </c>
      <c r="I91" s="403">
        <f>'GW - DATA (from 2023)'!P122</f>
        <v>1570</v>
      </c>
    </row>
    <row r="92" spans="1:9">
      <c r="A92" s="1265">
        <f>'SC Groundwater Results'!B92</f>
        <v>42544</v>
      </c>
      <c r="B92" s="401">
        <f>'SC Groundwater Results'!C92</f>
        <v>5.72</v>
      </c>
      <c r="C92" s="401">
        <f>'SC Groundwater Results'!E92</f>
        <v>7.1</v>
      </c>
      <c r="D92" s="403">
        <f>'SC Groundwater Results'!F92</f>
        <v>1641</v>
      </c>
      <c r="E92" s="1270"/>
      <c r="F92" s="1265">
        <f>'GW - DATA (from 2023)'!C123</f>
        <v>45833</v>
      </c>
      <c r="G92" s="401">
        <f>'GW - DATA (from 2023)'!D123</f>
        <v>2.12</v>
      </c>
      <c r="H92" s="401">
        <f>'GW - DATA (from 2023)'!O123</f>
        <v>7.32</v>
      </c>
      <c r="I92" s="403">
        <f>'GW - DATA (from 2023)'!P123</f>
        <v>1560</v>
      </c>
    </row>
    <row r="93" spans="1:9">
      <c r="A93" s="1265">
        <f>'SC Groundwater Results'!B93</f>
        <v>42571</v>
      </c>
      <c r="B93" s="401">
        <f>'SC Groundwater Results'!C93</f>
        <v>6.08</v>
      </c>
      <c r="C93" s="401">
        <f>'SC Groundwater Results'!E93</f>
        <v>7.2</v>
      </c>
      <c r="D93" s="403">
        <f>'SC Groundwater Results'!F93</f>
        <v>1666</v>
      </c>
      <c r="E93" s="1249"/>
      <c r="F93" s="1265">
        <f>'GW - DATA (from 2023)'!C124</f>
        <v>45859</v>
      </c>
      <c r="G93" s="401">
        <f>'GW - DATA (from 2023)'!D124</f>
        <v>2.17</v>
      </c>
      <c r="H93" s="401">
        <f>'GW - DATA (from 2023)'!O124</f>
        <v>7.24</v>
      </c>
      <c r="I93" s="403">
        <f>'GW - DATA (from 2023)'!P124</f>
        <v>1500</v>
      </c>
    </row>
    <row r="94" spans="1:9">
      <c r="A94" s="1265">
        <f>'SC Groundwater Results'!B94</f>
        <v>42601</v>
      </c>
      <c r="B94" s="401">
        <f>'SC Groundwater Results'!C94</f>
        <v>2.52</v>
      </c>
      <c r="C94" s="401">
        <f>'SC Groundwater Results'!E94</f>
        <v>7.3</v>
      </c>
      <c r="D94" s="403">
        <f>'SC Groundwater Results'!F94</f>
        <v>1078</v>
      </c>
      <c r="E94" s="1249"/>
    </row>
    <row r="95" spans="1:9">
      <c r="A95" s="1265">
        <f>'SC Groundwater Results'!B95</f>
        <v>42635</v>
      </c>
      <c r="B95" s="401">
        <f>'SC Groundwater Results'!C95</f>
        <v>2.29</v>
      </c>
      <c r="C95" s="401">
        <f>'SC Groundwater Results'!E95</f>
        <v>7.1</v>
      </c>
      <c r="D95" s="403">
        <f>'SC Groundwater Results'!F95</f>
        <v>1304</v>
      </c>
      <c r="E95" s="1249"/>
    </row>
    <row r="96" spans="1:9">
      <c r="A96" s="1265">
        <f>'SC Groundwater Results'!B96</f>
        <v>42663</v>
      </c>
      <c r="B96" s="401">
        <f>'SC Groundwater Results'!C96</f>
        <v>2.46</v>
      </c>
      <c r="C96" s="401">
        <f>'SC Groundwater Results'!E96</f>
        <v>7.1</v>
      </c>
      <c r="D96" s="403">
        <f>'SC Groundwater Results'!F96</f>
        <v>1426</v>
      </c>
      <c r="E96" s="1249"/>
    </row>
    <row r="97" spans="1:5">
      <c r="A97" s="1265">
        <f>'SC Groundwater Results'!B97</f>
        <v>42697</v>
      </c>
      <c r="B97" s="401">
        <f>'SC Groundwater Results'!C97</f>
        <v>3.1</v>
      </c>
      <c r="C97" s="401">
        <f>'SC Groundwater Results'!E97</f>
        <v>7</v>
      </c>
      <c r="D97" s="403">
        <f>'SC Groundwater Results'!F97</f>
        <v>1304</v>
      </c>
      <c r="E97" s="1249"/>
    </row>
    <row r="98" spans="1:5">
      <c r="A98" s="1265">
        <f>'SC Groundwater Results'!B98</f>
        <v>42720</v>
      </c>
      <c r="B98" s="401">
        <f>'SC Groundwater Results'!C98</f>
        <v>3.45</v>
      </c>
      <c r="C98" s="401">
        <f>'SC Groundwater Results'!E98</f>
        <v>7.1</v>
      </c>
      <c r="D98" s="403">
        <f>'SC Groundwater Results'!F98</f>
        <v>1377</v>
      </c>
      <c r="E98" s="1249"/>
    </row>
  </sheetData>
  <mergeCells count="7">
    <mergeCell ref="G66:I66"/>
    <mergeCell ref="G67:I67"/>
    <mergeCell ref="A1:D1"/>
    <mergeCell ref="F1:I1"/>
    <mergeCell ref="F3:I3"/>
    <mergeCell ref="A3:D3"/>
    <mergeCell ref="G64:I64"/>
  </mergeCells>
  <printOptions horizontalCentered="1"/>
  <pageMargins left="0.11811023622047245" right="0.11811023622047245" top="0" bottom="0" header="0.31496062992125984" footer="0.31496062992125984"/>
  <pageSetup paperSize="9" scale="54" fitToHeight="2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9FF66"/>
  </sheetPr>
  <dimension ref="A1:I93"/>
  <sheetViews>
    <sheetView view="pageBreakPreview" zoomScale="90" zoomScaleNormal="100" zoomScaleSheetLayoutView="90" workbookViewId="0">
      <pane xSplit="1" ySplit="4" topLeftCell="B80" activePane="bottomRight" state="frozen"/>
      <selection pane="topRight" activeCell="C1" sqref="C1"/>
      <selection pane="bottomLeft" activeCell="A5" sqref="A5"/>
      <selection pane="bottomRight" activeCell="H103" sqref="H103"/>
    </sheetView>
  </sheetViews>
  <sheetFormatPr defaultColWidth="9.33203125" defaultRowHeight="14.4"/>
  <cols>
    <col min="1" max="4" width="15.5546875" customWidth="1"/>
    <col min="5" max="5" width="5.109375" customWidth="1"/>
    <col min="6" max="9" width="15.5546875" customWidth="1"/>
  </cols>
  <sheetData>
    <row r="1" spans="1:9" ht="31.2">
      <c r="A1" s="1447" t="s">
        <v>228</v>
      </c>
      <c r="B1" s="1447"/>
      <c r="C1" s="1447"/>
      <c r="D1" s="1447"/>
      <c r="E1" s="1263"/>
      <c r="F1" s="1447" t="s">
        <v>228</v>
      </c>
      <c r="G1" s="1447"/>
      <c r="H1" s="1447"/>
      <c r="I1" s="1447"/>
    </row>
    <row r="2" spans="1:9" ht="15" thickBot="1"/>
    <row r="3" spans="1:9" ht="18.600000000000001" thickBot="1">
      <c r="A3" s="1444" t="s">
        <v>229</v>
      </c>
      <c r="B3" s="1445"/>
      <c r="C3" s="1445"/>
      <c r="D3" s="1446"/>
      <c r="F3" s="1444" t="s">
        <v>229</v>
      </c>
      <c r="G3" s="1445"/>
      <c r="H3" s="1445"/>
      <c r="I3" s="1446"/>
    </row>
    <row r="4" spans="1:9" ht="15.6">
      <c r="A4" s="1264" t="s">
        <v>227</v>
      </c>
      <c r="B4" s="1264" t="s">
        <v>874</v>
      </c>
      <c r="C4" s="1264" t="s">
        <v>41</v>
      </c>
      <c r="D4" s="1264" t="s">
        <v>875</v>
      </c>
      <c r="F4" s="1264" t="s">
        <v>227</v>
      </c>
      <c r="G4" s="1264" t="s">
        <v>874</v>
      </c>
      <c r="H4" s="1264" t="s">
        <v>41</v>
      </c>
      <c r="I4" s="1264" t="s">
        <v>875</v>
      </c>
    </row>
    <row r="5" spans="1:9">
      <c r="A5" s="1265">
        <v>38065</v>
      </c>
      <c r="B5" s="401">
        <v>8.74</v>
      </c>
      <c r="C5" s="401">
        <v>6.7</v>
      </c>
      <c r="D5" s="403">
        <v>5670</v>
      </c>
      <c r="F5" s="1265">
        <f>'SC Groundwater Results'!B108</f>
        <v>43027</v>
      </c>
      <c r="G5" s="401">
        <f>'SC Groundwater Results'!H108</f>
        <v>8.31</v>
      </c>
      <c r="H5" s="401">
        <f>'SC Groundwater Results'!J108</f>
        <v>7</v>
      </c>
      <c r="I5" s="403">
        <f>'SC Groundwater Results'!K108</f>
        <v>2220</v>
      </c>
    </row>
    <row r="6" spans="1:9">
      <c r="A6" s="1265">
        <v>38181</v>
      </c>
      <c r="B6" s="401">
        <v>9.93</v>
      </c>
      <c r="C6" s="401">
        <v>6.5</v>
      </c>
      <c r="D6" s="403">
        <v>5670</v>
      </c>
      <c r="F6" s="1265">
        <f>'SC Groundwater Results'!B109</f>
        <v>43066</v>
      </c>
      <c r="G6" s="401">
        <f>'SC Groundwater Results'!H109</f>
        <v>8.4600000000000009</v>
      </c>
      <c r="H6" s="401">
        <f>'SC Groundwater Results'!J109</f>
        <v>6.9</v>
      </c>
      <c r="I6" s="403">
        <f>'SC Groundwater Results'!K109</f>
        <v>2350</v>
      </c>
    </row>
    <row r="7" spans="1:9">
      <c r="A7" s="1265">
        <v>38253</v>
      </c>
      <c r="B7" s="401">
        <v>8.84</v>
      </c>
      <c r="C7" s="401">
        <v>6.9</v>
      </c>
      <c r="D7" s="403">
        <v>5720</v>
      </c>
      <c r="F7" s="1265">
        <f>'SC Groundwater Results'!B110</f>
        <v>43084</v>
      </c>
      <c r="G7" s="401">
        <f>'SC Groundwater Results'!H110</f>
        <v>8.5500000000000007</v>
      </c>
      <c r="H7" s="401">
        <f>'SC Groundwater Results'!J110</f>
        <v>7</v>
      </c>
      <c r="I7" s="403">
        <f>'SC Groundwater Results'!K110</f>
        <v>2370</v>
      </c>
    </row>
    <row r="8" spans="1:9">
      <c r="A8" s="1265">
        <v>38337</v>
      </c>
      <c r="B8" s="401">
        <v>8.9600000000000009</v>
      </c>
      <c r="C8" s="401">
        <v>6.7</v>
      </c>
      <c r="D8" s="403">
        <v>5530</v>
      </c>
      <c r="F8" s="1265">
        <f>'SC Groundwater Results'!B111</f>
        <v>43110</v>
      </c>
      <c r="G8" s="401">
        <f>'SC Groundwater Results'!H111</f>
        <v>8.6999999999999993</v>
      </c>
      <c r="H8" s="401">
        <f>'SC Groundwater Results'!J111</f>
        <v>6.9</v>
      </c>
      <c r="I8" s="403">
        <f>'SC Groundwater Results'!K111</f>
        <v>2430</v>
      </c>
    </row>
    <row r="9" spans="1:9">
      <c r="A9" s="1265">
        <v>38469</v>
      </c>
      <c r="B9" s="401">
        <v>9.14</v>
      </c>
      <c r="C9" s="401">
        <v>6.5</v>
      </c>
      <c r="D9" s="403">
        <v>6150</v>
      </c>
      <c r="F9" s="1265">
        <f>'SC Groundwater Results'!B112</f>
        <v>43146</v>
      </c>
      <c r="G9" s="401">
        <f>'SC Groundwater Results'!H112</f>
        <v>7.11</v>
      </c>
      <c r="H9" s="401">
        <f>'SC Groundwater Results'!J112</f>
        <v>6.8</v>
      </c>
      <c r="I9" s="403">
        <f>'SC Groundwater Results'!K112</f>
        <v>2530</v>
      </c>
    </row>
    <row r="10" spans="1:9">
      <c r="A10" s="1265">
        <v>38523</v>
      </c>
      <c r="B10" s="401">
        <v>10.57</v>
      </c>
      <c r="C10" s="401">
        <v>6.6</v>
      </c>
      <c r="D10" s="403">
        <v>5620</v>
      </c>
      <c r="F10" s="1265">
        <f>'SC Groundwater Results'!B113</f>
        <v>43172</v>
      </c>
      <c r="G10" s="401">
        <f>'SC Groundwater Results'!H113</f>
        <v>8.42</v>
      </c>
      <c r="H10" s="401">
        <f>'SC Groundwater Results'!J113</f>
        <v>7.41</v>
      </c>
      <c r="I10" s="403">
        <f>'SC Groundwater Results'!K113</f>
        <v>2510</v>
      </c>
    </row>
    <row r="11" spans="1:9">
      <c r="A11" s="1265">
        <v>38623</v>
      </c>
      <c r="B11" s="401">
        <v>10.91</v>
      </c>
      <c r="C11" s="401">
        <v>6.7</v>
      </c>
      <c r="D11" s="403">
        <v>5830</v>
      </c>
      <c r="F11" s="1265">
        <f>'SC Groundwater Results'!B114</f>
        <v>43201</v>
      </c>
      <c r="G11" s="401">
        <f>'SC Groundwater Results'!H114</f>
        <v>8.48</v>
      </c>
      <c r="H11" s="401">
        <f>'SC Groundwater Results'!J114</f>
        <v>7.1</v>
      </c>
      <c r="I11" s="403">
        <f>'SC Groundwater Results'!K114</f>
        <v>2560</v>
      </c>
    </row>
    <row r="12" spans="1:9">
      <c r="A12" s="1265">
        <v>38789</v>
      </c>
      <c r="B12" s="401">
        <v>9.1999999999999993</v>
      </c>
      <c r="C12" s="401">
        <v>7.4</v>
      </c>
      <c r="D12" s="403">
        <v>6550</v>
      </c>
      <c r="F12" s="1265">
        <f>'SC Groundwater Results'!B115</f>
        <v>43229</v>
      </c>
      <c r="G12" s="401">
        <f>'SC Groundwater Results'!H115</f>
        <v>8.93</v>
      </c>
      <c r="H12" s="401">
        <f>'SC Groundwater Results'!J115</f>
        <v>7</v>
      </c>
      <c r="I12" s="403">
        <f>'SC Groundwater Results'!K115</f>
        <v>2690</v>
      </c>
    </row>
    <row r="13" spans="1:9">
      <c r="A13" s="1265">
        <v>38890</v>
      </c>
      <c r="B13" s="401">
        <v>9.15</v>
      </c>
      <c r="C13" s="401">
        <v>7</v>
      </c>
      <c r="D13" s="403">
        <v>6330</v>
      </c>
      <c r="F13" s="1265">
        <f>'SC Groundwater Results'!B116</f>
        <v>43272</v>
      </c>
      <c r="G13" s="401">
        <f>'SC Groundwater Results'!H116</f>
        <v>9.09</v>
      </c>
      <c r="H13" s="401">
        <f>'SC Groundwater Results'!J116</f>
        <v>7.1</v>
      </c>
      <c r="I13" s="403">
        <f>'SC Groundwater Results'!K116</f>
        <v>2680</v>
      </c>
    </row>
    <row r="14" spans="1:9">
      <c r="A14" s="1265">
        <v>38986</v>
      </c>
      <c r="B14" s="401">
        <v>9.0500000000000007</v>
      </c>
      <c r="C14" s="401">
        <v>6.8</v>
      </c>
      <c r="D14" s="403">
        <v>6040</v>
      </c>
      <c r="F14" s="1265">
        <f>'SC Groundwater Results'!B117</f>
        <v>43293</v>
      </c>
      <c r="G14" s="401">
        <f>'SC Groundwater Results'!H117</f>
        <v>9.07</v>
      </c>
      <c r="H14" s="401">
        <f>'SC Groundwater Results'!J117</f>
        <v>6.9</v>
      </c>
      <c r="I14" s="403">
        <f>'SC Groundwater Results'!K117</f>
        <v>2960</v>
      </c>
    </row>
    <row r="15" spans="1:9">
      <c r="A15" s="1265">
        <v>39058</v>
      </c>
      <c r="B15" s="401">
        <v>9.24</v>
      </c>
      <c r="C15" s="401">
        <v>6.8</v>
      </c>
      <c r="D15" s="403">
        <v>6360</v>
      </c>
      <c r="F15" s="1265">
        <f>'SC Groundwater Results'!B118</f>
        <v>43321</v>
      </c>
      <c r="G15" s="401">
        <f>'SC Groundwater Results'!H118</f>
        <v>9.0500000000000007</v>
      </c>
      <c r="H15" s="401">
        <f>'SC Groundwater Results'!J118</f>
        <v>6.9</v>
      </c>
      <c r="I15" s="403">
        <f>'SC Groundwater Results'!K118</f>
        <v>2860</v>
      </c>
    </row>
    <row r="16" spans="1:9">
      <c r="A16" s="1265">
        <v>39168</v>
      </c>
      <c r="B16" s="401">
        <v>9.4700000000000006</v>
      </c>
      <c r="C16" s="401">
        <v>6.4</v>
      </c>
      <c r="D16" s="403">
        <v>6370</v>
      </c>
      <c r="F16" s="1265">
        <f>'SC Groundwater Results'!B119</f>
        <v>43349</v>
      </c>
      <c r="G16" s="401">
        <f>'SC Groundwater Results'!H119</f>
        <v>9.15</v>
      </c>
      <c r="H16" s="401">
        <f>'SC Groundwater Results'!J119</f>
        <v>6.8</v>
      </c>
      <c r="I16" s="403">
        <f>'SC Groundwater Results'!K119</f>
        <v>2970</v>
      </c>
    </row>
    <row r="17" spans="1:9">
      <c r="A17" s="1265">
        <v>39274</v>
      </c>
      <c r="B17" s="401">
        <v>8.15</v>
      </c>
      <c r="C17" s="401">
        <v>6.9</v>
      </c>
      <c r="D17" s="403">
        <v>6380</v>
      </c>
      <c r="F17" s="1265">
        <f>'SC Groundwater Results'!B120</f>
        <v>43383</v>
      </c>
      <c r="G17" s="401">
        <f>'SC Groundwater Results'!H120</f>
        <v>9.1199999999999992</v>
      </c>
      <c r="H17" s="401">
        <f>'SC Groundwater Results'!J120</f>
        <v>6.9</v>
      </c>
      <c r="I17" s="403">
        <f>'SC Groundwater Results'!K120</f>
        <v>3430</v>
      </c>
    </row>
    <row r="18" spans="1:9">
      <c r="A18" s="1265">
        <v>39344</v>
      </c>
      <c r="B18" s="401">
        <v>7.94</v>
      </c>
      <c r="C18" s="401">
        <v>6.8</v>
      </c>
      <c r="D18" s="403">
        <v>5870</v>
      </c>
      <c r="F18" s="1265">
        <f>'SC Groundwater Results'!B121</f>
        <v>43411</v>
      </c>
      <c r="G18" s="401">
        <f>'SC Groundwater Results'!H121</f>
        <v>9.14</v>
      </c>
      <c r="H18" s="401">
        <f>'SC Groundwater Results'!J121</f>
        <v>6.8</v>
      </c>
      <c r="I18" s="403">
        <f>'SC Groundwater Results'!K121</f>
        <v>3190</v>
      </c>
    </row>
    <row r="19" spans="1:9">
      <c r="A19" s="1265">
        <v>39421</v>
      </c>
      <c r="B19" s="401">
        <v>7.81</v>
      </c>
      <c r="C19" s="401">
        <v>6.9</v>
      </c>
      <c r="D19" s="403">
        <v>5940</v>
      </c>
      <c r="F19" s="1265">
        <f>'SC Groundwater Results'!B122</f>
        <v>43440</v>
      </c>
      <c r="G19" s="401">
        <f>'SC Groundwater Results'!H122</f>
        <v>9.17</v>
      </c>
      <c r="H19" s="401">
        <f>'SC Groundwater Results'!J122</f>
        <v>6.8</v>
      </c>
      <c r="I19" s="403">
        <f>'SC Groundwater Results'!K122</f>
        <v>3400</v>
      </c>
    </row>
    <row r="20" spans="1:9">
      <c r="A20" s="1265">
        <v>39512</v>
      </c>
      <c r="B20" s="401">
        <v>7.83</v>
      </c>
      <c r="C20" s="401">
        <v>6.9</v>
      </c>
      <c r="D20" s="403">
        <v>5960</v>
      </c>
      <c r="F20" s="1265">
        <f>'SC Groundwater Results'!B123</f>
        <v>43474</v>
      </c>
      <c r="G20" s="401">
        <f>'SC Groundwater Results'!H123</f>
        <v>9.19</v>
      </c>
      <c r="H20" s="401">
        <f>'SC Groundwater Results'!J123</f>
        <v>6.8</v>
      </c>
      <c r="I20" s="403">
        <f>'SC Groundwater Results'!K123</f>
        <v>3380</v>
      </c>
    </row>
    <row r="21" spans="1:9">
      <c r="A21" s="1265">
        <v>39611</v>
      </c>
      <c r="B21" s="401"/>
      <c r="C21" s="401">
        <v>7</v>
      </c>
      <c r="D21" s="403">
        <v>5980</v>
      </c>
      <c r="F21" s="1265">
        <f>'SC Groundwater Results'!B124</f>
        <v>43509</v>
      </c>
      <c r="G21" s="401">
        <f>'SC Groundwater Results'!H124</f>
        <v>9.23</v>
      </c>
      <c r="H21" s="401">
        <f>'SC Groundwater Results'!J124</f>
        <v>6.8</v>
      </c>
      <c r="I21" s="403">
        <f>'SC Groundwater Results'!K124</f>
        <v>3530</v>
      </c>
    </row>
    <row r="22" spans="1:9">
      <c r="A22" s="1265">
        <v>39692</v>
      </c>
      <c r="B22" s="401">
        <v>7.47</v>
      </c>
      <c r="C22" s="401">
        <v>7</v>
      </c>
      <c r="D22" s="403">
        <v>5930</v>
      </c>
      <c r="F22" s="1265">
        <f>'SC Groundwater Results'!B125</f>
        <v>43531</v>
      </c>
      <c r="G22" s="401">
        <f>'SC Groundwater Results'!H125</f>
        <v>9.27</v>
      </c>
      <c r="H22" s="401">
        <f>'SC Groundwater Results'!J125</f>
        <v>7.34</v>
      </c>
      <c r="I22" s="403">
        <f>'SC Groundwater Results'!K125</f>
        <v>3900</v>
      </c>
    </row>
    <row r="23" spans="1:9">
      <c r="A23" s="1265">
        <v>39890</v>
      </c>
      <c r="B23" s="401">
        <v>7</v>
      </c>
      <c r="C23" s="401">
        <v>7.2</v>
      </c>
      <c r="D23" s="403">
        <v>1780</v>
      </c>
      <c r="F23" s="1265">
        <f>'SC Groundwater Results'!B126</f>
        <v>43559</v>
      </c>
      <c r="G23" s="401">
        <f>'SC Groundwater Results'!H126</f>
        <v>9.15</v>
      </c>
      <c r="H23" s="401">
        <f>'SC Groundwater Results'!J126</f>
        <v>6.9</v>
      </c>
      <c r="I23" s="403">
        <f>'SC Groundwater Results'!K126</f>
        <v>3750</v>
      </c>
    </row>
    <row r="24" spans="1:9">
      <c r="A24" s="1265">
        <v>39975</v>
      </c>
      <c r="B24" s="401">
        <v>7.98</v>
      </c>
      <c r="C24" s="401">
        <v>7</v>
      </c>
      <c r="D24" s="403">
        <v>1880</v>
      </c>
      <c r="F24" s="1265">
        <f>'SC Groundwater Results'!B127</f>
        <v>43593</v>
      </c>
      <c r="G24" s="401">
        <f>'SC Groundwater Results'!H127</f>
        <v>9.02</v>
      </c>
      <c r="H24" s="401">
        <f>'SC Groundwater Results'!J127</f>
        <v>6.8</v>
      </c>
      <c r="I24" s="403">
        <f>'SC Groundwater Results'!K127</f>
        <v>3620</v>
      </c>
    </row>
    <row r="25" spans="1:9">
      <c r="A25" s="1265">
        <v>40071</v>
      </c>
      <c r="B25" s="401">
        <v>8</v>
      </c>
      <c r="C25" s="401">
        <v>0</v>
      </c>
      <c r="D25" s="403">
        <v>1870</v>
      </c>
      <c r="F25" s="1265">
        <f>'SC Groundwater Results'!B128</f>
        <v>43622</v>
      </c>
      <c r="G25" s="401">
        <f>'SC Groundwater Results'!H128</f>
        <v>8.99</v>
      </c>
      <c r="H25" s="401">
        <f>'SC Groundwater Results'!J128</f>
        <v>6.8</v>
      </c>
      <c r="I25" s="403">
        <f>'SC Groundwater Results'!K128</f>
        <v>3830</v>
      </c>
    </row>
    <row r="26" spans="1:9">
      <c r="A26" s="1265">
        <v>40196</v>
      </c>
      <c r="B26" s="401">
        <v>7.73</v>
      </c>
      <c r="C26" s="401">
        <v>7</v>
      </c>
      <c r="D26" s="403">
        <v>1870</v>
      </c>
      <c r="F26" s="1265">
        <f>'SC Groundwater Results'!B129</f>
        <v>43649</v>
      </c>
      <c r="G26" s="401">
        <f>'SC Groundwater Results'!H129</f>
        <v>9.08</v>
      </c>
      <c r="H26" s="401">
        <f>'SC Groundwater Results'!J129</f>
        <v>7.1</v>
      </c>
      <c r="I26" s="403">
        <f>'SC Groundwater Results'!K129</f>
        <v>3880</v>
      </c>
    </row>
    <row r="27" spans="1:9">
      <c r="A27" s="1265">
        <v>40266</v>
      </c>
      <c r="B27" s="401">
        <v>7.96</v>
      </c>
      <c r="C27" s="401">
        <v>7</v>
      </c>
      <c r="D27" s="403">
        <v>1870</v>
      </c>
      <c r="F27" s="1265">
        <f>'SC Groundwater Results'!B130</f>
        <v>43683</v>
      </c>
      <c r="G27" s="401">
        <f>'SC Groundwater Results'!H130</f>
        <v>9.17</v>
      </c>
      <c r="H27" s="401">
        <f>'SC Groundwater Results'!J130</f>
        <v>7</v>
      </c>
      <c r="I27" s="403">
        <f>'SC Groundwater Results'!K130</f>
        <v>4040</v>
      </c>
    </row>
    <row r="28" spans="1:9">
      <c r="A28" s="1265">
        <v>40351</v>
      </c>
      <c r="B28" s="401">
        <v>7.83</v>
      </c>
      <c r="C28" s="401">
        <v>6.4</v>
      </c>
      <c r="D28" s="403">
        <v>3180</v>
      </c>
      <c r="F28" s="1265">
        <f>'SC Groundwater Results'!B131</f>
        <v>43713</v>
      </c>
      <c r="G28" s="401">
        <f>'SC Groundwater Results'!H131</f>
        <v>9.18</v>
      </c>
      <c r="H28" s="401">
        <f>'SC Groundwater Results'!J131</f>
        <v>6.8</v>
      </c>
      <c r="I28" s="403">
        <f>'SC Groundwater Results'!K131</f>
        <v>4180</v>
      </c>
    </row>
    <row r="29" spans="1:9">
      <c r="A29" s="1265">
        <v>40449</v>
      </c>
      <c r="B29" s="401">
        <v>7.46</v>
      </c>
      <c r="C29" s="401">
        <v>7.76</v>
      </c>
      <c r="D29" s="403">
        <v>3030</v>
      </c>
      <c r="F29" s="1265">
        <f>'SC Groundwater Results'!B132</f>
        <v>43741</v>
      </c>
      <c r="G29" s="401">
        <f>'SC Groundwater Results'!H132</f>
        <v>9.19</v>
      </c>
      <c r="H29" s="401">
        <f>'SC Groundwater Results'!J132</f>
        <v>6.8</v>
      </c>
      <c r="I29" s="403">
        <f>'SC Groundwater Results'!K132</f>
        <v>4110</v>
      </c>
    </row>
    <row r="30" spans="1:9">
      <c r="A30" s="1265">
        <v>40532</v>
      </c>
      <c r="B30" s="401">
        <v>6.99</v>
      </c>
      <c r="C30" s="401">
        <v>7</v>
      </c>
      <c r="D30" s="403">
        <v>2240</v>
      </c>
      <c r="F30" s="1265">
        <f>'SC Groundwater Results'!B133</f>
        <v>43776</v>
      </c>
      <c r="G30" s="401">
        <f>'SC Groundwater Results'!H133</f>
        <v>9.2200000000000006</v>
      </c>
      <c r="H30" s="401">
        <f>'SC Groundwater Results'!J133</f>
        <v>6.9</v>
      </c>
      <c r="I30" s="403">
        <f>'SC Groundwater Results'!K133</f>
        <v>4000</v>
      </c>
    </row>
    <row r="31" spans="1:9">
      <c r="A31" s="1265">
        <v>41081</v>
      </c>
      <c r="B31" s="401">
        <v>6.7</v>
      </c>
      <c r="C31" s="401">
        <v>7.4</v>
      </c>
      <c r="D31" s="403">
        <v>1579</v>
      </c>
      <c r="F31" s="1265">
        <f>'SC Groundwater Results'!B134</f>
        <v>43803</v>
      </c>
      <c r="G31" s="401">
        <f>'SC Groundwater Results'!H134</f>
        <v>9.26</v>
      </c>
      <c r="H31" s="401">
        <f>'SC Groundwater Results'!J134</f>
        <v>6.8</v>
      </c>
      <c r="I31" s="403">
        <f>'SC Groundwater Results'!K134</f>
        <v>4340</v>
      </c>
    </row>
    <row r="32" spans="1:9">
      <c r="A32" s="1265">
        <v>41113</v>
      </c>
      <c r="B32" s="401"/>
      <c r="C32" s="401"/>
      <c r="D32" s="403"/>
      <c r="F32" s="1265">
        <f>'SC Groundwater Results'!B135</f>
        <v>43839</v>
      </c>
      <c r="G32" s="401">
        <f>'SC Groundwater Results'!H135</f>
        <v>9.3800000000000008</v>
      </c>
      <c r="H32" s="401">
        <f>'SC Groundwater Results'!J135</f>
        <v>6.8</v>
      </c>
      <c r="I32" s="403">
        <f>'SC Groundwater Results'!K135</f>
        <v>4350</v>
      </c>
    </row>
    <row r="33" spans="1:9">
      <c r="A33" s="1265">
        <v>41143</v>
      </c>
      <c r="B33" s="401">
        <v>6.7</v>
      </c>
      <c r="C33" s="401">
        <v>7.1</v>
      </c>
      <c r="D33" s="403">
        <v>1738</v>
      </c>
      <c r="F33" s="1265">
        <f>'SC Groundwater Results'!B136</f>
        <v>43865</v>
      </c>
      <c r="G33" s="401">
        <f>'SC Groundwater Results'!H136</f>
        <v>9.27</v>
      </c>
      <c r="H33" s="401">
        <f>'SC Groundwater Results'!J136</f>
        <v>6.9</v>
      </c>
      <c r="I33" s="403">
        <f>'SC Groundwater Results'!K136</f>
        <v>4250</v>
      </c>
    </row>
    <row r="34" spans="1:9">
      <c r="A34" s="1265">
        <v>41178</v>
      </c>
      <c r="B34" s="401">
        <v>6.96</v>
      </c>
      <c r="C34" s="401">
        <v>7.56</v>
      </c>
      <c r="D34" s="403">
        <v>1840</v>
      </c>
      <c r="F34" s="1265">
        <f>'SC Groundwater Results'!B137</f>
        <v>43895</v>
      </c>
      <c r="G34" s="401">
        <f>'SC Groundwater Results'!H137</f>
        <v>9.32</v>
      </c>
      <c r="H34" s="401">
        <f>'SC Groundwater Results'!J137</f>
        <v>6.93</v>
      </c>
      <c r="I34" s="403">
        <f>'SC Groundwater Results'!K137</f>
        <v>4870</v>
      </c>
    </row>
    <row r="35" spans="1:9">
      <c r="A35" s="1265">
        <v>41207</v>
      </c>
      <c r="B35" s="401">
        <v>7.17</v>
      </c>
      <c r="C35" s="401">
        <v>7.2</v>
      </c>
      <c r="D35" s="403">
        <v>1701</v>
      </c>
      <c r="F35" s="1265">
        <f>'SC Groundwater Results'!B138</f>
        <v>43923</v>
      </c>
      <c r="G35" s="401">
        <f>'SC Groundwater Results'!H138</f>
        <v>9.42</v>
      </c>
      <c r="H35" s="401">
        <f>'SC Groundwater Results'!J138</f>
        <v>7</v>
      </c>
      <c r="I35" s="403">
        <f>'SC Groundwater Results'!K138</f>
        <v>4370</v>
      </c>
    </row>
    <row r="36" spans="1:9">
      <c r="A36" s="1265">
        <v>41241</v>
      </c>
      <c r="B36" s="401">
        <v>7.44</v>
      </c>
      <c r="C36" s="401">
        <v>7</v>
      </c>
      <c r="D36" s="403">
        <v>1800</v>
      </c>
      <c r="F36" s="1265">
        <f>'SC Groundwater Results'!B139</f>
        <v>43964</v>
      </c>
      <c r="G36" s="401">
        <f>'SC Groundwater Results'!H139</f>
        <v>9.2899999999999991</v>
      </c>
      <c r="H36" s="401">
        <f>'SC Groundwater Results'!J139</f>
        <v>7.1</v>
      </c>
      <c r="I36" s="403">
        <f>'SC Groundwater Results'!K139</f>
        <v>4460</v>
      </c>
    </row>
    <row r="37" spans="1:9">
      <c r="A37" s="1265">
        <v>41257</v>
      </c>
      <c r="B37" s="401">
        <v>7.49</v>
      </c>
      <c r="C37" s="401">
        <v>7.1</v>
      </c>
      <c r="D37" s="403">
        <v>1776</v>
      </c>
      <c r="F37" s="1265">
        <f>'SC Groundwater Results'!B140</f>
        <v>43984</v>
      </c>
      <c r="G37" s="401">
        <f>'SC Groundwater Results'!H140</f>
        <v>9.32</v>
      </c>
      <c r="H37" s="401">
        <f>'SC Groundwater Results'!J140</f>
        <v>7.1</v>
      </c>
      <c r="I37" s="403">
        <f>'SC Groundwater Results'!K140</f>
        <v>4390</v>
      </c>
    </row>
    <row r="38" spans="1:9">
      <c r="A38" s="1265">
        <v>41304</v>
      </c>
      <c r="B38" s="401">
        <v>7.77</v>
      </c>
      <c r="C38" s="401">
        <v>6.9</v>
      </c>
      <c r="D38" s="403">
        <v>1856</v>
      </c>
      <c r="F38" s="1265">
        <f>'SC Groundwater Results'!B141</f>
        <v>44019</v>
      </c>
      <c r="G38" s="401">
        <f>'SC Groundwater Results'!H141</f>
        <v>9.2799999999999994</v>
      </c>
      <c r="H38" s="401">
        <f>'SC Groundwater Results'!J141</f>
        <v>7.1</v>
      </c>
      <c r="I38" s="403">
        <f>'SC Groundwater Results'!K141</f>
        <v>4660</v>
      </c>
    </row>
    <row r="39" spans="1:9">
      <c r="A39" s="1265">
        <v>41332</v>
      </c>
      <c r="B39" s="404"/>
      <c r="C39" s="404"/>
      <c r="D39" s="404"/>
      <c r="F39" s="1265">
        <f>'SC Groundwater Results'!B142</f>
        <v>44047</v>
      </c>
      <c r="G39" s="401" t="s">
        <v>360</v>
      </c>
      <c r="H39" s="401" t="s">
        <v>360</v>
      </c>
      <c r="I39" s="401" t="s">
        <v>360</v>
      </c>
    </row>
    <row r="40" spans="1:9">
      <c r="A40" s="1265">
        <v>41354</v>
      </c>
      <c r="B40" s="1441" t="s">
        <v>230</v>
      </c>
      <c r="C40" s="1442"/>
      <c r="D40" s="1443"/>
      <c r="F40" s="1265">
        <f>'SC Groundwater Results'!B143</f>
        <v>44082</v>
      </c>
      <c r="G40" s="401">
        <f>'SC Groundwater Results'!H143</f>
        <v>8.32</v>
      </c>
      <c r="H40" s="401">
        <f>'SC Groundwater Results'!J143</f>
        <v>7</v>
      </c>
      <c r="I40" s="403">
        <f>'SC Groundwater Results'!K143</f>
        <v>4300</v>
      </c>
    </row>
    <row r="41" spans="1:9">
      <c r="A41" s="1265">
        <v>41380</v>
      </c>
      <c r="B41" s="401">
        <v>7.07</v>
      </c>
      <c r="C41" s="401">
        <v>6.9</v>
      </c>
      <c r="D41" s="403">
        <v>2400</v>
      </c>
      <c r="F41" s="1265">
        <f>'SC Groundwater Results'!B144</f>
        <v>44110</v>
      </c>
      <c r="G41" s="401">
        <f>'SC Groundwater Results'!H144</f>
        <v>8.48</v>
      </c>
      <c r="H41" s="401">
        <f>'SC Groundwater Results'!J144</f>
        <v>6.9</v>
      </c>
      <c r="I41" s="403">
        <f>'SC Groundwater Results'!K144</f>
        <v>4210</v>
      </c>
    </row>
    <row r="42" spans="1:9">
      <c r="A42" s="1265">
        <v>41423</v>
      </c>
      <c r="B42" s="401">
        <v>7.37</v>
      </c>
      <c r="C42" s="401">
        <v>7</v>
      </c>
      <c r="D42" s="403">
        <v>2200</v>
      </c>
      <c r="F42" s="1265">
        <f>'SC Groundwater Results'!B145</f>
        <v>44145</v>
      </c>
      <c r="G42" s="401">
        <f>'SC Groundwater Results'!H145</f>
        <v>8.1</v>
      </c>
      <c r="H42" s="401">
        <f>'SC Groundwater Results'!J145</f>
        <v>7.2</v>
      </c>
      <c r="I42" s="403">
        <f>'SC Groundwater Results'!K145</f>
        <v>3350</v>
      </c>
    </row>
    <row r="43" spans="1:9">
      <c r="A43" s="1265">
        <v>41451</v>
      </c>
      <c r="B43" s="401">
        <v>7.48</v>
      </c>
      <c r="C43" s="401">
        <v>7.1</v>
      </c>
      <c r="D43" s="403">
        <v>2215</v>
      </c>
      <c r="F43" s="1265">
        <f>'SC Groundwater Results'!B146</f>
        <v>44167</v>
      </c>
      <c r="G43" s="401">
        <f>'SC Groundwater Results'!H146</f>
        <v>8.19</v>
      </c>
      <c r="H43" s="401">
        <f>'SC Groundwater Results'!J146</f>
        <v>7</v>
      </c>
      <c r="I43" s="403">
        <f>'SC Groundwater Results'!K146</f>
        <v>3330</v>
      </c>
    </row>
    <row r="44" spans="1:9">
      <c r="A44" s="1265">
        <v>41486</v>
      </c>
      <c r="B44" s="401">
        <v>7.53</v>
      </c>
      <c r="C44" s="401">
        <v>7.3</v>
      </c>
      <c r="D44" s="403">
        <v>2290</v>
      </c>
      <c r="F44" s="1265">
        <f>'SC Groundwater Results'!B147</f>
        <v>44209</v>
      </c>
      <c r="G44" s="401">
        <f>'SC Groundwater Results'!H147</f>
        <v>7.95</v>
      </c>
      <c r="H44" s="401">
        <f>'SC Groundwater Results'!J147</f>
        <v>7.1</v>
      </c>
      <c r="I44" s="403">
        <f>'SC Groundwater Results'!K147</f>
        <v>2750</v>
      </c>
    </row>
    <row r="45" spans="1:9">
      <c r="A45" s="1265">
        <v>41513</v>
      </c>
      <c r="B45" s="401">
        <v>7.63</v>
      </c>
      <c r="C45" s="401">
        <v>7.4</v>
      </c>
      <c r="D45" s="403">
        <v>2270</v>
      </c>
      <c r="F45" s="1265">
        <f>'SC Groundwater Results'!B148</f>
        <v>44235</v>
      </c>
      <c r="G45" s="401">
        <f>'SC Groundwater Results'!H148</f>
        <v>7.9</v>
      </c>
      <c r="H45" s="401">
        <f>'SC Groundwater Results'!J148</f>
        <v>7.14</v>
      </c>
      <c r="I45" s="403">
        <f>'SC Groundwater Results'!K148</f>
        <v>2540</v>
      </c>
    </row>
    <row r="46" spans="1:9">
      <c r="A46" s="1265">
        <v>41542</v>
      </c>
      <c r="B46" s="401">
        <v>7.42</v>
      </c>
      <c r="C46" s="401">
        <v>7.5</v>
      </c>
      <c r="D46" s="403">
        <v>2350</v>
      </c>
      <c r="F46" s="1265">
        <f>'SC Groundwater Results'!B149</f>
        <v>44264</v>
      </c>
      <c r="G46" s="401">
        <f>'SC Groundwater Results'!H149</f>
        <v>8</v>
      </c>
      <c r="H46" s="401">
        <f>'SC Groundwater Results'!J149</f>
        <v>7.17</v>
      </c>
      <c r="I46" s="403">
        <f>'SC Groundwater Results'!K149</f>
        <v>2370</v>
      </c>
    </row>
    <row r="47" spans="1:9">
      <c r="A47" s="1265">
        <v>41570</v>
      </c>
      <c r="B47" s="401">
        <v>8.0399999999999991</v>
      </c>
      <c r="C47" s="401">
        <v>7.3</v>
      </c>
      <c r="D47" s="403">
        <v>2310</v>
      </c>
      <c r="F47" s="1265">
        <f>'SC Groundwater Results'!B150</f>
        <v>44299</v>
      </c>
      <c r="G47" s="401">
        <f>'SC Groundwater Results'!H150</f>
        <v>7.2</v>
      </c>
      <c r="H47" s="401">
        <f>'SC Groundwater Results'!J150</f>
        <v>7.2</v>
      </c>
      <c r="I47" s="403">
        <f>'SC Groundwater Results'!K150</f>
        <v>2290</v>
      </c>
    </row>
    <row r="48" spans="1:9">
      <c r="A48" s="1265">
        <v>41625</v>
      </c>
      <c r="B48" s="401">
        <v>7.33</v>
      </c>
      <c r="C48" s="401">
        <v>7</v>
      </c>
      <c r="D48" s="403">
        <v>2580</v>
      </c>
      <c r="F48" s="1265">
        <f>'SC Groundwater Results'!B151</f>
        <v>44328</v>
      </c>
      <c r="G48" s="401">
        <f>'SC Groundwater Results'!H151</f>
        <v>7.41</v>
      </c>
      <c r="H48" s="401">
        <f>'SC Groundwater Results'!J151</f>
        <v>7.25</v>
      </c>
      <c r="I48" s="403">
        <f>'SC Groundwater Results'!K151</f>
        <v>1900</v>
      </c>
    </row>
    <row r="49" spans="1:9">
      <c r="A49" s="1265">
        <v>41661</v>
      </c>
      <c r="B49" s="401">
        <v>7.75</v>
      </c>
      <c r="C49" s="401">
        <v>7</v>
      </c>
      <c r="D49" s="403">
        <v>2600</v>
      </c>
      <c r="F49" s="1265">
        <f>'SC Groundwater Results'!B152</f>
        <v>44368</v>
      </c>
      <c r="G49" s="401">
        <f>'SC Groundwater Results'!H152</f>
        <v>7.63</v>
      </c>
      <c r="H49" s="401">
        <f>'SC Groundwater Results'!J152</f>
        <v>7.09</v>
      </c>
      <c r="I49" s="403">
        <f>'SC Groundwater Results'!K152</f>
        <v>1710</v>
      </c>
    </row>
    <row r="50" spans="1:9">
      <c r="A50" s="1265">
        <v>41697</v>
      </c>
      <c r="B50" s="401">
        <v>8.02</v>
      </c>
      <c r="C50" s="401">
        <v>7</v>
      </c>
      <c r="D50" s="403">
        <v>2620</v>
      </c>
      <c r="F50" s="1265">
        <f>'SC Groundwater Results'!B153</f>
        <v>44396</v>
      </c>
      <c r="G50" s="401">
        <f>'SC Groundwater Results'!H153</f>
        <v>7.63</v>
      </c>
      <c r="H50" s="401">
        <f>'SC Groundwater Results'!J153</f>
        <v>7.37</v>
      </c>
      <c r="I50" s="403">
        <f>'SC Groundwater Results'!K153</f>
        <v>1720</v>
      </c>
    </row>
    <row r="51" spans="1:9">
      <c r="A51" s="1265">
        <v>41715</v>
      </c>
      <c r="B51" s="401">
        <v>8.0500000000000007</v>
      </c>
      <c r="C51" s="401">
        <v>7.1</v>
      </c>
      <c r="D51" s="403">
        <v>2760</v>
      </c>
      <c r="F51" s="1265">
        <f>'SC Groundwater Results'!B154</f>
        <v>44431</v>
      </c>
      <c r="G51" s="401">
        <f>'SC Groundwater Results'!H154</f>
        <v>7.66</v>
      </c>
      <c r="H51" s="401">
        <f>'SC Groundwater Results'!J154</f>
        <v>7.34</v>
      </c>
      <c r="I51" s="403">
        <f>'SC Groundwater Results'!K154</f>
        <v>1560</v>
      </c>
    </row>
    <row r="52" spans="1:9">
      <c r="A52" s="1265">
        <v>41745</v>
      </c>
      <c r="B52" s="401">
        <v>8</v>
      </c>
      <c r="C52" s="401">
        <v>7</v>
      </c>
      <c r="D52" s="403">
        <v>2770</v>
      </c>
      <c r="F52" s="1265">
        <f>'SC Groundwater Results'!B155</f>
        <v>44452</v>
      </c>
      <c r="G52" s="401">
        <f>'SC Groundwater Results'!H155</f>
        <v>7.7</v>
      </c>
      <c r="H52" s="401">
        <f>'SC Groundwater Results'!J155</f>
        <v>7.29</v>
      </c>
      <c r="I52" s="403">
        <f>'SC Groundwater Results'!K155</f>
        <v>1510</v>
      </c>
    </row>
    <row r="53" spans="1:9">
      <c r="A53" s="1265">
        <v>41774</v>
      </c>
      <c r="B53" s="401">
        <v>8.01</v>
      </c>
      <c r="C53" s="401">
        <v>7.2</v>
      </c>
      <c r="D53" s="403">
        <v>2740</v>
      </c>
      <c r="F53" s="1265">
        <f>'SC Groundwater Results'!B156</f>
        <v>44487</v>
      </c>
      <c r="G53" s="401">
        <f>'SC Groundwater Results'!H156</f>
        <v>7.78</v>
      </c>
      <c r="H53" s="401">
        <f>'SC Groundwater Results'!J156</f>
        <v>7.3</v>
      </c>
      <c r="I53" s="403">
        <f>'SC Groundwater Results'!K156</f>
        <v>1570</v>
      </c>
    </row>
    <row r="54" spans="1:9">
      <c r="A54" s="1265">
        <v>41817</v>
      </c>
      <c r="B54" s="401">
        <v>8.08</v>
      </c>
      <c r="C54" s="401">
        <v>7</v>
      </c>
      <c r="D54" s="403">
        <v>2690</v>
      </c>
      <c r="F54" s="1265">
        <f>'SC Groundwater Results'!B157</f>
        <v>44529</v>
      </c>
      <c r="G54" s="1441" t="s">
        <v>432</v>
      </c>
      <c r="H54" s="1442"/>
      <c r="I54" s="1443"/>
    </row>
    <row r="55" spans="1:9">
      <c r="A55" s="1265">
        <v>41837</v>
      </c>
      <c r="B55" s="401">
        <v>8.14</v>
      </c>
      <c r="C55" s="401">
        <v>7.2</v>
      </c>
      <c r="D55" s="403">
        <v>2640</v>
      </c>
      <c r="F55" s="1265">
        <f>'SC Groundwater Results'!B158</f>
        <v>44550</v>
      </c>
      <c r="G55" s="1441" t="s">
        <v>432</v>
      </c>
      <c r="H55" s="1442"/>
      <c r="I55" s="1443"/>
    </row>
    <row r="56" spans="1:9">
      <c r="A56" s="1265">
        <v>41871</v>
      </c>
      <c r="B56" s="401">
        <v>8.1999999999999993</v>
      </c>
      <c r="C56" s="401">
        <v>7.1</v>
      </c>
      <c r="D56" s="403">
        <v>2640</v>
      </c>
      <c r="F56" s="1265">
        <f>'SC Groundwater Results'!B159</f>
        <v>44585</v>
      </c>
      <c r="G56" s="1441" t="s">
        <v>432</v>
      </c>
      <c r="H56" s="1442"/>
      <c r="I56" s="1443"/>
    </row>
    <row r="57" spans="1:9">
      <c r="A57" s="1265">
        <v>41907</v>
      </c>
      <c r="B57" s="401">
        <v>8.23</v>
      </c>
      <c r="C57" s="401">
        <v>7.66</v>
      </c>
      <c r="D57" s="403">
        <v>2700</v>
      </c>
      <c r="F57" s="1265">
        <f>'SC Groundwater Results'!B160</f>
        <v>44606</v>
      </c>
      <c r="G57" s="401">
        <f>'SC Groundwater Results'!H160</f>
        <v>6.47</v>
      </c>
      <c r="H57" s="401">
        <f>'SC Groundwater Results'!J160</f>
        <v>7.16</v>
      </c>
      <c r="I57" s="403">
        <f>'SC Groundwater Results'!K160</f>
        <v>2060</v>
      </c>
    </row>
    <row r="58" spans="1:9">
      <c r="A58" s="1265">
        <v>41935</v>
      </c>
      <c r="B58" s="401">
        <v>8.33</v>
      </c>
      <c r="C58" s="401">
        <v>7.1</v>
      </c>
      <c r="D58" s="403">
        <v>2640</v>
      </c>
      <c r="F58" s="1265">
        <f>'SC Groundwater Results'!B161</f>
        <v>44634</v>
      </c>
      <c r="G58" s="1441" t="s">
        <v>432</v>
      </c>
      <c r="H58" s="1442"/>
      <c r="I58" s="1443"/>
    </row>
    <row r="59" spans="1:9">
      <c r="A59" s="1265">
        <v>41967</v>
      </c>
      <c r="B59" s="401">
        <v>8.49</v>
      </c>
      <c r="C59" s="401">
        <v>7</v>
      </c>
      <c r="D59" s="403">
        <v>2700</v>
      </c>
      <c r="F59" s="1265">
        <f>'SC Groundwater Results'!B162</f>
        <v>44677</v>
      </c>
      <c r="G59" s="1441" t="s">
        <v>432</v>
      </c>
      <c r="H59" s="1442"/>
      <c r="I59" s="1443"/>
    </row>
    <row r="60" spans="1:9">
      <c r="A60" s="1265">
        <v>41997</v>
      </c>
      <c r="B60" s="401">
        <v>8.58</v>
      </c>
      <c r="C60" s="401">
        <v>7.1</v>
      </c>
      <c r="D60" s="403">
        <v>2860</v>
      </c>
      <c r="F60" s="1265">
        <f>'SC Groundwater Results'!B163</f>
        <v>44697</v>
      </c>
      <c r="G60" s="1441" t="s">
        <v>432</v>
      </c>
      <c r="H60" s="1442"/>
      <c r="I60" s="1443"/>
    </row>
    <row r="61" spans="1:9">
      <c r="A61" s="1265">
        <v>42031</v>
      </c>
      <c r="B61" s="401">
        <v>8.7100000000000009</v>
      </c>
      <c r="C61" s="401">
        <v>7</v>
      </c>
      <c r="D61" s="403">
        <v>2710</v>
      </c>
      <c r="F61" s="1265">
        <f>'SC Groundwater Results'!B164</f>
        <v>44726</v>
      </c>
      <c r="G61" s="1441" t="s">
        <v>432</v>
      </c>
      <c r="H61" s="1442"/>
      <c r="I61" s="1443"/>
    </row>
    <row r="62" spans="1:9">
      <c r="A62" s="1265">
        <v>42054</v>
      </c>
      <c r="B62" s="401">
        <v>8.73</v>
      </c>
      <c r="C62" s="401">
        <v>7</v>
      </c>
      <c r="D62" s="403">
        <v>2760</v>
      </c>
      <c r="F62" s="1265">
        <f>'SC Groundwater Results'!B165</f>
        <v>44754</v>
      </c>
      <c r="G62" s="1441" t="s">
        <v>432</v>
      </c>
      <c r="H62" s="1442"/>
      <c r="I62" s="1443"/>
    </row>
    <row r="63" spans="1:9">
      <c r="A63" s="1265">
        <v>42087</v>
      </c>
      <c r="B63" s="401">
        <v>8.8699999999999992</v>
      </c>
      <c r="C63" s="401">
        <v>7</v>
      </c>
      <c r="D63" s="403">
        <v>2980</v>
      </c>
      <c r="F63" s="1265">
        <f>'SC Groundwater Results'!B166</f>
        <v>44790</v>
      </c>
      <c r="G63" s="1441" t="s">
        <v>432</v>
      </c>
      <c r="H63" s="1442"/>
      <c r="I63" s="1443"/>
    </row>
    <row r="64" spans="1:9">
      <c r="A64" s="1265">
        <v>42122</v>
      </c>
      <c r="B64" s="401">
        <v>0</v>
      </c>
      <c r="C64" s="401">
        <v>0</v>
      </c>
      <c r="D64" s="403">
        <v>0</v>
      </c>
      <c r="F64" s="1265">
        <f>'SC Groundwater Results'!B167</f>
        <v>44824</v>
      </c>
      <c r="G64" s="1441" t="s">
        <v>432</v>
      </c>
      <c r="H64" s="1442"/>
      <c r="I64" s="1443"/>
    </row>
    <row r="65" spans="1:9">
      <c r="A65" s="1265">
        <v>42138</v>
      </c>
      <c r="B65" s="401">
        <v>10.94</v>
      </c>
      <c r="C65" s="401">
        <v>6.9</v>
      </c>
      <c r="D65" s="403">
        <v>3750</v>
      </c>
      <c r="F65" s="1265">
        <f>'SC Groundwater Results'!B168</f>
        <v>44851</v>
      </c>
      <c r="G65" s="1441" t="s">
        <v>432</v>
      </c>
      <c r="H65" s="1442"/>
      <c r="I65" s="1443"/>
    </row>
    <row r="66" spans="1:9">
      <c r="A66" s="1265">
        <v>42184</v>
      </c>
      <c r="B66" s="1441" t="s">
        <v>230</v>
      </c>
      <c r="C66" s="1442"/>
      <c r="D66" s="1443"/>
      <c r="F66" s="1265">
        <f>'SC Groundwater Results'!B169</f>
        <v>44887</v>
      </c>
      <c r="G66" s="1441" t="s">
        <v>432</v>
      </c>
      <c r="H66" s="1442"/>
      <c r="I66" s="1443"/>
    </row>
    <row r="67" spans="1:9">
      <c r="A67" s="1265">
        <v>42214</v>
      </c>
      <c r="B67" s="1441" t="s">
        <v>230</v>
      </c>
      <c r="C67" s="1442"/>
      <c r="D67" s="1443"/>
      <c r="F67" s="1265">
        <f>'SC Groundwater Results'!B170</f>
        <v>44916</v>
      </c>
      <c r="G67" s="1441" t="s">
        <v>432</v>
      </c>
      <c r="H67" s="1442"/>
      <c r="I67" s="1443"/>
    </row>
    <row r="68" spans="1:9">
      <c r="A68" s="1265">
        <v>42236</v>
      </c>
      <c r="B68" s="401">
        <v>4.3099999999999996</v>
      </c>
      <c r="C68" s="401">
        <v>7.1</v>
      </c>
      <c r="D68" s="403">
        <v>3200</v>
      </c>
      <c r="F68" s="1265">
        <f>'SC Groundwater Results'!B171</f>
        <v>44949</v>
      </c>
      <c r="G68" s="1441" t="s">
        <v>432</v>
      </c>
      <c r="H68" s="1442"/>
      <c r="I68" s="1443"/>
    </row>
    <row r="69" spans="1:9">
      <c r="A69" s="1265">
        <v>42269</v>
      </c>
      <c r="B69" s="401">
        <v>7.1</v>
      </c>
      <c r="C69" s="401">
        <v>7.1</v>
      </c>
      <c r="D69" s="403">
        <v>2810</v>
      </c>
      <c r="F69" s="1265">
        <f>'GW - DATA (from 2023)'!C132</f>
        <v>44978</v>
      </c>
      <c r="G69" s="401">
        <f>'GW - DATA (from 2023)'!D132</f>
        <v>6.6</v>
      </c>
      <c r="H69" s="401">
        <f>'GW - DATA (from 2023)'!O132</f>
        <v>7.1</v>
      </c>
      <c r="I69" s="403">
        <f>'GW - DATA (from 2023)'!P132</f>
        <v>2070</v>
      </c>
    </row>
    <row r="70" spans="1:9">
      <c r="A70" s="1265">
        <v>42300</v>
      </c>
      <c r="B70" s="401">
        <v>7.36</v>
      </c>
      <c r="C70" s="401">
        <v>7.1</v>
      </c>
      <c r="D70" s="403">
        <v>2550</v>
      </c>
      <c r="F70" s="1265">
        <f>'GW - DATA (from 2023)'!C133</f>
        <v>45042</v>
      </c>
      <c r="G70" s="1441" t="s">
        <v>745</v>
      </c>
      <c r="H70" s="1442"/>
      <c r="I70" s="1443"/>
    </row>
    <row r="71" spans="1:9">
      <c r="A71" s="1265">
        <v>42328</v>
      </c>
      <c r="B71" s="401">
        <v>7.2</v>
      </c>
      <c r="C71" s="401">
        <v>7.2</v>
      </c>
      <c r="D71" s="403">
        <v>2130</v>
      </c>
      <c r="F71" s="1265">
        <f>'GW - DATA (from 2023)'!C134</f>
        <v>45103</v>
      </c>
      <c r="G71" s="1441" t="s">
        <v>369</v>
      </c>
      <c r="H71" s="1442"/>
      <c r="I71" s="1443"/>
    </row>
    <row r="72" spans="1:9">
      <c r="A72" s="1265">
        <f>'SC Groundwater Results'!$B$86</f>
        <v>42359</v>
      </c>
      <c r="B72" s="401">
        <f>'SC Groundwater Results'!$H$86</f>
        <v>7.43</v>
      </c>
      <c r="C72" s="401">
        <f>'SC Groundwater Results'!$J$86</f>
        <v>7.2</v>
      </c>
      <c r="D72" s="403">
        <f>'SC Groundwater Results'!$K$86</f>
        <v>2020</v>
      </c>
      <c r="F72" s="1265">
        <f>'GW - DATA (from 2023)'!C135</f>
        <v>45154</v>
      </c>
      <c r="G72" s="1441" t="s">
        <v>369</v>
      </c>
      <c r="H72" s="1442"/>
      <c r="I72" s="1443"/>
    </row>
    <row r="73" spans="1:9">
      <c r="A73" s="1265">
        <f>'SC Groundwater Results'!B87</f>
        <v>42389</v>
      </c>
      <c r="B73" s="401">
        <f>'SC Groundwater Results'!H87</f>
        <v>7.55</v>
      </c>
      <c r="C73" s="401">
        <f>'SC Groundwater Results'!J87</f>
        <v>7.1</v>
      </c>
      <c r="D73" s="403">
        <f>'SC Groundwater Results'!K87</f>
        <v>1966</v>
      </c>
      <c r="F73" s="1265">
        <f>'GW - DATA (from 2023)'!C136</f>
        <v>45210</v>
      </c>
      <c r="G73" s="1441" t="s">
        <v>369</v>
      </c>
      <c r="H73" s="1442"/>
      <c r="I73" s="1443"/>
    </row>
    <row r="74" spans="1:9">
      <c r="A74" s="1265">
        <f>'SC Groundwater Results'!B88</f>
        <v>42418</v>
      </c>
      <c r="B74" s="401">
        <f>'SC Groundwater Results'!H88</f>
        <v>7.61</v>
      </c>
      <c r="C74" s="401">
        <f>'SC Groundwater Results'!J88</f>
        <v>7</v>
      </c>
      <c r="D74" s="403">
        <f>'SC Groundwater Results'!K88</f>
        <v>1927</v>
      </c>
      <c r="F74" s="1265">
        <f>'GW - DATA (from 2023)'!C137</f>
        <v>45271</v>
      </c>
      <c r="G74" s="1441" t="s">
        <v>369</v>
      </c>
      <c r="H74" s="1442"/>
      <c r="I74" s="1443"/>
    </row>
    <row r="75" spans="1:9">
      <c r="A75" s="1265">
        <f>'SC Groundwater Results'!B89</f>
        <v>42445</v>
      </c>
      <c r="B75" s="401">
        <f>'SC Groundwater Results'!H89</f>
        <v>7.75</v>
      </c>
      <c r="C75" s="401">
        <f>'SC Groundwater Results'!J89</f>
        <v>7.1</v>
      </c>
      <c r="D75" s="403">
        <f>'SC Groundwater Results'!K89</f>
        <v>1609</v>
      </c>
      <c r="F75" s="1265">
        <f>'GW - DATA (from 2023)'!C138</f>
        <v>45350</v>
      </c>
      <c r="G75" s="1441" t="s">
        <v>369</v>
      </c>
      <c r="H75" s="1442"/>
      <c r="I75" s="1443"/>
    </row>
    <row r="76" spans="1:9">
      <c r="A76" s="1265">
        <f>'SC Groundwater Results'!B90</f>
        <v>42475</v>
      </c>
      <c r="B76" s="401">
        <f>'SC Groundwater Results'!H90</f>
        <v>7.9</v>
      </c>
      <c r="C76" s="401">
        <f>'SC Groundwater Results'!J90</f>
        <v>7.1</v>
      </c>
      <c r="D76" s="403">
        <f>'SC Groundwater Results'!K90</f>
        <v>1994</v>
      </c>
      <c r="F76" s="1265">
        <f>'GW - DATA (from 2023)'!C139</f>
        <v>45390</v>
      </c>
      <c r="G76" s="1441" t="s">
        <v>369</v>
      </c>
      <c r="H76" s="1442"/>
      <c r="I76" s="1443"/>
    </row>
    <row r="77" spans="1:9">
      <c r="A77" s="1265">
        <f>'SC Groundwater Results'!B91</f>
        <v>42503</v>
      </c>
      <c r="B77" s="401">
        <f>'SC Groundwater Results'!H91</f>
        <v>8</v>
      </c>
      <c r="C77" s="401">
        <f>'SC Groundwater Results'!J91</f>
        <v>7.66</v>
      </c>
      <c r="D77" s="403">
        <f>'SC Groundwater Results'!K91</f>
        <v>2260</v>
      </c>
      <c r="F77" s="1265">
        <f>'GW - DATA (from 2023)'!C140</f>
        <v>45455</v>
      </c>
      <c r="G77" s="1441" t="s">
        <v>369</v>
      </c>
      <c r="H77" s="1442"/>
      <c r="I77" s="1443"/>
    </row>
    <row r="78" spans="1:9">
      <c r="A78" s="1265">
        <f>'SC Groundwater Results'!B92</f>
        <v>42544</v>
      </c>
      <c r="B78" s="1441" t="s">
        <v>249</v>
      </c>
      <c r="C78" s="1442"/>
      <c r="D78" s="1443"/>
      <c r="F78" s="1265">
        <f>'GW - DATA (from 2023)'!C141</f>
        <v>45524</v>
      </c>
      <c r="G78" s="1441" t="s">
        <v>369</v>
      </c>
      <c r="H78" s="1442"/>
      <c r="I78" s="1443"/>
    </row>
    <row r="79" spans="1:9">
      <c r="A79" s="1265">
        <f>'SC Groundwater Results'!B93</f>
        <v>42571</v>
      </c>
      <c r="B79" s="401">
        <f>'SC Groundwater Results'!H93</f>
        <v>8.0299999999999994</v>
      </c>
      <c r="C79" s="401">
        <f>'SC Groundwater Results'!J93</f>
        <v>7.3</v>
      </c>
      <c r="D79" s="403">
        <f>'SC Groundwater Results'!K93</f>
        <v>1959</v>
      </c>
      <c r="F79" s="1265">
        <f>'GW - DATA (from 2023)'!C142</f>
        <v>45580</v>
      </c>
      <c r="G79" s="1441" t="s">
        <v>369</v>
      </c>
      <c r="H79" s="1442"/>
      <c r="I79" s="1443"/>
    </row>
    <row r="80" spans="1:9">
      <c r="A80" s="1265">
        <f>'SC Groundwater Results'!B94</f>
        <v>42601</v>
      </c>
      <c r="B80" s="401">
        <f>'SC Groundwater Results'!H94</f>
        <v>7.19</v>
      </c>
      <c r="C80" s="401">
        <f>'SC Groundwater Results'!J94</f>
        <v>7.2</v>
      </c>
      <c r="D80" s="403">
        <f>'SC Groundwater Results'!K94</f>
        <v>2250</v>
      </c>
      <c r="F80" s="1265">
        <f>'GW - DATA (from 2023)'!C143</f>
        <v>45642</v>
      </c>
      <c r="G80" s="1441" t="s">
        <v>369</v>
      </c>
      <c r="H80" s="1442"/>
      <c r="I80" s="1443"/>
    </row>
    <row r="81" spans="1:9">
      <c r="A81" s="1265">
        <f>'SC Groundwater Results'!B95</f>
        <v>42635</v>
      </c>
      <c r="B81" s="401">
        <f>'SC Groundwater Results'!H95</f>
        <v>6.9</v>
      </c>
      <c r="C81" s="401">
        <f>'SC Groundwater Results'!J95</f>
        <v>7.1</v>
      </c>
      <c r="D81" s="403">
        <f>'SC Groundwater Results'!K95</f>
        <v>2780</v>
      </c>
      <c r="F81" s="1265">
        <f>'GW - DATA (from 2023)'!C144</f>
        <v>45698</v>
      </c>
      <c r="G81" s="1441" t="s">
        <v>369</v>
      </c>
      <c r="H81" s="1442"/>
      <c r="I81" s="1443"/>
    </row>
    <row r="82" spans="1:9">
      <c r="A82" s="1265">
        <f>'SC Groundwater Results'!B96</f>
        <v>42663</v>
      </c>
      <c r="B82" s="401">
        <f>'SC Groundwater Results'!H96</f>
        <v>7.08</v>
      </c>
      <c r="C82" s="401">
        <f>'SC Groundwater Results'!J96</f>
        <v>7.1</v>
      </c>
      <c r="D82" s="403">
        <f>'SC Groundwater Results'!K96</f>
        <v>2480</v>
      </c>
      <c r="F82" s="1265">
        <f>'GW - DATA (from 2023)'!C145</f>
        <v>45757</v>
      </c>
      <c r="G82" s="1441" t="s">
        <v>369</v>
      </c>
      <c r="H82" s="1442"/>
      <c r="I82" s="1443"/>
    </row>
    <row r="83" spans="1:9">
      <c r="A83" s="1265">
        <f>'SC Groundwater Results'!B97</f>
        <v>42697</v>
      </c>
      <c r="B83" s="401">
        <f>'SC Groundwater Results'!H97</f>
        <v>7.3</v>
      </c>
      <c r="C83" s="401">
        <f>'SC Groundwater Results'!J97</f>
        <v>7</v>
      </c>
      <c r="D83" s="403">
        <f>'SC Groundwater Results'!K97</f>
        <v>2350</v>
      </c>
      <c r="F83" s="1265">
        <f>'GW - DATA (from 2023)'!C146</f>
        <v>45833</v>
      </c>
      <c r="G83" s="1441" t="s">
        <v>369</v>
      </c>
      <c r="H83" s="1442"/>
      <c r="I83" s="1443"/>
    </row>
    <row r="84" spans="1:9">
      <c r="A84" s="1265">
        <f>'SC Groundwater Results'!B98</f>
        <v>42720</v>
      </c>
      <c r="B84" s="401">
        <f>'SC Groundwater Results'!H98</f>
        <v>7.56</v>
      </c>
      <c r="C84" s="401">
        <f>'SC Groundwater Results'!J98</f>
        <v>7</v>
      </c>
      <c r="D84" s="403">
        <f>'SC Groundwater Results'!K98</f>
        <v>2300</v>
      </c>
      <c r="F84" s="1265">
        <f>'GW - DATA (from 2023)'!C147</f>
        <v>45855</v>
      </c>
      <c r="G84" s="1441" t="s">
        <v>369</v>
      </c>
      <c r="H84" s="1442"/>
      <c r="I84" s="1443"/>
    </row>
    <row r="85" spans="1:9">
      <c r="A85" s="1265">
        <f>'SC Groundwater Results'!B99</f>
        <v>42753</v>
      </c>
      <c r="B85" s="401">
        <f>'SC Groundwater Results'!H99</f>
        <v>7.71</v>
      </c>
      <c r="C85" s="401">
        <f>'SC Groundwater Results'!J99</f>
        <v>7</v>
      </c>
      <c r="D85" s="403">
        <f>'SC Groundwater Results'!K99</f>
        <v>2190</v>
      </c>
    </row>
    <row r="86" spans="1:9">
      <c r="A86" s="1265">
        <f>'SC Groundwater Results'!B100</f>
        <v>42781</v>
      </c>
      <c r="B86" s="401">
        <f>'SC Groundwater Results'!H100</f>
        <v>7.94</v>
      </c>
      <c r="C86" s="401">
        <f>'SC Groundwater Results'!J100</f>
        <v>7</v>
      </c>
      <c r="D86" s="403">
        <f>'SC Groundwater Results'!K100</f>
        <v>2220</v>
      </c>
    </row>
    <row r="87" spans="1:9">
      <c r="A87" s="1265">
        <f>'SC Groundwater Results'!B101</f>
        <v>42807</v>
      </c>
      <c r="B87" s="401">
        <f>'SC Groundwater Results'!H101</f>
        <v>8.0299999999999994</v>
      </c>
      <c r="C87" s="401">
        <f>'SC Groundwater Results'!J101</f>
        <v>7.59</v>
      </c>
      <c r="D87" s="403">
        <f>'SC Groundwater Results'!K101</f>
        <v>2330</v>
      </c>
    </row>
    <row r="88" spans="1:9">
      <c r="A88" s="1265">
        <f>'SC Groundwater Results'!B102</f>
        <v>42837</v>
      </c>
      <c r="B88" s="401">
        <f>'SC Groundwater Results'!H102</f>
        <v>7.28</v>
      </c>
      <c r="C88" s="401">
        <f>'SC Groundwater Results'!J102</f>
        <v>7.2</v>
      </c>
      <c r="D88" s="403">
        <f>'SC Groundwater Results'!K102</f>
        <v>2120</v>
      </c>
    </row>
    <row r="89" spans="1:9">
      <c r="A89" s="1265">
        <f>'SC Groundwater Results'!B103</f>
        <v>42865</v>
      </c>
      <c r="B89" s="401">
        <f>'SC Groundwater Results'!H103</f>
        <v>7.51</v>
      </c>
      <c r="C89" s="401">
        <f>'SC Groundwater Results'!J103</f>
        <v>6.9</v>
      </c>
      <c r="D89" s="403">
        <f>'SC Groundwater Results'!K103</f>
        <v>2100</v>
      </c>
    </row>
    <row r="90" spans="1:9">
      <c r="A90" s="1265">
        <f>'SC Groundwater Results'!B104</f>
        <v>42895</v>
      </c>
      <c r="B90" s="401">
        <f>'SC Groundwater Results'!H104</f>
        <v>7.73</v>
      </c>
      <c r="C90" s="401">
        <f>'SC Groundwater Results'!J104</f>
        <v>7</v>
      </c>
      <c r="D90" s="403">
        <f>'SC Groundwater Results'!K104</f>
        <v>2150</v>
      </c>
    </row>
    <row r="91" spans="1:9">
      <c r="A91" s="1265">
        <f>'SC Groundwater Results'!B105</f>
        <v>42933</v>
      </c>
      <c r="B91" s="401">
        <f>'SC Groundwater Results'!H105</f>
        <v>7.87</v>
      </c>
      <c r="C91" s="401">
        <f>'SC Groundwater Results'!J105</f>
        <v>7</v>
      </c>
      <c r="D91" s="403">
        <f>'SC Groundwater Results'!K105</f>
        <v>2240</v>
      </c>
    </row>
    <row r="92" spans="1:9">
      <c r="A92" s="1265">
        <f>'SC Groundwater Results'!B106</f>
        <v>42969</v>
      </c>
      <c r="B92" s="401">
        <f>'SC Groundwater Results'!H106</f>
        <v>7.93</v>
      </c>
      <c r="C92" s="401">
        <f>'SC Groundwater Results'!J106</f>
        <v>7</v>
      </c>
      <c r="D92" s="403">
        <f>'SC Groundwater Results'!K106</f>
        <v>2240</v>
      </c>
    </row>
    <row r="93" spans="1:9">
      <c r="A93" s="1265">
        <f>'SC Groundwater Results'!B107</f>
        <v>42998</v>
      </c>
      <c r="B93" s="401">
        <f>'SC Groundwater Results'!H107</f>
        <v>8.1199999999999992</v>
      </c>
      <c r="C93" s="401">
        <f>'SC Groundwater Results'!J107</f>
        <v>7.1</v>
      </c>
      <c r="D93" s="403">
        <f>'SC Groundwater Results'!K107</f>
        <v>2290</v>
      </c>
    </row>
  </sheetData>
  <mergeCells count="37">
    <mergeCell ref="G84:I84"/>
    <mergeCell ref="G82:I82"/>
    <mergeCell ref="G81:I81"/>
    <mergeCell ref="G83:I83"/>
    <mergeCell ref="G74:I74"/>
    <mergeCell ref="G80:I80"/>
    <mergeCell ref="G79:I79"/>
    <mergeCell ref="G78:I78"/>
    <mergeCell ref="G77:I77"/>
    <mergeCell ref="G76:I76"/>
    <mergeCell ref="B78:D78"/>
    <mergeCell ref="G54:I54"/>
    <mergeCell ref="G65:I65"/>
    <mergeCell ref="G61:I61"/>
    <mergeCell ref="G59:I59"/>
    <mergeCell ref="G56:I56"/>
    <mergeCell ref="G58:I58"/>
    <mergeCell ref="G68:I68"/>
    <mergeCell ref="G67:I67"/>
    <mergeCell ref="G64:I64"/>
    <mergeCell ref="G66:I66"/>
    <mergeCell ref="G70:I70"/>
    <mergeCell ref="G75:I75"/>
    <mergeCell ref="G73:I73"/>
    <mergeCell ref="G72:I72"/>
    <mergeCell ref="G71:I71"/>
    <mergeCell ref="A3:D3"/>
    <mergeCell ref="B40:D40"/>
    <mergeCell ref="B66:D66"/>
    <mergeCell ref="B67:D67"/>
    <mergeCell ref="A1:D1"/>
    <mergeCell ref="F1:I1"/>
    <mergeCell ref="F3:I3"/>
    <mergeCell ref="G62:I62"/>
    <mergeCell ref="G63:I63"/>
    <mergeCell ref="G60:I60"/>
    <mergeCell ref="G55:I55"/>
  </mergeCells>
  <printOptions horizontalCentered="1"/>
  <pageMargins left="0.31496062992125984" right="0.31496062992125984" top="0" bottom="0" header="0.31496062992125984" footer="0.31496062992125984"/>
  <pageSetup paperSize="9" scale="56" fitToHeight="2" orientation="portrait" horizontalDpi="300" verticalDpi="300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9FF66"/>
  </sheetPr>
  <dimension ref="A1:I98"/>
  <sheetViews>
    <sheetView view="pageBreakPreview" zoomScaleNormal="100" zoomScaleSheetLayoutView="100" workbookViewId="0">
      <pane ySplit="4" topLeftCell="A76" activePane="bottomLeft" state="frozen"/>
      <selection pane="bottomLeft" activeCell="F103" sqref="F103"/>
    </sheetView>
  </sheetViews>
  <sheetFormatPr defaultColWidth="9.33203125" defaultRowHeight="14.4"/>
  <cols>
    <col min="1" max="4" width="15.5546875" customWidth="1"/>
    <col min="5" max="5" width="6" customWidth="1"/>
    <col min="6" max="9" width="15.5546875" customWidth="1"/>
  </cols>
  <sheetData>
    <row r="1" spans="1:9" ht="31.2">
      <c r="A1" s="1447" t="s">
        <v>231</v>
      </c>
      <c r="B1" s="1447"/>
      <c r="C1" s="1447"/>
      <c r="D1" s="1447"/>
      <c r="F1" s="1447" t="s">
        <v>231</v>
      </c>
      <c r="G1" s="1447"/>
      <c r="H1" s="1447"/>
      <c r="I1" s="1447"/>
    </row>
    <row r="2" spans="1:9" ht="15" thickBot="1"/>
    <row r="3" spans="1:9" ht="18.600000000000001" thickBot="1">
      <c r="A3" s="1444" t="s">
        <v>232</v>
      </c>
      <c r="B3" s="1445"/>
      <c r="C3" s="1445"/>
      <c r="D3" s="1445"/>
      <c r="F3" s="1444" t="s">
        <v>232</v>
      </c>
      <c r="G3" s="1445"/>
      <c r="H3" s="1445"/>
      <c r="I3" s="1445"/>
    </row>
    <row r="4" spans="1:9" ht="15.6">
      <c r="A4" s="1264" t="s">
        <v>227</v>
      </c>
      <c r="B4" s="1264" t="s">
        <v>874</v>
      </c>
      <c r="C4" s="1264" t="s">
        <v>41</v>
      </c>
      <c r="D4" s="1264" t="s">
        <v>875</v>
      </c>
      <c r="F4" s="1264" t="s">
        <v>227</v>
      </c>
      <c r="G4" s="1264" t="s">
        <v>874</v>
      </c>
      <c r="H4" s="1264" t="s">
        <v>41</v>
      </c>
      <c r="I4" s="1264" t="s">
        <v>875</v>
      </c>
    </row>
    <row r="5" spans="1:9">
      <c r="A5" s="1265">
        <v>38181</v>
      </c>
      <c r="B5" s="401">
        <v>8.2799999999999994</v>
      </c>
      <c r="C5" s="401">
        <v>7.2</v>
      </c>
      <c r="D5" s="403">
        <v>1220</v>
      </c>
      <c r="F5" s="1265">
        <f>'SC Groundwater Results'!B102</f>
        <v>42837</v>
      </c>
      <c r="G5" s="401">
        <f>'SC Groundwater Results'!M102</f>
        <v>6.16</v>
      </c>
      <c r="H5" s="401">
        <f>'SC Groundwater Results'!O102</f>
        <v>7.4</v>
      </c>
      <c r="I5" s="403">
        <f>'SC Groundwater Results'!P102</f>
        <v>955</v>
      </c>
    </row>
    <row r="6" spans="1:9">
      <c r="A6" s="1265">
        <v>38253</v>
      </c>
      <c r="B6" s="401">
        <v>8.68</v>
      </c>
      <c r="C6" s="401">
        <v>7.4</v>
      </c>
      <c r="D6" s="403">
        <v>1300</v>
      </c>
      <c r="F6" s="1265">
        <f>'SC Groundwater Results'!B103</f>
        <v>42865</v>
      </c>
      <c r="G6" s="401">
        <f>'SC Groundwater Results'!M103</f>
        <v>5.74</v>
      </c>
      <c r="H6" s="401">
        <f>'SC Groundwater Results'!O103</f>
        <v>7.1</v>
      </c>
      <c r="I6" s="403">
        <f>'SC Groundwater Results'!P103</f>
        <v>947</v>
      </c>
    </row>
    <row r="7" spans="1:9">
      <c r="A7" s="1265">
        <v>38337</v>
      </c>
      <c r="B7" s="401">
        <v>8.9700000000000006</v>
      </c>
      <c r="C7" s="401">
        <v>6.9</v>
      </c>
      <c r="D7" s="403">
        <v>1210</v>
      </c>
      <c r="F7" s="1265">
        <f>'SC Groundwater Results'!B104</f>
        <v>42895</v>
      </c>
      <c r="G7" s="401">
        <f>'SC Groundwater Results'!M104</f>
        <v>6.07</v>
      </c>
      <c r="H7" s="401">
        <f>'SC Groundwater Results'!O104</f>
        <v>7.1</v>
      </c>
      <c r="I7" s="403">
        <f>'SC Groundwater Results'!P104</f>
        <v>948</v>
      </c>
    </row>
    <row r="8" spans="1:9">
      <c r="A8" s="1265">
        <v>38469</v>
      </c>
      <c r="B8" s="401">
        <v>9.0500000000000007</v>
      </c>
      <c r="C8" s="401">
        <v>6.8</v>
      </c>
      <c r="D8" s="403">
        <v>1270</v>
      </c>
      <c r="F8" s="1265">
        <f>'SC Groundwater Results'!B105</f>
        <v>42933</v>
      </c>
      <c r="G8" s="401">
        <f>'SC Groundwater Results'!M105</f>
        <v>6.38</v>
      </c>
      <c r="H8" s="401">
        <f>'SC Groundwater Results'!O105</f>
        <v>7</v>
      </c>
      <c r="I8" s="403">
        <f>'SC Groundwater Results'!P105</f>
        <v>885</v>
      </c>
    </row>
    <row r="9" spans="1:9">
      <c r="A9" s="1265">
        <v>38523</v>
      </c>
      <c r="B9" s="401">
        <v>9.02</v>
      </c>
      <c r="C9" s="401">
        <v>6.7</v>
      </c>
      <c r="D9" s="403">
        <v>1270</v>
      </c>
      <c r="F9" s="1265">
        <f>'SC Groundwater Results'!B106</f>
        <v>42969</v>
      </c>
      <c r="G9" s="401">
        <f>'SC Groundwater Results'!M106</f>
        <v>6.59</v>
      </c>
      <c r="H9" s="401">
        <f>'SC Groundwater Results'!O106</f>
        <v>7</v>
      </c>
      <c r="I9" s="403">
        <f>'SC Groundwater Results'!P106</f>
        <v>958</v>
      </c>
    </row>
    <row r="10" spans="1:9">
      <c r="A10" s="1265">
        <v>38623</v>
      </c>
      <c r="B10" s="401">
        <v>9.1199999999999992</v>
      </c>
      <c r="C10" s="401">
        <v>7.1</v>
      </c>
      <c r="D10" s="403">
        <v>1370</v>
      </c>
      <c r="F10" s="1265">
        <f>'SC Groundwater Results'!B107</f>
        <v>42998</v>
      </c>
      <c r="G10" s="401">
        <f>'SC Groundwater Results'!M107</f>
        <v>6.86</v>
      </c>
      <c r="H10" s="401">
        <f>'SC Groundwater Results'!O107</f>
        <v>7.2</v>
      </c>
      <c r="I10" s="403">
        <f>'SC Groundwater Results'!P107</f>
        <v>949</v>
      </c>
    </row>
    <row r="11" spans="1:9">
      <c r="A11" s="1265">
        <v>38789</v>
      </c>
      <c r="B11" s="401">
        <v>9.36</v>
      </c>
      <c r="C11" s="401">
        <v>7</v>
      </c>
      <c r="D11" s="403">
        <v>1330</v>
      </c>
      <c r="F11" s="1265">
        <f>'SC Groundwater Results'!B108</f>
        <v>43027</v>
      </c>
      <c r="G11" s="401">
        <f>'SC Groundwater Results'!M108</f>
        <v>7.29</v>
      </c>
      <c r="H11" s="401"/>
      <c r="I11" s="403"/>
    </row>
    <row r="12" spans="1:9">
      <c r="A12" s="1265">
        <v>38890</v>
      </c>
      <c r="B12" s="401">
        <v>9.44</v>
      </c>
      <c r="C12" s="401"/>
      <c r="D12" s="403"/>
      <c r="F12" s="1265">
        <f>'SC Groundwater Results'!B109</f>
        <v>43066</v>
      </c>
      <c r="G12" s="401" t="s">
        <v>73</v>
      </c>
      <c r="H12" s="401" t="s">
        <v>73</v>
      </c>
      <c r="I12" s="401" t="s">
        <v>73</v>
      </c>
    </row>
    <row r="13" spans="1:9">
      <c r="A13" s="1265">
        <v>38986</v>
      </c>
      <c r="B13" s="401">
        <v>9.66</v>
      </c>
      <c r="C13" s="401">
        <v>7.4</v>
      </c>
      <c r="D13" s="403">
        <v>1340</v>
      </c>
      <c r="F13" s="1265">
        <f>'SC Groundwater Results'!B110</f>
        <v>43084</v>
      </c>
      <c r="G13" s="401" t="s">
        <v>73</v>
      </c>
      <c r="H13" s="401" t="s">
        <v>73</v>
      </c>
      <c r="I13" s="401" t="s">
        <v>73</v>
      </c>
    </row>
    <row r="14" spans="1:9">
      <c r="A14" s="1265">
        <v>39058</v>
      </c>
      <c r="B14" s="401">
        <v>9.59</v>
      </c>
      <c r="C14" s="401"/>
      <c r="D14" s="403"/>
      <c r="F14" s="1265">
        <f>'SC Groundwater Results'!B111</f>
        <v>43110</v>
      </c>
      <c r="G14" s="401" t="s">
        <v>73</v>
      </c>
      <c r="H14" s="401" t="s">
        <v>73</v>
      </c>
      <c r="I14" s="401" t="s">
        <v>73</v>
      </c>
    </row>
    <row r="15" spans="1:9">
      <c r="A15" s="1265">
        <v>39168</v>
      </c>
      <c r="B15" s="401">
        <v>9.6</v>
      </c>
      <c r="C15" s="401"/>
      <c r="D15" s="403"/>
      <c r="F15" s="1265">
        <f>'SC Groundwater Results'!B112</f>
        <v>43146</v>
      </c>
      <c r="G15" s="401" t="s">
        <v>73</v>
      </c>
      <c r="H15" s="401" t="s">
        <v>73</v>
      </c>
      <c r="I15" s="401" t="s">
        <v>73</v>
      </c>
    </row>
    <row r="16" spans="1:9">
      <c r="A16" s="1265">
        <v>39274</v>
      </c>
      <c r="B16" s="401">
        <v>6.9</v>
      </c>
      <c r="C16" s="401">
        <v>7.3</v>
      </c>
      <c r="D16" s="403">
        <v>1150</v>
      </c>
      <c r="F16" s="1265">
        <f>'SC Groundwater Results'!B113</f>
        <v>43172</v>
      </c>
      <c r="G16" s="401" t="s">
        <v>73</v>
      </c>
      <c r="H16" s="401" t="s">
        <v>73</v>
      </c>
      <c r="I16" s="401" t="s">
        <v>73</v>
      </c>
    </row>
    <row r="17" spans="1:9">
      <c r="A17" s="1265">
        <v>39344</v>
      </c>
      <c r="B17" s="401">
        <v>5.53</v>
      </c>
      <c r="C17" s="401">
        <v>7.2</v>
      </c>
      <c r="D17" s="403">
        <v>1030</v>
      </c>
      <c r="F17" s="1265">
        <f>'SC Groundwater Results'!B114</f>
        <v>43201</v>
      </c>
      <c r="G17" s="401" t="s">
        <v>73</v>
      </c>
      <c r="H17" s="401" t="s">
        <v>73</v>
      </c>
      <c r="I17" s="401" t="s">
        <v>73</v>
      </c>
    </row>
    <row r="18" spans="1:9">
      <c r="A18" s="1265">
        <v>39421</v>
      </c>
      <c r="B18" s="401">
        <v>5.43</v>
      </c>
      <c r="C18" s="401">
        <v>7.3</v>
      </c>
      <c r="D18" s="403">
        <v>1100</v>
      </c>
      <c r="F18" s="1265">
        <f>'SC Groundwater Results'!B115</f>
        <v>43229</v>
      </c>
      <c r="G18" s="401" t="s">
        <v>73</v>
      </c>
      <c r="H18" s="401" t="s">
        <v>73</v>
      </c>
      <c r="I18" s="401" t="s">
        <v>73</v>
      </c>
    </row>
    <row r="19" spans="1:9">
      <c r="A19" s="1265">
        <v>39512</v>
      </c>
      <c r="B19" s="401">
        <v>5.51</v>
      </c>
      <c r="C19" s="401">
        <v>7.3</v>
      </c>
      <c r="D19" s="403">
        <v>1190</v>
      </c>
      <c r="F19" s="1265">
        <f>'SC Groundwater Results'!B116</f>
        <v>43272</v>
      </c>
      <c r="G19" s="401" t="s">
        <v>73</v>
      </c>
      <c r="H19" s="401" t="s">
        <v>73</v>
      </c>
      <c r="I19" s="401" t="s">
        <v>73</v>
      </c>
    </row>
    <row r="20" spans="1:9">
      <c r="A20" s="1265">
        <v>39611</v>
      </c>
      <c r="B20" s="401">
        <v>5.32</v>
      </c>
      <c r="C20" s="401">
        <v>7.5</v>
      </c>
      <c r="D20" s="403">
        <v>1240</v>
      </c>
      <c r="F20" s="1265">
        <f>'SC Groundwater Results'!B117</f>
        <v>43293</v>
      </c>
      <c r="G20" s="401" t="s">
        <v>73</v>
      </c>
      <c r="H20" s="401" t="s">
        <v>73</v>
      </c>
      <c r="I20" s="401" t="s">
        <v>73</v>
      </c>
    </row>
    <row r="21" spans="1:9">
      <c r="A21" s="1265">
        <v>39692</v>
      </c>
      <c r="B21" s="401">
        <v>5.23</v>
      </c>
      <c r="C21" s="401">
        <v>7.6</v>
      </c>
      <c r="D21" s="403">
        <v>1310</v>
      </c>
      <c r="F21" s="1265">
        <f>'SC Groundwater Results'!B118</f>
        <v>43321</v>
      </c>
      <c r="G21" s="401" t="s">
        <v>73</v>
      </c>
      <c r="H21" s="401" t="s">
        <v>73</v>
      </c>
      <c r="I21" s="401" t="s">
        <v>73</v>
      </c>
    </row>
    <row r="22" spans="1:9">
      <c r="A22" s="1265">
        <v>39890</v>
      </c>
      <c r="B22" s="401">
        <v>4.97</v>
      </c>
      <c r="C22" s="401">
        <v>7.3</v>
      </c>
      <c r="D22" s="403">
        <v>960</v>
      </c>
      <c r="F22" s="1265">
        <f>'SC Groundwater Results'!B119</f>
        <v>43349</v>
      </c>
      <c r="G22" s="401" t="s">
        <v>73</v>
      </c>
      <c r="H22" s="401" t="s">
        <v>73</v>
      </c>
      <c r="I22" s="401" t="s">
        <v>73</v>
      </c>
    </row>
    <row r="23" spans="1:9">
      <c r="A23" s="1265">
        <v>39975</v>
      </c>
      <c r="B23" s="401">
        <v>5.05</v>
      </c>
      <c r="C23" s="401">
        <v>7.1</v>
      </c>
      <c r="D23" s="403">
        <v>910</v>
      </c>
      <c r="F23" s="1265">
        <f>'SC Groundwater Results'!B120</f>
        <v>43383</v>
      </c>
      <c r="G23" s="401" t="s">
        <v>73</v>
      </c>
      <c r="H23" s="401" t="s">
        <v>73</v>
      </c>
      <c r="I23" s="401" t="s">
        <v>73</v>
      </c>
    </row>
    <row r="24" spans="1:9">
      <c r="A24" s="1265">
        <v>40071</v>
      </c>
      <c r="B24" s="401">
        <v>5.0599999999999996</v>
      </c>
      <c r="C24" s="401"/>
      <c r="D24" s="403">
        <v>900</v>
      </c>
      <c r="F24" s="1265">
        <f>'SC Groundwater Results'!B121</f>
        <v>43411</v>
      </c>
      <c r="G24" s="401" t="s">
        <v>73</v>
      </c>
      <c r="H24" s="401" t="s">
        <v>73</v>
      </c>
      <c r="I24" s="401" t="s">
        <v>73</v>
      </c>
    </row>
    <row r="25" spans="1:9">
      <c r="A25" s="1265">
        <v>40196</v>
      </c>
      <c r="B25" s="401">
        <v>4.87</v>
      </c>
      <c r="C25" s="401">
        <v>7.1</v>
      </c>
      <c r="D25" s="403">
        <v>900</v>
      </c>
      <c r="F25" s="1265">
        <f>'SC Groundwater Results'!B122</f>
        <v>43440</v>
      </c>
      <c r="G25" s="401" t="s">
        <v>73</v>
      </c>
      <c r="H25" s="401" t="s">
        <v>73</v>
      </c>
      <c r="I25" s="401" t="s">
        <v>73</v>
      </c>
    </row>
    <row r="26" spans="1:9">
      <c r="A26" s="1265">
        <v>40266</v>
      </c>
      <c r="B26" s="401">
        <v>5.09</v>
      </c>
      <c r="C26" s="401">
        <v>7</v>
      </c>
      <c r="D26" s="403">
        <v>900</v>
      </c>
      <c r="F26" s="1265">
        <f>'SC Groundwater Results'!B123</f>
        <v>43474</v>
      </c>
      <c r="G26" s="401" t="s">
        <v>73</v>
      </c>
      <c r="H26" s="401" t="s">
        <v>73</v>
      </c>
      <c r="I26" s="401" t="s">
        <v>73</v>
      </c>
    </row>
    <row r="27" spans="1:9">
      <c r="A27" s="1265">
        <v>40351</v>
      </c>
      <c r="B27" s="401">
        <v>7.38</v>
      </c>
      <c r="C27" s="402"/>
      <c r="D27" s="403"/>
      <c r="F27" s="1265">
        <f>'SC Groundwater Results'!B124</f>
        <v>43509</v>
      </c>
      <c r="G27" s="401" t="s">
        <v>73</v>
      </c>
      <c r="H27" s="401" t="s">
        <v>73</v>
      </c>
      <c r="I27" s="401" t="s">
        <v>73</v>
      </c>
    </row>
    <row r="28" spans="1:9">
      <c r="A28" s="1265">
        <v>40449</v>
      </c>
      <c r="B28" s="401">
        <v>5.8</v>
      </c>
      <c r="C28" s="402">
        <v>7.55</v>
      </c>
      <c r="D28" s="403">
        <v>1258</v>
      </c>
      <c r="F28" s="1265">
        <f>'SC Groundwater Results'!B125</f>
        <v>43531</v>
      </c>
      <c r="G28" s="401" t="s">
        <v>73</v>
      </c>
      <c r="H28" s="401" t="s">
        <v>73</v>
      </c>
      <c r="I28" s="401" t="s">
        <v>73</v>
      </c>
    </row>
    <row r="29" spans="1:9">
      <c r="A29" s="1265">
        <v>40532</v>
      </c>
      <c r="B29" s="401">
        <v>4.68</v>
      </c>
      <c r="C29" s="402">
        <v>7.1</v>
      </c>
      <c r="D29" s="403">
        <v>1006</v>
      </c>
      <c r="F29" s="1265">
        <f>'SC Groundwater Results'!B126</f>
        <v>43559</v>
      </c>
      <c r="G29" s="401" t="s">
        <v>73</v>
      </c>
      <c r="H29" s="401" t="s">
        <v>73</v>
      </c>
      <c r="I29" s="401" t="s">
        <v>73</v>
      </c>
    </row>
    <row r="30" spans="1:9">
      <c r="A30" s="1265">
        <v>40623</v>
      </c>
      <c r="B30" s="401">
        <v>6.15</v>
      </c>
      <c r="C30" s="402">
        <v>7.2</v>
      </c>
      <c r="D30" s="403">
        <v>1040</v>
      </c>
      <c r="F30" s="1265">
        <f>'SC Groundwater Results'!B127</f>
        <v>43593</v>
      </c>
      <c r="G30" s="401" t="s">
        <v>73</v>
      </c>
      <c r="H30" s="401" t="s">
        <v>73</v>
      </c>
      <c r="I30" s="401" t="s">
        <v>73</v>
      </c>
    </row>
    <row r="31" spans="1:9">
      <c r="A31" s="1265">
        <v>40715</v>
      </c>
      <c r="B31" s="401">
        <v>5.95</v>
      </c>
      <c r="C31" s="402">
        <v>7.5</v>
      </c>
      <c r="D31" s="403">
        <v>1075</v>
      </c>
      <c r="F31" s="1265">
        <f>'SC Groundwater Results'!B128</f>
        <v>43622</v>
      </c>
      <c r="G31" s="401" t="s">
        <v>73</v>
      </c>
      <c r="H31" s="401" t="s">
        <v>73</v>
      </c>
      <c r="I31" s="401" t="s">
        <v>73</v>
      </c>
    </row>
    <row r="32" spans="1:9">
      <c r="A32" s="1265">
        <v>40750</v>
      </c>
      <c r="B32" s="401">
        <v>4.8499999999999996</v>
      </c>
      <c r="C32" s="402">
        <v>7.2</v>
      </c>
      <c r="D32" s="403">
        <v>1065</v>
      </c>
      <c r="F32" s="1265">
        <f>'SC Groundwater Results'!B129</f>
        <v>43649</v>
      </c>
      <c r="G32" s="401" t="s">
        <v>73</v>
      </c>
      <c r="H32" s="401" t="s">
        <v>73</v>
      </c>
      <c r="I32" s="401" t="s">
        <v>73</v>
      </c>
    </row>
    <row r="33" spans="1:9">
      <c r="A33" s="1265">
        <v>40778</v>
      </c>
      <c r="B33" s="401">
        <v>4.5599999999999996</v>
      </c>
      <c r="C33" s="402">
        <v>7.3</v>
      </c>
      <c r="D33" s="403">
        <v>998</v>
      </c>
      <c r="F33" s="1265">
        <f>'SC Groundwater Results'!B130</f>
        <v>43683</v>
      </c>
      <c r="G33" s="401" t="s">
        <v>73</v>
      </c>
      <c r="H33" s="401" t="s">
        <v>73</v>
      </c>
      <c r="I33" s="401" t="s">
        <v>73</v>
      </c>
    </row>
    <row r="34" spans="1:9">
      <c r="A34" s="1265">
        <v>40812</v>
      </c>
      <c r="B34" s="401">
        <v>4.3499999999999996</v>
      </c>
      <c r="C34" s="402">
        <v>7.61</v>
      </c>
      <c r="D34" s="403">
        <v>842</v>
      </c>
      <c r="F34" s="1265">
        <f>'SC Groundwater Results'!B131</f>
        <v>43713</v>
      </c>
      <c r="G34" s="401" t="s">
        <v>73</v>
      </c>
      <c r="H34" s="401" t="s">
        <v>73</v>
      </c>
      <c r="I34" s="401" t="s">
        <v>73</v>
      </c>
    </row>
    <row r="35" spans="1:9">
      <c r="A35" s="1265">
        <v>40841</v>
      </c>
      <c r="B35" s="401">
        <v>4.2</v>
      </c>
      <c r="C35" s="402">
        <v>7.4</v>
      </c>
      <c r="D35" s="403">
        <v>919</v>
      </c>
      <c r="F35" s="1265">
        <f>'SC Groundwater Results'!B132</f>
        <v>43741</v>
      </c>
      <c r="G35" s="401" t="s">
        <v>73</v>
      </c>
      <c r="H35" s="401" t="s">
        <v>73</v>
      </c>
      <c r="I35" s="401" t="s">
        <v>73</v>
      </c>
    </row>
    <row r="36" spans="1:9">
      <c r="A36" s="1265">
        <v>40862</v>
      </c>
      <c r="B36" s="401">
        <v>4.2699999999999996</v>
      </c>
      <c r="C36" s="402">
        <v>7.2</v>
      </c>
      <c r="D36" s="403">
        <v>914</v>
      </c>
      <c r="F36" s="1265">
        <f>'SC Groundwater Results'!B133</f>
        <v>43776</v>
      </c>
      <c r="G36" s="401" t="s">
        <v>73</v>
      </c>
      <c r="H36" s="401" t="s">
        <v>73</v>
      </c>
      <c r="I36" s="401" t="s">
        <v>73</v>
      </c>
    </row>
    <row r="37" spans="1:9">
      <c r="A37" s="1265">
        <v>40896</v>
      </c>
      <c r="B37" s="401">
        <v>4.05</v>
      </c>
      <c r="C37" s="402">
        <v>7.2</v>
      </c>
      <c r="D37" s="403">
        <v>928</v>
      </c>
      <c r="F37" s="1265">
        <f>'SC Groundwater Results'!B134</f>
        <v>43803</v>
      </c>
      <c r="G37" s="401" t="s">
        <v>73</v>
      </c>
      <c r="H37" s="401" t="s">
        <v>73</v>
      </c>
      <c r="I37" s="401" t="s">
        <v>73</v>
      </c>
    </row>
    <row r="38" spans="1:9">
      <c r="A38" s="1265">
        <v>40960</v>
      </c>
      <c r="B38" s="401">
        <v>4.26</v>
      </c>
      <c r="C38" s="402">
        <v>7.4</v>
      </c>
      <c r="D38" s="403">
        <v>844</v>
      </c>
      <c r="F38" s="1265">
        <f>'SC Groundwater Results'!B135</f>
        <v>43839</v>
      </c>
      <c r="G38" s="401" t="s">
        <v>73</v>
      </c>
      <c r="H38" s="401" t="s">
        <v>73</v>
      </c>
      <c r="I38" s="401" t="s">
        <v>73</v>
      </c>
    </row>
    <row r="39" spans="1:9">
      <c r="A39" s="1265">
        <v>40989</v>
      </c>
      <c r="B39" s="401">
        <v>4.01</v>
      </c>
      <c r="C39" s="402">
        <v>7.4</v>
      </c>
      <c r="D39" s="403">
        <v>850</v>
      </c>
      <c r="F39" s="1265">
        <f>'SC Groundwater Results'!B136</f>
        <v>43865</v>
      </c>
      <c r="G39" s="401" t="s">
        <v>73</v>
      </c>
      <c r="H39" s="401" t="s">
        <v>73</v>
      </c>
      <c r="I39" s="401" t="s">
        <v>73</v>
      </c>
    </row>
    <row r="40" spans="1:9">
      <c r="A40" s="1265">
        <v>41023</v>
      </c>
      <c r="B40" s="401">
        <v>4.51</v>
      </c>
      <c r="C40" s="402">
        <v>7.2</v>
      </c>
      <c r="D40" s="403">
        <v>941</v>
      </c>
      <c r="F40" s="1265">
        <f>'SC Groundwater Results'!B137</f>
        <v>43895</v>
      </c>
      <c r="G40" s="401" t="s">
        <v>73</v>
      </c>
      <c r="H40" s="401" t="s">
        <v>73</v>
      </c>
      <c r="I40" s="401" t="s">
        <v>73</v>
      </c>
    </row>
    <row r="41" spans="1:9">
      <c r="A41" s="1265">
        <v>41052</v>
      </c>
      <c r="B41" s="401">
        <v>4.8</v>
      </c>
      <c r="C41" s="402">
        <v>7.4</v>
      </c>
      <c r="D41" s="403">
        <v>965</v>
      </c>
      <c r="F41" s="1265">
        <f>'SC Groundwater Results'!B138</f>
        <v>43923</v>
      </c>
      <c r="G41" s="401" t="s">
        <v>73</v>
      </c>
      <c r="H41" s="401" t="s">
        <v>73</v>
      </c>
      <c r="I41" s="401" t="s">
        <v>73</v>
      </c>
    </row>
    <row r="42" spans="1:9">
      <c r="A42" s="1265">
        <v>41081</v>
      </c>
      <c r="B42" s="401">
        <v>4.6900000000000004</v>
      </c>
      <c r="C42" s="402">
        <v>7.3</v>
      </c>
      <c r="D42" s="403">
        <v>1001</v>
      </c>
      <c r="F42" s="1265">
        <f>'SC Groundwater Results'!B139</f>
        <v>43964</v>
      </c>
      <c r="G42" s="401" t="s">
        <v>73</v>
      </c>
      <c r="H42" s="401" t="s">
        <v>73</v>
      </c>
      <c r="I42" s="401" t="s">
        <v>73</v>
      </c>
    </row>
    <row r="43" spans="1:9">
      <c r="A43" s="1265">
        <v>41113</v>
      </c>
      <c r="B43" s="401">
        <v>4.37</v>
      </c>
      <c r="C43" s="402">
        <v>7.1</v>
      </c>
      <c r="D43" s="403">
        <v>1050</v>
      </c>
      <c r="F43" s="1265">
        <f>'SC Groundwater Results'!B140</f>
        <v>43984</v>
      </c>
      <c r="G43" s="401" t="s">
        <v>73</v>
      </c>
      <c r="H43" s="401" t="s">
        <v>73</v>
      </c>
      <c r="I43" s="401" t="s">
        <v>73</v>
      </c>
    </row>
    <row r="44" spans="1:9">
      <c r="A44" s="1265">
        <v>41143</v>
      </c>
      <c r="B44" s="401">
        <v>4.34</v>
      </c>
      <c r="C44" s="402">
        <v>7.1</v>
      </c>
      <c r="D44" s="403">
        <v>1075</v>
      </c>
      <c r="F44" s="1265">
        <f>'SC Groundwater Results'!B141</f>
        <v>44019</v>
      </c>
      <c r="G44" s="401" t="s">
        <v>73</v>
      </c>
      <c r="H44" s="401" t="s">
        <v>73</v>
      </c>
      <c r="I44" s="401" t="s">
        <v>73</v>
      </c>
    </row>
    <row r="45" spans="1:9">
      <c r="A45" s="1265">
        <v>41178</v>
      </c>
      <c r="B45" s="401">
        <v>4.8600000000000003</v>
      </c>
      <c r="C45" s="402">
        <v>7.62</v>
      </c>
      <c r="D45" s="403">
        <v>1140</v>
      </c>
      <c r="F45" s="1265">
        <f>'SC Groundwater Results'!B142</f>
        <v>44047</v>
      </c>
      <c r="G45" s="401" t="s">
        <v>73</v>
      </c>
      <c r="H45" s="401" t="s">
        <v>73</v>
      </c>
      <c r="I45" s="401" t="s">
        <v>73</v>
      </c>
    </row>
    <row r="46" spans="1:9">
      <c r="A46" s="1265">
        <v>41207</v>
      </c>
      <c r="B46" s="401">
        <v>5.27</v>
      </c>
      <c r="C46" s="402">
        <v>7.2</v>
      </c>
      <c r="D46" s="403">
        <v>1084</v>
      </c>
      <c r="F46" s="1265">
        <f>'SC Groundwater Results'!B143</f>
        <v>44082</v>
      </c>
      <c r="G46" s="401" t="s">
        <v>73</v>
      </c>
      <c r="H46" s="401" t="s">
        <v>73</v>
      </c>
      <c r="I46" s="401" t="s">
        <v>73</v>
      </c>
    </row>
    <row r="47" spans="1:9">
      <c r="A47" s="1265">
        <v>41241</v>
      </c>
      <c r="B47" s="401">
        <v>5.88</v>
      </c>
      <c r="C47" s="402">
        <v>7</v>
      </c>
      <c r="D47" s="403">
        <v>1125</v>
      </c>
      <c r="F47" s="1265">
        <f>'SC Groundwater Results'!B144</f>
        <v>44110</v>
      </c>
      <c r="G47" s="401" t="s">
        <v>73</v>
      </c>
      <c r="H47" s="401" t="s">
        <v>73</v>
      </c>
      <c r="I47" s="401" t="s">
        <v>73</v>
      </c>
    </row>
    <row r="48" spans="1:9">
      <c r="A48" s="1265">
        <v>41257</v>
      </c>
      <c r="B48" s="401">
        <v>6.19</v>
      </c>
      <c r="C48" s="402">
        <v>7.1</v>
      </c>
      <c r="D48" s="403">
        <v>1106</v>
      </c>
      <c r="F48" s="1265">
        <f>'SC Groundwater Results'!B145</f>
        <v>44145</v>
      </c>
      <c r="G48" s="401" t="s">
        <v>73</v>
      </c>
      <c r="H48" s="401" t="s">
        <v>73</v>
      </c>
      <c r="I48" s="401" t="s">
        <v>73</v>
      </c>
    </row>
    <row r="49" spans="1:9">
      <c r="A49" s="1265">
        <v>41304</v>
      </c>
      <c r="B49" s="401">
        <v>7.13</v>
      </c>
      <c r="C49" s="402">
        <v>7</v>
      </c>
      <c r="D49" s="403">
        <v>1081</v>
      </c>
      <c r="F49" s="1265">
        <f>'SC Groundwater Results'!B146</f>
        <v>44167</v>
      </c>
      <c r="G49" s="401" t="s">
        <v>73</v>
      </c>
      <c r="H49" s="401" t="s">
        <v>73</v>
      </c>
      <c r="I49" s="401" t="s">
        <v>73</v>
      </c>
    </row>
    <row r="50" spans="1:9">
      <c r="A50" s="1265">
        <v>41332</v>
      </c>
      <c r="B50" s="401">
        <v>7.25</v>
      </c>
      <c r="C50" s="402">
        <v>7</v>
      </c>
      <c r="D50" s="403">
        <v>1115</v>
      </c>
      <c r="F50" s="1265">
        <f>'SC Groundwater Results'!B147</f>
        <v>44209</v>
      </c>
      <c r="G50" s="401" t="s">
        <v>73</v>
      </c>
      <c r="H50" s="401" t="s">
        <v>73</v>
      </c>
      <c r="I50" s="401" t="s">
        <v>73</v>
      </c>
    </row>
    <row r="51" spans="1:9">
      <c r="A51" s="1265">
        <v>41354</v>
      </c>
      <c r="B51" s="401">
        <v>5.18</v>
      </c>
      <c r="C51" s="402">
        <v>7.1</v>
      </c>
      <c r="D51" s="403">
        <v>1125</v>
      </c>
      <c r="F51" s="1265">
        <f>'SC Groundwater Results'!B148</f>
        <v>44235</v>
      </c>
      <c r="G51" s="401" t="s">
        <v>73</v>
      </c>
      <c r="H51" s="401" t="s">
        <v>73</v>
      </c>
      <c r="I51" s="401" t="s">
        <v>73</v>
      </c>
    </row>
    <row r="52" spans="1:9">
      <c r="A52" s="1265">
        <v>41380</v>
      </c>
      <c r="B52" s="401">
        <v>5.46</v>
      </c>
      <c r="C52" s="402">
        <v>7</v>
      </c>
      <c r="D52" s="403">
        <v>1098</v>
      </c>
      <c r="F52" s="1265">
        <f>'SC Groundwater Results'!B149</f>
        <v>44264</v>
      </c>
      <c r="G52" s="401" t="s">
        <v>73</v>
      </c>
      <c r="H52" s="401" t="s">
        <v>73</v>
      </c>
      <c r="I52" s="401" t="s">
        <v>73</v>
      </c>
    </row>
    <row r="53" spans="1:9">
      <c r="A53" s="1265">
        <v>41423</v>
      </c>
      <c r="B53" s="401">
        <v>5.95</v>
      </c>
      <c r="C53" s="402">
        <v>7</v>
      </c>
      <c r="D53" s="403">
        <v>1030</v>
      </c>
      <c r="F53" s="1265">
        <f>'SC Groundwater Results'!B150</f>
        <v>44299</v>
      </c>
      <c r="G53" s="401" t="s">
        <v>73</v>
      </c>
      <c r="H53" s="401" t="s">
        <v>73</v>
      </c>
      <c r="I53" s="401" t="s">
        <v>73</v>
      </c>
    </row>
    <row r="54" spans="1:9">
      <c r="A54" s="1265">
        <v>41451</v>
      </c>
      <c r="B54" s="401">
        <v>6.31</v>
      </c>
      <c r="C54" s="402">
        <v>7.2</v>
      </c>
      <c r="D54" s="403">
        <v>1018</v>
      </c>
      <c r="F54" s="1265">
        <f>'SC Groundwater Results'!B151</f>
        <v>44328</v>
      </c>
      <c r="G54" s="401" t="s">
        <v>73</v>
      </c>
      <c r="H54" s="401" t="s">
        <v>73</v>
      </c>
      <c r="I54" s="401" t="s">
        <v>73</v>
      </c>
    </row>
    <row r="55" spans="1:9">
      <c r="A55" s="1265">
        <v>41486</v>
      </c>
      <c r="B55" s="401">
        <v>7.36</v>
      </c>
      <c r="C55" s="402">
        <v>7.2</v>
      </c>
      <c r="D55" s="403">
        <v>1066</v>
      </c>
      <c r="F55" s="1265">
        <f>'SC Groundwater Results'!B152</f>
        <v>44368</v>
      </c>
      <c r="G55" s="401" t="s">
        <v>73</v>
      </c>
      <c r="H55" s="401" t="s">
        <v>73</v>
      </c>
      <c r="I55" s="401" t="s">
        <v>73</v>
      </c>
    </row>
    <row r="56" spans="1:9">
      <c r="A56" s="1265">
        <v>41513</v>
      </c>
      <c r="B56" s="401">
        <v>6.07</v>
      </c>
      <c r="C56" s="402">
        <v>7.4</v>
      </c>
      <c r="D56" s="403">
        <v>1062</v>
      </c>
      <c r="F56" s="1265">
        <f>'SC Groundwater Results'!B153</f>
        <v>44396</v>
      </c>
      <c r="G56" s="401" t="s">
        <v>73</v>
      </c>
      <c r="H56" s="401" t="s">
        <v>73</v>
      </c>
      <c r="I56" s="401" t="s">
        <v>73</v>
      </c>
    </row>
    <row r="57" spans="1:9">
      <c r="A57" s="1265">
        <v>41542</v>
      </c>
      <c r="B57" s="401">
        <v>6.28</v>
      </c>
      <c r="C57" s="402">
        <v>7.56</v>
      </c>
      <c r="D57" s="403">
        <v>1120</v>
      </c>
      <c r="F57" s="1265">
        <f>'SC Groundwater Results'!B154</f>
        <v>44431</v>
      </c>
      <c r="G57" s="401" t="s">
        <v>73</v>
      </c>
      <c r="H57" s="401" t="s">
        <v>73</v>
      </c>
      <c r="I57" s="401" t="s">
        <v>73</v>
      </c>
    </row>
    <row r="58" spans="1:9">
      <c r="A58" s="1265">
        <v>41570</v>
      </c>
      <c r="B58" s="401">
        <v>6.76</v>
      </c>
      <c r="C58" s="402">
        <v>7.2</v>
      </c>
      <c r="D58" s="403">
        <v>1156</v>
      </c>
      <c r="F58" s="1265">
        <f>'SC Groundwater Results'!B155</f>
        <v>44452</v>
      </c>
      <c r="G58" s="401" t="s">
        <v>73</v>
      </c>
      <c r="H58" s="401" t="s">
        <v>73</v>
      </c>
      <c r="I58" s="401" t="s">
        <v>73</v>
      </c>
    </row>
    <row r="59" spans="1:9">
      <c r="A59" s="1265">
        <v>41625</v>
      </c>
      <c r="B59" s="401">
        <v>5.44</v>
      </c>
      <c r="C59" s="402">
        <v>7</v>
      </c>
      <c r="D59" s="403">
        <v>1218</v>
      </c>
      <c r="F59" s="1265">
        <f>'SC Groundwater Results'!B156</f>
        <v>44487</v>
      </c>
      <c r="G59" s="401" t="s">
        <v>73</v>
      </c>
      <c r="H59" s="401" t="s">
        <v>73</v>
      </c>
      <c r="I59" s="401" t="s">
        <v>73</v>
      </c>
    </row>
    <row r="60" spans="1:9">
      <c r="A60" s="1265">
        <v>41661</v>
      </c>
      <c r="B60" s="401">
        <v>5.78</v>
      </c>
      <c r="C60" s="402">
        <v>7.1</v>
      </c>
      <c r="D60" s="403">
        <v>1124</v>
      </c>
      <c r="F60" s="1265">
        <f>'SC Groundwater Results'!B157</f>
        <v>44529</v>
      </c>
      <c r="G60" s="1441" t="s">
        <v>432</v>
      </c>
      <c r="H60" s="1442"/>
      <c r="I60" s="1443"/>
    </row>
    <row r="61" spans="1:9">
      <c r="A61" s="1265">
        <v>41697</v>
      </c>
      <c r="B61" s="401">
        <v>6.46</v>
      </c>
      <c r="C61" s="402">
        <v>7.1</v>
      </c>
      <c r="D61" s="403">
        <v>1087</v>
      </c>
      <c r="F61" s="1265">
        <f>'SC Groundwater Results'!B158</f>
        <v>44550</v>
      </c>
      <c r="G61" s="1441" t="s">
        <v>432</v>
      </c>
      <c r="H61" s="1442"/>
      <c r="I61" s="1443"/>
    </row>
    <row r="62" spans="1:9">
      <c r="A62" s="1265">
        <v>41715</v>
      </c>
      <c r="B62" s="401">
        <v>6.9</v>
      </c>
      <c r="C62" s="402">
        <v>7.2</v>
      </c>
      <c r="D62" s="403">
        <v>1106</v>
      </c>
      <c r="F62" s="1265">
        <f>'SC Groundwater Results'!B159</f>
        <v>44585</v>
      </c>
      <c r="G62" s="1441" t="s">
        <v>440</v>
      </c>
      <c r="H62" s="1442"/>
      <c r="I62" s="1443"/>
    </row>
    <row r="63" spans="1:9">
      <c r="A63" s="1265">
        <v>41745</v>
      </c>
      <c r="B63" s="401">
        <v>7.32</v>
      </c>
      <c r="C63" s="402"/>
      <c r="D63" s="403"/>
      <c r="F63" s="1265">
        <f>IF('SC Groundwater Results'!B160="","",'SC Groundwater Results'!B160)</f>
        <v>44606</v>
      </c>
      <c r="G63" s="401">
        <f>IF('SC Groundwater Results'!M160="","",'SC Groundwater Results'!M160)</f>
        <v>4</v>
      </c>
      <c r="H63" s="401">
        <f>IF('SC Groundwater Results'!O160="","",'SC Groundwater Results'!O160)</f>
        <v>7.28</v>
      </c>
      <c r="I63" s="403">
        <f>IF('SC Groundwater Results'!P160="","",'SC Groundwater Results'!P160)</f>
        <v>935</v>
      </c>
    </row>
    <row r="64" spans="1:9">
      <c r="A64" s="1265">
        <v>41774</v>
      </c>
      <c r="B64" s="401" t="s">
        <v>73</v>
      </c>
      <c r="C64" s="401" t="s">
        <v>73</v>
      </c>
      <c r="D64" s="401" t="s">
        <v>73</v>
      </c>
      <c r="F64" s="1265">
        <f>IF('SC Groundwater Results'!B161="","",'SC Groundwater Results'!B161)</f>
        <v>44634</v>
      </c>
      <c r="G64" s="1441" t="s">
        <v>447</v>
      </c>
      <c r="H64" s="1442"/>
      <c r="I64" s="1443"/>
    </row>
    <row r="65" spans="1:9">
      <c r="A65" s="1265">
        <v>41817</v>
      </c>
      <c r="B65" s="401" t="s">
        <v>73</v>
      </c>
      <c r="C65" s="401" t="s">
        <v>73</v>
      </c>
      <c r="D65" s="401" t="s">
        <v>73</v>
      </c>
      <c r="F65" s="1265">
        <f>IF('SC Groundwater Results'!B162="","",'SC Groundwater Results'!B162)</f>
        <v>44677</v>
      </c>
      <c r="G65" s="401">
        <f>IF('SC Groundwater Results'!M162="","",'SC Groundwater Results'!M162)</f>
        <v>3.91</v>
      </c>
      <c r="H65" s="401">
        <f>IF('SC Groundwater Results'!O162="","",'SC Groundwater Results'!O162)</f>
        <v>7.17</v>
      </c>
      <c r="I65" s="403">
        <f>IF('SC Groundwater Results'!P162="","",'SC Groundwater Results'!P162)</f>
        <v>1030</v>
      </c>
    </row>
    <row r="66" spans="1:9">
      <c r="A66" s="1265">
        <v>41837</v>
      </c>
      <c r="B66" s="401"/>
      <c r="C66" s="402"/>
      <c r="D66" s="403"/>
      <c r="F66" s="1265">
        <f>IF('SC Groundwater Results'!B163="","",'SC Groundwater Results'!B163)</f>
        <v>44697</v>
      </c>
      <c r="G66" s="401">
        <f>IF('SC Groundwater Results'!M163="","",'SC Groundwater Results'!M163)</f>
        <v>2.94</v>
      </c>
      <c r="H66" s="401">
        <f>IF('SC Groundwater Results'!O163="","",'SC Groundwater Results'!O163)</f>
        <v>7.24</v>
      </c>
      <c r="I66" s="403">
        <f>IF('SC Groundwater Results'!P163="","",'SC Groundwater Results'!P163)</f>
        <v>904</v>
      </c>
    </row>
    <row r="67" spans="1:9">
      <c r="A67" s="1265">
        <v>41871</v>
      </c>
      <c r="B67" s="401" t="s">
        <v>73</v>
      </c>
      <c r="C67" s="401" t="s">
        <v>73</v>
      </c>
      <c r="D67" s="401" t="s">
        <v>73</v>
      </c>
      <c r="F67" s="1265">
        <f>IF('SC Groundwater Results'!B164="","",'SC Groundwater Results'!B164)</f>
        <v>44726</v>
      </c>
      <c r="G67" s="401">
        <f>IF('SC Groundwater Results'!M164="","",'SC Groundwater Results'!M164)</f>
        <v>4.01</v>
      </c>
      <c r="H67" s="401">
        <f>IF('SC Groundwater Results'!O164="","",'SC Groundwater Results'!O164)</f>
        <v>7.4</v>
      </c>
      <c r="I67" s="403">
        <f>IF('SC Groundwater Results'!P164="","",'SC Groundwater Results'!P164)</f>
        <v>879</v>
      </c>
    </row>
    <row r="68" spans="1:9">
      <c r="A68" s="1265">
        <v>41907</v>
      </c>
      <c r="B68" s="401" t="s">
        <v>73</v>
      </c>
      <c r="C68" s="401" t="s">
        <v>73</v>
      </c>
      <c r="D68" s="401" t="s">
        <v>73</v>
      </c>
      <c r="F68" s="1265">
        <f>IF('SC Groundwater Results'!B165="","",'SC Groundwater Results'!B165)</f>
        <v>44754</v>
      </c>
      <c r="G68" s="401">
        <f>IF('SC Groundwater Results'!M165="","",'SC Groundwater Results'!M165)</f>
        <v>3.79</v>
      </c>
      <c r="H68" s="401">
        <f>IF('SC Groundwater Results'!O165="","",'SC Groundwater Results'!O165)</f>
        <v>7.33</v>
      </c>
      <c r="I68" s="403">
        <f>IF('SC Groundwater Results'!P165="","",'SC Groundwater Results'!P165)</f>
        <v>888</v>
      </c>
    </row>
    <row r="69" spans="1:9">
      <c r="A69" s="1265">
        <v>41935</v>
      </c>
      <c r="B69" s="401" t="s">
        <v>73</v>
      </c>
      <c r="C69" s="401" t="s">
        <v>73</v>
      </c>
      <c r="D69" s="401" t="s">
        <v>73</v>
      </c>
      <c r="F69" s="1265">
        <f>IF('SC Groundwater Results'!B166="","",'SC Groundwater Results'!B166)</f>
        <v>44790</v>
      </c>
      <c r="G69" s="401">
        <f>IF('SC Groundwater Results'!M166="","",'SC Groundwater Results'!M166)</f>
        <v>3.73</v>
      </c>
      <c r="H69" s="401">
        <f>IF('SC Groundwater Results'!O166="","",'SC Groundwater Results'!O166)</f>
        <v>7.35</v>
      </c>
      <c r="I69" s="403">
        <f>IF('SC Groundwater Results'!P166="","",'SC Groundwater Results'!P166)</f>
        <v>952</v>
      </c>
    </row>
    <row r="70" spans="1:9">
      <c r="A70" s="1265">
        <v>41967</v>
      </c>
      <c r="B70" s="401" t="s">
        <v>73</v>
      </c>
      <c r="C70" s="401" t="s">
        <v>73</v>
      </c>
      <c r="D70" s="401" t="s">
        <v>73</v>
      </c>
      <c r="F70" s="1265">
        <f>IF('SC Groundwater Results'!B167="","",'SC Groundwater Results'!B167)</f>
        <v>44824</v>
      </c>
      <c r="G70" s="401">
        <f>IF('SC Groundwater Results'!M167="","",'SC Groundwater Results'!M167)</f>
        <v>3.71</v>
      </c>
      <c r="H70" s="401">
        <f>IF('SC Groundwater Results'!O167="","",'SC Groundwater Results'!O167)</f>
        <v>7.34</v>
      </c>
      <c r="I70" s="403">
        <f>IF('SC Groundwater Results'!P167="","",'SC Groundwater Results'!P167)</f>
        <v>1020</v>
      </c>
    </row>
    <row r="71" spans="1:9">
      <c r="A71" s="1265">
        <v>41997</v>
      </c>
      <c r="B71" s="401" t="s">
        <v>73</v>
      </c>
      <c r="C71" s="401" t="s">
        <v>73</v>
      </c>
      <c r="D71" s="401" t="s">
        <v>73</v>
      </c>
      <c r="F71" s="1265">
        <f>IF('SC Groundwater Results'!B168="","",'SC Groundwater Results'!B168)</f>
        <v>44851</v>
      </c>
      <c r="G71" s="401">
        <f>IF('SC Groundwater Results'!M168="","",'SC Groundwater Results'!M168)</f>
        <v>3.47</v>
      </c>
      <c r="H71" s="401">
        <f>IF('SC Groundwater Results'!O168="","",'SC Groundwater Results'!O168)</f>
        <v>7.35</v>
      </c>
      <c r="I71" s="403">
        <f>IF('SC Groundwater Results'!P168="","",'SC Groundwater Results'!P168)</f>
        <v>1010</v>
      </c>
    </row>
    <row r="72" spans="1:9">
      <c r="A72" s="1265">
        <v>42031</v>
      </c>
      <c r="B72" s="401" t="s">
        <v>73</v>
      </c>
      <c r="C72" s="401" t="s">
        <v>73</v>
      </c>
      <c r="D72" s="401" t="s">
        <v>73</v>
      </c>
      <c r="F72" s="1265">
        <f>IF('SC Groundwater Results'!B169="","",'SC Groundwater Results'!B169)</f>
        <v>44887</v>
      </c>
      <c r="G72" s="401">
        <f>IF('SC Groundwater Results'!M169="","",'SC Groundwater Results'!M169)</f>
        <v>3.54</v>
      </c>
      <c r="H72" s="401">
        <f>IF('SC Groundwater Results'!O169="","",'SC Groundwater Results'!O169)</f>
        <v>7.28</v>
      </c>
      <c r="I72" s="403">
        <f>IF('SC Groundwater Results'!P169="","",'SC Groundwater Results'!P169)</f>
        <v>998</v>
      </c>
    </row>
    <row r="73" spans="1:9">
      <c r="A73" s="1265">
        <v>42054</v>
      </c>
      <c r="B73" s="401" t="s">
        <v>73</v>
      </c>
      <c r="C73" s="401" t="s">
        <v>73</v>
      </c>
      <c r="D73" s="401" t="s">
        <v>73</v>
      </c>
      <c r="F73" s="1265">
        <f>IF('SC Groundwater Results'!B170="","",'SC Groundwater Results'!B170)</f>
        <v>44916</v>
      </c>
      <c r="G73" s="401">
        <f>IF('SC Groundwater Results'!M170="","",'SC Groundwater Results'!M170)</f>
        <v>3.52</v>
      </c>
      <c r="H73" s="401">
        <f>IF('SC Groundwater Results'!O170="","",'SC Groundwater Results'!O170)</f>
        <v>7.22</v>
      </c>
      <c r="I73" s="403">
        <f>IF('SC Groundwater Results'!P170="","",'SC Groundwater Results'!P170)</f>
        <v>961</v>
      </c>
    </row>
    <row r="74" spans="1:9">
      <c r="A74" s="1265">
        <v>42087</v>
      </c>
      <c r="B74" s="401" t="s">
        <v>73</v>
      </c>
      <c r="C74" s="401" t="s">
        <v>73</v>
      </c>
      <c r="D74" s="401" t="s">
        <v>73</v>
      </c>
      <c r="F74" s="1265">
        <f>IF('SC Groundwater Results'!B171="","",'SC Groundwater Results'!B171)</f>
        <v>44949</v>
      </c>
      <c r="G74" s="401">
        <f>IF('SC Groundwater Results'!M171="","",'SC Groundwater Results'!M171)</f>
        <v>3.94</v>
      </c>
      <c r="H74" s="1271"/>
      <c r="I74" s="1272"/>
    </row>
    <row r="75" spans="1:9">
      <c r="A75" s="1265">
        <v>42122</v>
      </c>
      <c r="B75" s="401" t="s">
        <v>73</v>
      </c>
      <c r="C75" s="401" t="s">
        <v>73</v>
      </c>
      <c r="D75" s="401" t="s">
        <v>73</v>
      </c>
      <c r="F75" s="1265">
        <f>'GW - DATA (from 2023)'!C155</f>
        <v>44978</v>
      </c>
      <c r="G75" s="401">
        <f>'GW - DATA (from 2023)'!D155</f>
        <v>4.2</v>
      </c>
      <c r="H75" s="1271"/>
      <c r="I75" s="1272"/>
    </row>
    <row r="76" spans="1:9">
      <c r="A76" s="1265">
        <v>42138</v>
      </c>
      <c r="B76" s="401" t="s">
        <v>73</v>
      </c>
      <c r="C76" s="401" t="s">
        <v>73</v>
      </c>
      <c r="D76" s="401" t="s">
        <v>73</v>
      </c>
      <c r="F76" s="1265">
        <f>'GW - DATA (from 2023)'!C156</f>
        <v>45042</v>
      </c>
      <c r="G76" s="401">
        <f>'GW - DATA (from 2023)'!D156</f>
        <v>5.01</v>
      </c>
      <c r="H76" s="1271"/>
      <c r="I76" s="1272"/>
    </row>
    <row r="77" spans="1:9">
      <c r="A77" s="1265">
        <v>42184</v>
      </c>
      <c r="B77" s="401" t="s">
        <v>73</v>
      </c>
      <c r="C77" s="401" t="s">
        <v>73</v>
      </c>
      <c r="D77" s="401" t="s">
        <v>73</v>
      </c>
      <c r="F77" s="1265">
        <f>'GW - DATA (from 2023)'!C157</f>
        <v>45103</v>
      </c>
      <c r="G77" s="401">
        <f>'GW - DATA (from 2023)'!D157</f>
        <v>5.62</v>
      </c>
      <c r="H77" s="1271"/>
      <c r="I77" s="1272"/>
    </row>
    <row r="78" spans="1:9">
      <c r="A78" s="1265">
        <v>42214</v>
      </c>
      <c r="B78" s="401" t="s">
        <v>73</v>
      </c>
      <c r="C78" s="401" t="s">
        <v>73</v>
      </c>
      <c r="D78" s="401" t="s">
        <v>73</v>
      </c>
      <c r="F78" s="1265">
        <f>'GW - DATA (from 2023)'!C158</f>
        <v>45154</v>
      </c>
      <c r="G78" s="401">
        <f>'GW - DATA (from 2023)'!D158</f>
        <v>9.27</v>
      </c>
      <c r="H78" s="1271"/>
      <c r="I78" s="1272"/>
    </row>
    <row r="79" spans="1:9">
      <c r="A79" s="1265">
        <v>42236</v>
      </c>
      <c r="B79" s="401" t="s">
        <v>73</v>
      </c>
      <c r="C79" s="401" t="s">
        <v>73</v>
      </c>
      <c r="D79" s="401" t="s">
        <v>73</v>
      </c>
      <c r="F79" s="1265">
        <f>'GW - DATA (from 2023)'!C159</f>
        <v>45210</v>
      </c>
      <c r="G79" s="401">
        <f>'GW - DATA (from 2023)'!D159</f>
        <v>6.71</v>
      </c>
      <c r="H79" s="1271"/>
      <c r="I79" s="1272"/>
    </row>
    <row r="80" spans="1:9">
      <c r="A80" s="1265">
        <v>42269</v>
      </c>
      <c r="B80" s="401" t="s">
        <v>73</v>
      </c>
      <c r="C80" s="401" t="s">
        <v>73</v>
      </c>
      <c r="D80" s="401" t="s">
        <v>73</v>
      </c>
      <c r="F80" s="1265">
        <f>'GW - DATA (from 2023)'!C160</f>
        <v>45272</v>
      </c>
      <c r="G80" s="401">
        <f>'GW - DATA (from 2023)'!D160</f>
        <v>7.22</v>
      </c>
      <c r="H80" s="1271"/>
      <c r="I80" s="1272"/>
    </row>
    <row r="81" spans="1:9">
      <c r="A81" s="1265">
        <v>42300</v>
      </c>
      <c r="B81" s="401" t="s">
        <v>73</v>
      </c>
      <c r="C81" s="401" t="s">
        <v>73</v>
      </c>
      <c r="D81" s="401" t="s">
        <v>73</v>
      </c>
      <c r="F81" s="1265">
        <f>'GW - DATA (from 2023)'!C161</f>
        <v>45350</v>
      </c>
      <c r="G81" s="401" t="s">
        <v>73</v>
      </c>
      <c r="H81" s="1271"/>
      <c r="I81" s="1272"/>
    </row>
    <row r="82" spans="1:9">
      <c r="A82" s="1265">
        <v>42328</v>
      </c>
      <c r="B82" s="401" t="s">
        <v>73</v>
      </c>
      <c r="C82" s="401" t="s">
        <v>73</v>
      </c>
      <c r="D82" s="401" t="s">
        <v>73</v>
      </c>
      <c r="F82" s="1265">
        <f>'GW - DATA (from 2023)'!C162</f>
        <v>45390</v>
      </c>
      <c r="G82" s="401" t="s">
        <v>73</v>
      </c>
      <c r="H82" s="1271"/>
      <c r="I82" s="1272"/>
    </row>
    <row r="83" spans="1:9">
      <c r="A83" s="1265">
        <f>'SC Groundwater Results'!$B$86</f>
        <v>42359</v>
      </c>
      <c r="B83" s="401" t="s">
        <v>73</v>
      </c>
      <c r="C83" s="401" t="s">
        <v>73</v>
      </c>
      <c r="D83" s="403" t="s">
        <v>73</v>
      </c>
      <c r="F83" s="1265">
        <f>'GW - DATA (from 2023)'!C163</f>
        <v>45455</v>
      </c>
      <c r="G83" s="401" t="s">
        <v>73</v>
      </c>
      <c r="H83" s="1271"/>
      <c r="I83" s="1272"/>
    </row>
    <row r="84" spans="1:9">
      <c r="A84" s="1265">
        <f>'SC Groundwater Results'!B87</f>
        <v>42389</v>
      </c>
      <c r="B84" s="401">
        <f>'SC Groundwater Results'!M87</f>
        <v>5.43</v>
      </c>
      <c r="C84" s="401">
        <f>'SC Groundwater Results'!O87</f>
        <v>7.2</v>
      </c>
      <c r="D84" s="403">
        <f>'SC Groundwater Results'!P87</f>
        <v>1013</v>
      </c>
      <c r="F84" s="1265">
        <f>'GW - DATA (from 2023)'!C164</f>
        <v>45524</v>
      </c>
      <c r="G84" s="401">
        <f>'GW - DATA (from 2023)'!D164</f>
        <v>4.9000000000000004</v>
      </c>
      <c r="H84" s="1271"/>
      <c r="I84" s="1272"/>
    </row>
    <row r="85" spans="1:9">
      <c r="A85" s="1265">
        <f>'SC Groundwater Results'!B88</f>
        <v>42418</v>
      </c>
      <c r="B85" s="401">
        <f>'SC Groundwater Results'!M88</f>
        <v>5.17</v>
      </c>
      <c r="C85" s="401">
        <f>'SC Groundwater Results'!O88</f>
        <v>7</v>
      </c>
      <c r="D85" s="403">
        <f>'SC Groundwater Results'!P88</f>
        <v>1024</v>
      </c>
      <c r="F85" s="1265">
        <f>'GW - DATA (from 2023)'!C165</f>
        <v>45580</v>
      </c>
      <c r="G85" s="401">
        <f>'GW - DATA (from 2023)'!D165</f>
        <v>4.57</v>
      </c>
      <c r="H85" s="1271"/>
      <c r="I85" s="1272"/>
    </row>
    <row r="86" spans="1:9">
      <c r="A86" s="1265">
        <f>'SC Groundwater Results'!B89</f>
        <v>42445</v>
      </c>
      <c r="B86" s="401">
        <f>'SC Groundwater Results'!M89</f>
        <v>5.57</v>
      </c>
      <c r="C86" s="401">
        <f>'SC Groundwater Results'!O89</f>
        <v>7.2</v>
      </c>
      <c r="D86" s="403">
        <f>'SC Groundwater Results'!P89</f>
        <v>935</v>
      </c>
      <c r="F86" s="1265">
        <f>'GW - DATA (from 2023)'!C166</f>
        <v>45644</v>
      </c>
      <c r="G86" s="401">
        <f>'GW - DATA (from 2023)'!D166</f>
        <v>5.33</v>
      </c>
      <c r="H86" s="1271"/>
      <c r="I86" s="1272"/>
    </row>
    <row r="87" spans="1:9">
      <c r="A87" s="1265">
        <f>'SC Groundwater Results'!B90</f>
        <v>42475</v>
      </c>
      <c r="B87" s="401">
        <f>'SC Groundwater Results'!M90</f>
        <v>6.11</v>
      </c>
      <c r="C87" s="401">
        <f>'SC Groundwater Results'!O90</f>
        <v>7.1</v>
      </c>
      <c r="D87" s="403">
        <f>'SC Groundwater Results'!P90</f>
        <v>1023</v>
      </c>
      <c r="F87" s="1265">
        <f>'GW - DATA (from 2023)'!C167</f>
        <v>45698</v>
      </c>
      <c r="G87" s="401">
        <f>'GW - DATA (from 2023)'!D167</f>
        <v>5.45</v>
      </c>
      <c r="H87" s="1271"/>
      <c r="I87" s="1272"/>
    </row>
    <row r="88" spans="1:9">
      <c r="A88" s="1265">
        <f>'SC Groundwater Results'!B91</f>
        <v>42503</v>
      </c>
      <c r="B88" s="401">
        <f>'SC Groundwater Results'!M91</f>
        <v>6.66</v>
      </c>
      <c r="C88" s="401">
        <f>'SC Groundwater Results'!O91</f>
        <v>7.65</v>
      </c>
      <c r="D88" s="403">
        <f>'SC Groundwater Results'!P91</f>
        <v>1060</v>
      </c>
      <c r="F88" s="1265">
        <f>'GW - DATA (from 2023)'!C168</f>
        <v>45757</v>
      </c>
      <c r="G88" s="401">
        <f>'GW - DATA (from 2023)'!D168</f>
        <v>5.3</v>
      </c>
      <c r="H88" s="1271"/>
      <c r="I88" s="1272"/>
    </row>
    <row r="89" spans="1:9">
      <c r="A89" s="1265">
        <f>'SC Groundwater Results'!B92</f>
        <v>42544</v>
      </c>
      <c r="B89" s="401">
        <f>'SC Groundwater Results'!M92</f>
        <v>7.37</v>
      </c>
      <c r="C89" s="401"/>
      <c r="D89" s="403"/>
      <c r="F89" s="1265">
        <f>'GW - DATA (from 2023)'!C169</f>
        <v>45833</v>
      </c>
      <c r="G89" s="401">
        <f>'GW - DATA (from 2023)'!D169</f>
        <v>3.99</v>
      </c>
      <c r="H89" s="1271"/>
      <c r="I89" s="1272"/>
    </row>
    <row r="90" spans="1:9">
      <c r="A90" s="1265">
        <f>'SC Groundwater Results'!B93</f>
        <v>42571</v>
      </c>
      <c r="B90" s="401" t="s">
        <v>73</v>
      </c>
      <c r="C90" s="401" t="s">
        <v>73</v>
      </c>
      <c r="D90" s="403" t="s">
        <v>73</v>
      </c>
      <c r="F90" s="1265">
        <f>'GW - DATA (from 2023)'!C170</f>
        <v>45859</v>
      </c>
      <c r="G90" s="401">
        <f>'GW - DATA (from 2023)'!D170</f>
        <v>4</v>
      </c>
      <c r="H90" s="1271"/>
      <c r="I90" s="1272"/>
    </row>
    <row r="91" spans="1:9">
      <c r="A91" s="1265">
        <f>'SC Groundwater Results'!B94</f>
        <v>42601</v>
      </c>
      <c r="B91" s="401" t="s">
        <v>73</v>
      </c>
      <c r="C91" s="401" t="s">
        <v>73</v>
      </c>
      <c r="D91" s="403" t="s">
        <v>73</v>
      </c>
    </row>
    <row r="92" spans="1:9">
      <c r="A92" s="1265">
        <f>'SC Groundwater Results'!B95</f>
        <v>42635</v>
      </c>
      <c r="B92" s="401">
        <f>'SC Groundwater Results'!M95</f>
        <v>5.07</v>
      </c>
      <c r="C92" s="401">
        <f>'SC Groundwater Results'!O95</f>
        <v>7.2</v>
      </c>
      <c r="D92" s="403">
        <f>'SC Groundwater Results'!P95</f>
        <v>1010</v>
      </c>
    </row>
    <row r="93" spans="1:9">
      <c r="A93" s="1265">
        <f>'SC Groundwater Results'!B96</f>
        <v>42663</v>
      </c>
      <c r="B93" s="401">
        <f>'SC Groundwater Results'!M96</f>
        <v>4.8099999999999996</v>
      </c>
      <c r="C93" s="401">
        <f>'SC Groundwater Results'!O96</f>
        <v>7.2</v>
      </c>
      <c r="D93" s="403">
        <f>'SC Groundwater Results'!P96</f>
        <v>940</v>
      </c>
    </row>
    <row r="94" spans="1:9">
      <c r="A94" s="1265">
        <f>'SC Groundwater Results'!B97</f>
        <v>42697</v>
      </c>
      <c r="B94" s="401">
        <f>'SC Groundwater Results'!M97</f>
        <v>4.96</v>
      </c>
      <c r="C94" s="401">
        <f>'SC Groundwater Results'!O97</f>
        <v>7.1</v>
      </c>
      <c r="D94" s="403">
        <f>'SC Groundwater Results'!P97</f>
        <v>901</v>
      </c>
    </row>
    <row r="95" spans="1:9">
      <c r="A95" s="1265">
        <f>'SC Groundwater Results'!B98</f>
        <v>42720</v>
      </c>
      <c r="B95" s="401">
        <f>'SC Groundwater Results'!M98</f>
        <v>5.26</v>
      </c>
      <c r="C95" s="401">
        <f>'SC Groundwater Results'!O98</f>
        <v>7.2</v>
      </c>
      <c r="D95" s="403">
        <f>'SC Groundwater Results'!P98</f>
        <v>928</v>
      </c>
    </row>
    <row r="96" spans="1:9">
      <c r="A96" s="1265">
        <f>'SC Groundwater Results'!B99</f>
        <v>42753</v>
      </c>
      <c r="B96" s="401">
        <f>'SC Groundwater Results'!M99</f>
        <v>5.77</v>
      </c>
      <c r="C96" s="401">
        <f>'SC Groundwater Results'!O99</f>
        <v>7.3</v>
      </c>
      <c r="D96" s="403">
        <f>'SC Groundwater Results'!P99</f>
        <v>904</v>
      </c>
    </row>
    <row r="97" spans="1:4">
      <c r="A97" s="1265">
        <f>'SC Groundwater Results'!B100</f>
        <v>42781</v>
      </c>
      <c r="B97" s="401">
        <f>'SC Groundwater Results'!M100</f>
        <v>6.33</v>
      </c>
      <c r="C97" s="401">
        <f>'SC Groundwater Results'!O100</f>
        <v>7.1</v>
      </c>
      <c r="D97" s="403">
        <f>'SC Groundwater Results'!P100</f>
        <v>880</v>
      </c>
    </row>
    <row r="98" spans="1:4">
      <c r="A98" s="1265">
        <f>'SC Groundwater Results'!B101</f>
        <v>42807</v>
      </c>
      <c r="B98" s="401">
        <f>'SC Groundwater Results'!M101</f>
        <v>6.93</v>
      </c>
      <c r="C98" s="401">
        <f>'SC Groundwater Results'!O101</f>
        <v>7.53</v>
      </c>
      <c r="D98" s="403">
        <f>'SC Groundwater Results'!P101</f>
        <v>956</v>
      </c>
    </row>
  </sheetData>
  <mergeCells count="8">
    <mergeCell ref="A1:D1"/>
    <mergeCell ref="F1:I1"/>
    <mergeCell ref="F3:I3"/>
    <mergeCell ref="G64:I64"/>
    <mergeCell ref="A3:D3"/>
    <mergeCell ref="G60:I60"/>
    <mergeCell ref="G61:I61"/>
    <mergeCell ref="G62:I62"/>
  </mergeCells>
  <printOptions horizontalCentered="1"/>
  <pageMargins left="3.937007874015748E-2" right="0.19685039370078741" top="0" bottom="0" header="0.31496062992125984" footer="0.31496062992125984"/>
  <pageSetup paperSize="9" scale="54" fitToHeight="2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9FF66"/>
  </sheetPr>
  <dimension ref="A1:I98"/>
  <sheetViews>
    <sheetView view="pageBreakPreview" zoomScaleNormal="100" zoomScaleSheetLayoutView="100" workbookViewId="0">
      <pane xSplit="1" ySplit="4" topLeftCell="B77" activePane="bottomRight" state="frozen"/>
      <selection pane="topRight" activeCell="B1" sqref="B1"/>
      <selection pane="bottomLeft" activeCell="A5" sqref="A5"/>
      <selection pane="bottomRight" activeCell="F91" sqref="F91:I92"/>
    </sheetView>
  </sheetViews>
  <sheetFormatPr defaultColWidth="9.33203125" defaultRowHeight="14.4"/>
  <cols>
    <col min="1" max="4" width="15.5546875" customWidth="1"/>
    <col min="6" max="9" width="15.5546875" customWidth="1"/>
  </cols>
  <sheetData>
    <row r="1" spans="1:9" ht="31.2">
      <c r="A1" s="1447" t="s">
        <v>479</v>
      </c>
      <c r="B1" s="1447"/>
      <c r="C1" s="1447"/>
      <c r="D1" s="1447"/>
      <c r="F1" s="1447" t="s">
        <v>479</v>
      </c>
      <c r="G1" s="1447"/>
      <c r="H1" s="1447"/>
      <c r="I1" s="1447"/>
    </row>
    <row r="2" spans="1:9" ht="15" thickBot="1"/>
    <row r="3" spans="1:9" ht="18.600000000000001" thickBot="1">
      <c r="A3" s="1448" t="s">
        <v>213</v>
      </c>
      <c r="B3" s="1445"/>
      <c r="C3" s="1445"/>
      <c r="D3" s="1445"/>
      <c r="F3" s="1448" t="s">
        <v>213</v>
      </c>
      <c r="G3" s="1445"/>
      <c r="H3" s="1445"/>
      <c r="I3" s="1445"/>
    </row>
    <row r="4" spans="1:9" ht="15.6">
      <c r="A4" s="1264" t="s">
        <v>227</v>
      </c>
      <c r="B4" s="1264" t="s">
        <v>874</v>
      </c>
      <c r="C4" s="1264" t="s">
        <v>41</v>
      </c>
      <c r="D4" s="1264" t="s">
        <v>875</v>
      </c>
      <c r="F4" s="1264" t="s">
        <v>227</v>
      </c>
      <c r="G4" s="1264" t="s">
        <v>874</v>
      </c>
      <c r="H4" s="1264" t="s">
        <v>41</v>
      </c>
      <c r="I4" s="1264" t="s">
        <v>875</v>
      </c>
    </row>
    <row r="5" spans="1:9">
      <c r="A5" s="1265">
        <v>38065</v>
      </c>
      <c r="B5" s="401">
        <v>17.739999999999998</v>
      </c>
      <c r="C5" s="402">
        <v>6.5</v>
      </c>
      <c r="D5" s="403">
        <v>11690</v>
      </c>
      <c r="F5" s="1265">
        <f>'SC Groundwater Results'!$B$100</f>
        <v>42781</v>
      </c>
      <c r="G5" s="401">
        <f>'SC Groundwater Results'!$V$100</f>
        <v>17.809999999999999</v>
      </c>
      <c r="H5" s="1273"/>
      <c r="I5" s="1274"/>
    </row>
    <row r="6" spans="1:9">
      <c r="A6" s="1265">
        <v>38253</v>
      </c>
      <c r="B6" s="401">
        <v>17.899999999999999</v>
      </c>
      <c r="C6" s="402">
        <v>6.7</v>
      </c>
      <c r="D6" s="403">
        <v>11500</v>
      </c>
      <c r="F6" s="1265">
        <f>'SC Groundwater Results'!$B$101</f>
        <v>42807</v>
      </c>
      <c r="G6" s="401">
        <f>'SC Groundwater Results'!$V$101</f>
        <v>17.760000000000002</v>
      </c>
      <c r="H6" s="1273"/>
      <c r="I6" s="1274"/>
    </row>
    <row r="7" spans="1:9">
      <c r="A7" s="1265">
        <v>38337</v>
      </c>
      <c r="B7" s="401">
        <v>18.010000000000002</v>
      </c>
      <c r="C7" s="402">
        <v>6.6</v>
      </c>
      <c r="D7" s="403">
        <v>11680</v>
      </c>
      <c r="F7" s="1265">
        <f>'SC Groundwater Results'!$B$102</f>
        <v>42837</v>
      </c>
      <c r="G7" s="401">
        <f>'SC Groundwater Results'!$V$102</f>
        <v>17.78</v>
      </c>
      <c r="H7" s="1273"/>
      <c r="I7" s="1274"/>
    </row>
    <row r="8" spans="1:9">
      <c r="A8" s="1265">
        <v>38469</v>
      </c>
      <c r="B8" s="401">
        <v>14.84</v>
      </c>
      <c r="C8" s="402">
        <v>6.5</v>
      </c>
      <c r="D8" s="403">
        <v>11840</v>
      </c>
      <c r="F8" s="1265">
        <f>'SC Groundwater Results'!$B$103</f>
        <v>42865</v>
      </c>
      <c r="G8" s="401">
        <f>'SC Groundwater Results'!$V$103</f>
        <v>17.79</v>
      </c>
      <c r="H8" s="1273"/>
      <c r="I8" s="1274"/>
    </row>
    <row r="9" spans="1:9">
      <c r="A9" s="1265">
        <v>38523</v>
      </c>
      <c r="B9" s="401">
        <v>18.02</v>
      </c>
      <c r="C9" s="402">
        <v>6.4</v>
      </c>
      <c r="D9" s="403">
        <v>11480</v>
      </c>
      <c r="F9" s="1265">
        <f>'SC Groundwater Results'!$B$104</f>
        <v>42895</v>
      </c>
      <c r="G9" s="401">
        <f>'SC Groundwater Results'!$V$104</f>
        <v>17.91</v>
      </c>
      <c r="H9" s="1273"/>
      <c r="I9" s="1274"/>
    </row>
    <row r="10" spans="1:9">
      <c r="A10" s="1265">
        <v>38623</v>
      </c>
      <c r="B10" s="401">
        <v>18.170000000000002</v>
      </c>
      <c r="C10" s="402">
        <v>6.5</v>
      </c>
      <c r="D10" s="403">
        <v>11040</v>
      </c>
      <c r="F10" s="1265">
        <f>'SC Groundwater Results'!$B$105</f>
        <v>42933</v>
      </c>
      <c r="G10" s="401">
        <f>'SC Groundwater Results'!$V$105</f>
        <v>17.809999999999999</v>
      </c>
      <c r="H10" s="1273"/>
      <c r="I10" s="1274"/>
    </row>
    <row r="11" spans="1:9">
      <c r="A11" s="1265">
        <v>38706</v>
      </c>
      <c r="B11" s="401">
        <v>18.09</v>
      </c>
      <c r="C11" s="402">
        <v>6.5</v>
      </c>
      <c r="D11" s="403">
        <v>10690</v>
      </c>
      <c r="F11" s="1265">
        <f>'SC Groundwater Results'!$B$106</f>
        <v>42969</v>
      </c>
      <c r="G11" s="401">
        <f>'SC Groundwater Results'!$V$106</f>
        <v>17.86</v>
      </c>
      <c r="H11" s="1273"/>
      <c r="I11" s="1274"/>
    </row>
    <row r="12" spans="1:9">
      <c r="A12" s="1265">
        <v>38789</v>
      </c>
      <c r="B12" s="401">
        <v>18.420000000000002</v>
      </c>
      <c r="C12" s="402">
        <v>6.9</v>
      </c>
      <c r="D12" s="403">
        <v>11200</v>
      </c>
      <c r="F12" s="1265">
        <f>'SC Groundwater Results'!$B$107</f>
        <v>42998</v>
      </c>
      <c r="G12" s="401">
        <f>'SC Groundwater Results'!$V$107</f>
        <v>17.87</v>
      </c>
      <c r="H12" s="1273"/>
      <c r="I12" s="1274"/>
    </row>
    <row r="13" spans="1:9">
      <c r="A13" s="1265">
        <v>38890</v>
      </c>
      <c r="B13" s="401">
        <v>18.54</v>
      </c>
      <c r="C13" s="402">
        <v>6.6</v>
      </c>
      <c r="D13" s="403">
        <v>10960</v>
      </c>
      <c r="F13" s="1265">
        <f>'SC Groundwater Results'!$B$108</f>
        <v>43027</v>
      </c>
      <c r="G13" s="401">
        <f>'SC Groundwater Results'!$V$108</f>
        <v>17.91</v>
      </c>
      <c r="H13" s="1273"/>
      <c r="I13" s="1274"/>
    </row>
    <row r="14" spans="1:9">
      <c r="A14" s="1265">
        <v>38986</v>
      </c>
      <c r="B14" s="401">
        <v>18.579999999999998</v>
      </c>
      <c r="C14" s="402">
        <v>6.7</v>
      </c>
      <c r="D14" s="403">
        <v>11660</v>
      </c>
      <c r="F14" s="1265">
        <f>'SC Groundwater Results'!$B$109</f>
        <v>43066</v>
      </c>
      <c r="G14" s="401">
        <f>'SC Groundwater Results'!$V$109</f>
        <v>17.87</v>
      </c>
      <c r="H14" s="1273"/>
      <c r="I14" s="1274"/>
    </row>
    <row r="15" spans="1:9">
      <c r="A15" s="1265">
        <v>39058</v>
      </c>
      <c r="B15" s="401">
        <v>18.649999999999999</v>
      </c>
      <c r="C15" s="402">
        <v>6.8</v>
      </c>
      <c r="D15" s="403">
        <v>11440</v>
      </c>
      <c r="F15" s="1265">
        <f>'SC Groundwater Results'!$B$110</f>
        <v>43084</v>
      </c>
      <c r="G15" s="401">
        <f>'SC Groundwater Results'!$V$110</f>
        <v>17.89</v>
      </c>
      <c r="H15" s="1273"/>
      <c r="I15" s="1274"/>
    </row>
    <row r="16" spans="1:9">
      <c r="A16" s="1265">
        <v>39168</v>
      </c>
      <c r="B16" s="401">
        <v>18.75</v>
      </c>
      <c r="C16" s="402">
        <v>6.7</v>
      </c>
      <c r="D16" s="403">
        <v>11230</v>
      </c>
      <c r="F16" s="1265">
        <f>'SC Groundwater Results'!$B$111</f>
        <v>43110</v>
      </c>
      <c r="G16" s="401">
        <f>'SC Groundwater Results'!$V$111</f>
        <v>17.93</v>
      </c>
      <c r="H16" s="1273"/>
      <c r="I16" s="1274"/>
    </row>
    <row r="17" spans="1:9">
      <c r="A17" s="1265">
        <v>39274</v>
      </c>
      <c r="B17" s="401">
        <v>18.68</v>
      </c>
      <c r="C17" s="402">
        <v>7.1</v>
      </c>
      <c r="D17" s="403">
        <v>10280</v>
      </c>
      <c r="F17" s="1265">
        <f>'SC Groundwater Results'!$B$112</f>
        <v>43146</v>
      </c>
      <c r="G17" s="401">
        <f>'SC Groundwater Results'!$V$112</f>
        <v>17.88</v>
      </c>
      <c r="H17" s="1273"/>
      <c r="I17" s="1274"/>
    </row>
    <row r="18" spans="1:9">
      <c r="A18" s="1265">
        <v>39344</v>
      </c>
      <c r="B18" s="401">
        <v>18.62</v>
      </c>
      <c r="C18" s="402">
        <v>6.6</v>
      </c>
      <c r="D18" s="403">
        <v>10920</v>
      </c>
      <c r="F18" s="1265">
        <f>'SC Groundwater Results'!B113</f>
        <v>43172</v>
      </c>
      <c r="G18" s="401">
        <f>'SC Groundwater Results'!V113</f>
        <v>18.04</v>
      </c>
      <c r="H18" s="1273"/>
      <c r="I18" s="1274"/>
    </row>
    <row r="19" spans="1:9">
      <c r="A19" s="1265">
        <v>39421</v>
      </c>
      <c r="B19" s="401">
        <v>18.5</v>
      </c>
      <c r="C19" s="402">
        <v>6.7</v>
      </c>
      <c r="D19" s="403">
        <v>10980</v>
      </c>
      <c r="F19" s="1265">
        <f>'SC Groundwater Results'!B114</f>
        <v>43201</v>
      </c>
      <c r="G19" s="401">
        <f>'SC Groundwater Results'!V114</f>
        <v>18.12</v>
      </c>
      <c r="H19" s="1273"/>
      <c r="I19" s="1274"/>
    </row>
    <row r="20" spans="1:9">
      <c r="A20" s="1265">
        <v>39512</v>
      </c>
      <c r="B20" s="401">
        <v>18.68</v>
      </c>
      <c r="C20" s="402">
        <v>6.8</v>
      </c>
      <c r="D20" s="403">
        <v>11010</v>
      </c>
      <c r="F20" s="1265">
        <f>'SC Groundwater Results'!B115</f>
        <v>43229</v>
      </c>
      <c r="G20" s="401">
        <f>'SC Groundwater Results'!V115</f>
        <v>18.149999999999999</v>
      </c>
      <c r="H20" s="1273"/>
      <c r="I20" s="1274"/>
    </row>
    <row r="21" spans="1:9">
      <c r="A21" s="1265">
        <v>39611</v>
      </c>
      <c r="B21" s="401">
        <v>18.54</v>
      </c>
      <c r="C21" s="402">
        <v>6.8</v>
      </c>
      <c r="D21" s="403">
        <v>11220</v>
      </c>
      <c r="F21" s="1265">
        <f>'SC Groundwater Results'!B116</f>
        <v>43272</v>
      </c>
      <c r="G21" s="401">
        <f>'SC Groundwater Results'!V116</f>
        <v>18.25</v>
      </c>
      <c r="H21" s="1273"/>
      <c r="I21" s="1274"/>
    </row>
    <row r="22" spans="1:9">
      <c r="A22" s="1265">
        <v>39692</v>
      </c>
      <c r="B22" s="401">
        <v>18.32</v>
      </c>
      <c r="C22" s="402">
        <v>7</v>
      </c>
      <c r="D22" s="403">
        <v>11410</v>
      </c>
      <c r="F22" s="1265">
        <f>'SC Groundwater Results'!B117</f>
        <v>43293</v>
      </c>
      <c r="G22" s="401">
        <f>'SC Groundwater Results'!V117</f>
        <v>18.21</v>
      </c>
      <c r="H22" s="1273"/>
      <c r="I22" s="1274"/>
    </row>
    <row r="23" spans="1:9">
      <c r="A23" s="1265">
        <v>39890</v>
      </c>
      <c r="B23" s="401">
        <v>18.05</v>
      </c>
      <c r="C23" s="402">
        <v>6.6</v>
      </c>
      <c r="D23" s="403">
        <v>10740</v>
      </c>
      <c r="F23" s="1265">
        <f>'SC Groundwater Results'!B118</f>
        <v>43321</v>
      </c>
      <c r="G23" s="401">
        <f>'SC Groundwater Results'!V118</f>
        <v>18.22</v>
      </c>
      <c r="H23" s="1273"/>
      <c r="I23" s="1274"/>
    </row>
    <row r="24" spans="1:9">
      <c r="A24" s="1265">
        <v>39975</v>
      </c>
      <c r="B24" s="401">
        <v>18.02</v>
      </c>
      <c r="C24" s="402">
        <v>6.8</v>
      </c>
      <c r="D24" s="403">
        <v>10810</v>
      </c>
      <c r="F24" s="1265">
        <f>'SC Groundwater Results'!B119</f>
        <v>43349</v>
      </c>
      <c r="G24" s="401">
        <f>'SC Groundwater Results'!V119</f>
        <v>18.25</v>
      </c>
      <c r="H24" s="1273"/>
      <c r="I24" s="1274"/>
    </row>
    <row r="25" spans="1:9">
      <c r="A25" s="1265">
        <v>40071</v>
      </c>
      <c r="B25" s="401">
        <v>17.989999999999998</v>
      </c>
      <c r="C25" s="402">
        <v>0</v>
      </c>
      <c r="D25" s="403">
        <v>10800</v>
      </c>
      <c r="F25" s="1265">
        <f>'SC Groundwater Results'!B120</f>
        <v>43383</v>
      </c>
      <c r="G25" s="401">
        <f>'SC Groundwater Results'!V120</f>
        <v>18.23</v>
      </c>
      <c r="H25" s="1273"/>
      <c r="I25" s="1274"/>
    </row>
    <row r="26" spans="1:9">
      <c r="A26" s="1265">
        <v>40196</v>
      </c>
      <c r="B26" s="401">
        <v>17.190000000000001</v>
      </c>
      <c r="C26" s="402">
        <v>6.7</v>
      </c>
      <c r="D26" s="403">
        <v>10760</v>
      </c>
      <c r="F26" s="1265">
        <f>'SC Groundwater Results'!B121</f>
        <v>43411</v>
      </c>
      <c r="G26" s="401">
        <f>'SC Groundwater Results'!V121</f>
        <v>18.25</v>
      </c>
      <c r="H26" s="1273"/>
      <c r="I26" s="1274"/>
    </row>
    <row r="27" spans="1:9">
      <c r="A27" s="1265">
        <v>40266</v>
      </c>
      <c r="B27" s="401">
        <v>17.32</v>
      </c>
      <c r="C27" s="402">
        <v>6.7</v>
      </c>
      <c r="D27" s="403">
        <v>10710</v>
      </c>
      <c r="F27" s="1265">
        <f>'SC Groundwater Results'!B122</f>
        <v>43440</v>
      </c>
      <c r="G27" s="401">
        <f>'SC Groundwater Results'!V122</f>
        <v>18.32</v>
      </c>
      <c r="H27" s="1273"/>
      <c r="I27" s="1274"/>
    </row>
    <row r="28" spans="1:9">
      <c r="A28" s="1265">
        <v>40351</v>
      </c>
      <c r="B28" s="401">
        <v>17.95</v>
      </c>
      <c r="C28" s="1273"/>
      <c r="D28" s="1274"/>
      <c r="F28" s="1265">
        <f>'SC Groundwater Results'!B123</f>
        <v>43474</v>
      </c>
      <c r="G28" s="401">
        <f>'SC Groundwater Results'!V123</f>
        <v>18.39</v>
      </c>
      <c r="H28" s="1273"/>
      <c r="I28" s="1274"/>
    </row>
    <row r="29" spans="1:9">
      <c r="A29" s="1265">
        <v>40449</v>
      </c>
      <c r="B29" s="401">
        <v>17.670000000000002</v>
      </c>
      <c r="C29" s="1273"/>
      <c r="D29" s="1274"/>
      <c r="F29" s="1265">
        <f>'SC Groundwater Results'!B124</f>
        <v>43509</v>
      </c>
      <c r="G29" s="401">
        <f>'SC Groundwater Results'!V124</f>
        <v>18.2</v>
      </c>
      <c r="H29" s="1273"/>
      <c r="I29" s="1274"/>
    </row>
    <row r="30" spans="1:9">
      <c r="A30" s="1265">
        <v>40532</v>
      </c>
      <c r="B30" s="401">
        <v>17.52</v>
      </c>
      <c r="C30" s="1273"/>
      <c r="D30" s="1274"/>
      <c r="F30" s="1265">
        <f>'SC Groundwater Results'!B125</f>
        <v>43531</v>
      </c>
      <c r="G30" s="401">
        <f>'SC Groundwater Results'!V125</f>
        <v>18.37</v>
      </c>
      <c r="H30" s="1273"/>
      <c r="I30" s="1274"/>
    </row>
    <row r="31" spans="1:9">
      <c r="A31" s="1265">
        <v>40623</v>
      </c>
      <c r="B31" s="401">
        <v>17.48</v>
      </c>
      <c r="C31" s="1273"/>
      <c r="D31" s="1274"/>
      <c r="F31" s="1265">
        <f>'SC Groundwater Results'!B126</f>
        <v>43559</v>
      </c>
      <c r="G31" s="401">
        <f>'SC Groundwater Results'!V126</f>
        <v>18.45</v>
      </c>
      <c r="H31" s="1273"/>
      <c r="I31" s="1274"/>
    </row>
    <row r="32" spans="1:9">
      <c r="A32" s="1265">
        <v>40715</v>
      </c>
      <c r="B32" s="401">
        <v>17.28</v>
      </c>
      <c r="C32" s="1273"/>
      <c r="D32" s="1274"/>
      <c r="F32" s="1265">
        <f>'SC Groundwater Results'!B127</f>
        <v>43593</v>
      </c>
      <c r="G32" s="401">
        <f>'SC Groundwater Results'!V127</f>
        <v>18.37</v>
      </c>
      <c r="H32" s="1273"/>
      <c r="I32" s="1274"/>
    </row>
    <row r="33" spans="1:9">
      <c r="A33" s="1265">
        <v>40750</v>
      </c>
      <c r="B33" s="401">
        <v>17.41</v>
      </c>
      <c r="C33" s="1273"/>
      <c r="D33" s="1274"/>
      <c r="F33" s="1265">
        <f>'SC Groundwater Results'!B128</f>
        <v>43622</v>
      </c>
      <c r="G33" s="401">
        <f>'SC Groundwater Results'!V128</f>
        <v>18.489999999999998</v>
      </c>
      <c r="H33" s="1273"/>
      <c r="I33" s="1274"/>
    </row>
    <row r="34" spans="1:9">
      <c r="A34" s="1265">
        <v>40778</v>
      </c>
      <c r="B34" s="401">
        <v>17.489999999999998</v>
      </c>
      <c r="C34" s="1273"/>
      <c r="D34" s="1274"/>
      <c r="F34" s="1265">
        <f>'SC Groundwater Results'!B129</f>
        <v>43649</v>
      </c>
      <c r="G34" s="401">
        <f>'SC Groundwater Results'!V129</f>
        <v>18.47</v>
      </c>
      <c r="H34" s="1273"/>
      <c r="I34" s="1274"/>
    </row>
    <row r="35" spans="1:9">
      <c r="A35" s="1265">
        <v>40812</v>
      </c>
      <c r="B35" s="401">
        <v>17.260000000000002</v>
      </c>
      <c r="C35" s="1273"/>
      <c r="D35" s="1274"/>
      <c r="F35" s="1265">
        <f>'SC Groundwater Results'!B130</f>
        <v>43683</v>
      </c>
      <c r="G35" s="401">
        <f>'SC Groundwater Results'!V130</f>
        <v>18.47</v>
      </c>
      <c r="H35" s="1273"/>
      <c r="I35" s="1274"/>
    </row>
    <row r="36" spans="1:9">
      <c r="A36" s="1265">
        <v>40841</v>
      </c>
      <c r="B36" s="401">
        <v>17.18</v>
      </c>
      <c r="C36" s="1273"/>
      <c r="D36" s="1274"/>
      <c r="F36" s="1265">
        <f>'SC Groundwater Results'!B131</f>
        <v>43713</v>
      </c>
      <c r="G36" s="401">
        <f>'SC Groundwater Results'!V131</f>
        <v>18.45</v>
      </c>
      <c r="H36" s="1273"/>
      <c r="I36" s="1274"/>
    </row>
    <row r="37" spans="1:9">
      <c r="A37" s="1265">
        <v>40862</v>
      </c>
      <c r="B37" s="401">
        <v>17.190000000000001</v>
      </c>
      <c r="C37" s="1273"/>
      <c r="D37" s="1274"/>
      <c r="F37" s="1265">
        <f>'SC Groundwater Results'!B132</f>
        <v>43741</v>
      </c>
      <c r="G37" s="401">
        <f>'SC Groundwater Results'!V132</f>
        <v>18.52</v>
      </c>
      <c r="H37" s="1273"/>
      <c r="I37" s="1274"/>
    </row>
    <row r="38" spans="1:9">
      <c r="A38" s="1265">
        <v>40896</v>
      </c>
      <c r="B38" s="401">
        <v>17</v>
      </c>
      <c r="C38" s="1273"/>
      <c r="D38" s="1274"/>
      <c r="F38" s="1265">
        <f>'SC Groundwater Results'!B133</f>
        <v>43776</v>
      </c>
      <c r="G38" s="401">
        <f>'SC Groundwater Results'!V133</f>
        <v>18.48</v>
      </c>
      <c r="H38" s="1273"/>
      <c r="I38" s="1274"/>
    </row>
    <row r="39" spans="1:9">
      <c r="A39" s="1265">
        <v>40960</v>
      </c>
      <c r="B39" s="401">
        <v>16.89</v>
      </c>
      <c r="C39" s="1273"/>
      <c r="D39" s="1274"/>
      <c r="F39" s="1265">
        <f>'SC Groundwater Results'!B134</f>
        <v>43803</v>
      </c>
      <c r="G39" s="401">
        <f>'SC Groundwater Results'!V134</f>
        <v>18.55</v>
      </c>
      <c r="H39" s="1273"/>
      <c r="I39" s="1274"/>
    </row>
    <row r="40" spans="1:9">
      <c r="A40" s="1265">
        <v>40989</v>
      </c>
      <c r="B40" s="401">
        <v>16.71</v>
      </c>
      <c r="C40" s="1273"/>
      <c r="D40" s="1274"/>
      <c r="F40" s="1265">
        <f>'SC Groundwater Results'!B135</f>
        <v>43839</v>
      </c>
      <c r="G40" s="401">
        <f>'SC Groundwater Results'!V135</f>
        <v>18.7</v>
      </c>
      <c r="H40" s="1273"/>
      <c r="I40" s="1274"/>
    </row>
    <row r="41" spans="1:9">
      <c r="A41" s="1265">
        <v>41023</v>
      </c>
      <c r="B41" s="401">
        <v>16.670000000000002</v>
      </c>
      <c r="C41" s="1273"/>
      <c r="D41" s="1274"/>
      <c r="F41" s="1265">
        <f>'SC Groundwater Results'!B136</f>
        <v>43865</v>
      </c>
      <c r="G41" s="401">
        <f>'SC Groundwater Results'!V136</f>
        <v>18.77</v>
      </c>
      <c r="H41" s="1273"/>
      <c r="I41" s="1274"/>
    </row>
    <row r="42" spans="1:9">
      <c r="A42" s="1265">
        <v>41052</v>
      </c>
      <c r="B42" s="401">
        <v>16.739999999999998</v>
      </c>
      <c r="C42" s="1273"/>
      <c r="D42" s="1274"/>
      <c r="F42" s="1265">
        <f>'SC Groundwater Results'!B137</f>
        <v>43895</v>
      </c>
      <c r="G42" s="401">
        <f>'SC Groundwater Results'!V137</f>
        <v>18.73</v>
      </c>
      <c r="H42" s="1273"/>
      <c r="I42" s="1274"/>
    </row>
    <row r="43" spans="1:9">
      <c r="A43" s="1265">
        <v>41081</v>
      </c>
      <c r="B43" s="401">
        <v>16.68</v>
      </c>
      <c r="C43" s="1273"/>
      <c r="D43" s="1274"/>
      <c r="F43" s="1265">
        <f>'SC Groundwater Results'!B138</f>
        <v>43923</v>
      </c>
      <c r="G43" s="401">
        <f>'SC Groundwater Results'!V138</f>
        <v>18.82</v>
      </c>
      <c r="H43" s="1273"/>
      <c r="I43" s="1274"/>
    </row>
    <row r="44" spans="1:9">
      <c r="A44" s="1265">
        <v>41113</v>
      </c>
      <c r="B44" s="401">
        <v>16.68</v>
      </c>
      <c r="C44" s="1273"/>
      <c r="D44" s="1274"/>
      <c r="F44" s="1265">
        <f>'SC Groundwater Results'!B139</f>
        <v>43964</v>
      </c>
      <c r="G44" s="401">
        <f>'SC Groundwater Results'!V139</f>
        <v>18.850000000000001</v>
      </c>
      <c r="H44" s="1273"/>
      <c r="I44" s="1274"/>
    </row>
    <row r="45" spans="1:9">
      <c r="A45" s="1265">
        <v>41143</v>
      </c>
      <c r="B45" s="401">
        <v>16.579999999999998</v>
      </c>
      <c r="C45" s="1273"/>
      <c r="D45" s="1274"/>
      <c r="F45" s="1265">
        <f>'SC Groundwater Results'!B140</f>
        <v>43984</v>
      </c>
      <c r="G45" s="401">
        <f>'SC Groundwater Results'!V140</f>
        <v>18.87</v>
      </c>
      <c r="H45" s="1273"/>
      <c r="I45" s="1274"/>
    </row>
    <row r="46" spans="1:9">
      <c r="A46" s="1265">
        <v>41178</v>
      </c>
      <c r="B46" s="401">
        <v>16.559999999999999</v>
      </c>
      <c r="C46" s="1273"/>
      <c r="D46" s="1274"/>
      <c r="F46" s="1265">
        <f>'SC Groundwater Results'!B141</f>
        <v>44019</v>
      </c>
      <c r="G46" s="401">
        <f>'SC Groundwater Results'!V141</f>
        <v>18.850000000000001</v>
      </c>
      <c r="H46" s="1273"/>
      <c r="I46" s="1274"/>
    </row>
    <row r="47" spans="1:9">
      <c r="A47" s="1265">
        <v>41207</v>
      </c>
      <c r="B47" s="401">
        <v>16.54</v>
      </c>
      <c r="C47" s="1273"/>
      <c r="D47" s="1274"/>
      <c r="F47" s="1265">
        <f>'SC Groundwater Results'!B142</f>
        <v>44047</v>
      </c>
      <c r="G47" s="401">
        <f>'SC Groundwater Results'!V142</f>
        <v>18.809999999999999</v>
      </c>
      <c r="H47" s="1273"/>
      <c r="I47" s="1274"/>
    </row>
    <row r="48" spans="1:9">
      <c r="A48" s="1265">
        <v>41241</v>
      </c>
      <c r="B48" s="401">
        <v>16.579999999999998</v>
      </c>
      <c r="C48" s="1273"/>
      <c r="D48" s="1274"/>
      <c r="F48" s="1265">
        <f>'SC Groundwater Results'!B143</f>
        <v>44082</v>
      </c>
      <c r="G48" s="401">
        <f>'SC Groundwater Results'!V143</f>
        <v>19.13</v>
      </c>
      <c r="H48" s="1273"/>
      <c r="I48" s="1274"/>
    </row>
    <row r="49" spans="1:9">
      <c r="A49" s="1265">
        <v>41257</v>
      </c>
      <c r="B49" s="401">
        <v>16.579999999999998</v>
      </c>
      <c r="C49" s="1273"/>
      <c r="D49" s="1274"/>
      <c r="F49" s="1265">
        <f>'SC Groundwater Results'!B144</f>
        <v>44110</v>
      </c>
      <c r="G49" s="401">
        <f>'SC Groundwater Results'!V144</f>
        <v>19.14</v>
      </c>
      <c r="H49" s="1273"/>
      <c r="I49" s="1274"/>
    </row>
    <row r="50" spans="1:9">
      <c r="A50" s="1265">
        <v>41304</v>
      </c>
      <c r="B50" s="401">
        <v>16.649999999999999</v>
      </c>
      <c r="C50" s="1273"/>
      <c r="D50" s="1274"/>
      <c r="F50" s="1265">
        <f>'SC Groundwater Results'!B145</f>
        <v>44145</v>
      </c>
      <c r="G50" s="401">
        <f>'SC Groundwater Results'!V145</f>
        <v>19.13</v>
      </c>
      <c r="H50" s="1273"/>
      <c r="I50" s="1274"/>
    </row>
    <row r="51" spans="1:9">
      <c r="A51" s="1265">
        <v>41332</v>
      </c>
      <c r="B51" s="401">
        <v>16.690000000000001</v>
      </c>
      <c r="C51" s="1273"/>
      <c r="D51" s="1274"/>
      <c r="F51" s="1265">
        <f>'SC Groundwater Results'!B146</f>
        <v>44167</v>
      </c>
      <c r="G51" s="401">
        <f>'SC Groundwater Results'!V146</f>
        <v>19.149999999999999</v>
      </c>
      <c r="H51" s="1273"/>
      <c r="I51" s="1274"/>
    </row>
    <row r="52" spans="1:9">
      <c r="A52" s="1265">
        <v>41354</v>
      </c>
      <c r="B52" s="401">
        <v>16.68</v>
      </c>
      <c r="C52" s="1273"/>
      <c r="D52" s="1274"/>
      <c r="F52" s="1265">
        <f>'SC Groundwater Results'!B147</f>
        <v>44209</v>
      </c>
      <c r="G52" s="401">
        <f>'SC Groundwater Results'!V147</f>
        <v>19.13</v>
      </c>
      <c r="H52" s="1273"/>
      <c r="I52" s="1274"/>
    </row>
    <row r="53" spans="1:9">
      <c r="A53" s="1265">
        <v>41380</v>
      </c>
      <c r="B53" s="401">
        <v>16.59</v>
      </c>
      <c r="C53" s="1273"/>
      <c r="D53" s="1274"/>
      <c r="F53" s="1265">
        <f>'SC Groundwater Results'!B148</f>
        <v>44235</v>
      </c>
      <c r="G53" s="401">
        <f>'SC Groundwater Results'!V148</f>
        <v>19.07</v>
      </c>
      <c r="H53" s="1273"/>
      <c r="I53" s="1274"/>
    </row>
    <row r="54" spans="1:9">
      <c r="A54" s="1265">
        <v>41423</v>
      </c>
      <c r="B54" s="401">
        <v>16.670000000000002</v>
      </c>
      <c r="C54" s="1273"/>
      <c r="D54" s="1274"/>
      <c r="F54" s="1265">
        <f>'SC Groundwater Results'!B149</f>
        <v>44264</v>
      </c>
      <c r="G54" s="401">
        <f>'SC Groundwater Results'!V149</f>
        <v>19.05</v>
      </c>
      <c r="H54" s="1273"/>
      <c r="I54" s="1274"/>
    </row>
    <row r="55" spans="1:9">
      <c r="A55" s="1265">
        <v>41451</v>
      </c>
      <c r="B55" s="401">
        <v>16.55</v>
      </c>
      <c r="C55" s="1273"/>
      <c r="D55" s="1274"/>
      <c r="F55" s="1265">
        <f>'SC Groundwater Results'!B150</f>
        <v>44299</v>
      </c>
      <c r="G55" s="401">
        <f>'SC Groundwater Results'!V150</f>
        <v>19.02</v>
      </c>
      <c r="H55" s="1273"/>
      <c r="I55" s="1274"/>
    </row>
    <row r="56" spans="1:9">
      <c r="A56" s="1265">
        <v>41486</v>
      </c>
      <c r="B56" s="401">
        <v>16.649999999999999</v>
      </c>
      <c r="C56" s="1273"/>
      <c r="D56" s="1274"/>
      <c r="F56" s="1265">
        <f>'SC Groundwater Results'!B151</f>
        <v>44328</v>
      </c>
      <c r="G56" s="401">
        <f>'SC Groundwater Results'!V151</f>
        <v>19.04</v>
      </c>
      <c r="H56" s="1273"/>
      <c r="I56" s="1274"/>
    </row>
    <row r="57" spans="1:9">
      <c r="A57" s="1265">
        <v>41513</v>
      </c>
      <c r="B57" s="401">
        <v>16.62</v>
      </c>
      <c r="C57" s="1273"/>
      <c r="D57" s="1274"/>
      <c r="F57" s="1265">
        <f>'SC Groundwater Results'!B152</f>
        <v>44368</v>
      </c>
      <c r="G57" s="401">
        <f>'SC Groundwater Results'!V152</f>
        <v>19.079999999999998</v>
      </c>
      <c r="H57" s="1273"/>
      <c r="I57" s="1274"/>
    </row>
    <row r="58" spans="1:9">
      <c r="A58" s="1265">
        <v>41542</v>
      </c>
      <c r="B58" s="401">
        <v>16.54</v>
      </c>
      <c r="C58" s="1273"/>
      <c r="D58" s="1274"/>
      <c r="F58" s="1265">
        <f>'SC Groundwater Results'!B153</f>
        <v>44396</v>
      </c>
      <c r="G58" s="401">
        <f>'SC Groundwater Results'!V153</f>
        <v>19.12</v>
      </c>
      <c r="H58" s="1273"/>
      <c r="I58" s="1274"/>
    </row>
    <row r="59" spans="1:9">
      <c r="A59" s="1265">
        <v>41570</v>
      </c>
      <c r="B59" s="401">
        <v>16.61</v>
      </c>
      <c r="C59" s="1273"/>
      <c r="D59" s="1274"/>
      <c r="F59" s="1265">
        <f>'SC Groundwater Results'!B154</f>
        <v>44431</v>
      </c>
      <c r="G59" s="401">
        <f>'SC Groundwater Results'!V154</f>
        <v>18.98</v>
      </c>
      <c r="H59" s="1273"/>
      <c r="I59" s="1274"/>
    </row>
    <row r="60" spans="1:9">
      <c r="A60" s="1265">
        <v>41599</v>
      </c>
      <c r="B60" s="401">
        <v>16.71</v>
      </c>
      <c r="C60" s="1273"/>
      <c r="D60" s="1274"/>
      <c r="F60" s="1265">
        <f>'SC Groundwater Results'!B155</f>
        <v>44452</v>
      </c>
      <c r="G60" s="401">
        <f>'SC Groundwater Results'!V155</f>
        <v>18.98</v>
      </c>
      <c r="H60" s="1273"/>
      <c r="I60" s="1274"/>
    </row>
    <row r="61" spans="1:9">
      <c r="A61" s="1265">
        <v>41625</v>
      </c>
      <c r="B61" s="401">
        <v>16.7</v>
      </c>
      <c r="C61" s="1273"/>
      <c r="D61" s="1274"/>
      <c r="F61" s="1265">
        <f>'SC Groundwater Results'!B156</f>
        <v>44487</v>
      </c>
      <c r="G61" s="401">
        <f>'SC Groundwater Results'!V156</f>
        <v>19.059999999999999</v>
      </c>
      <c r="H61" s="1273"/>
      <c r="I61" s="1274"/>
    </row>
    <row r="62" spans="1:9">
      <c r="A62" s="1265">
        <v>41661</v>
      </c>
      <c r="B62" s="401">
        <v>16.64</v>
      </c>
      <c r="C62" s="1273"/>
      <c r="D62" s="1274"/>
      <c r="F62" s="1265">
        <f>'SC Groundwater Results'!B157</f>
        <v>44529</v>
      </c>
      <c r="G62" s="401">
        <f>'SC Groundwater Results'!V157</f>
        <v>18.850000000000001</v>
      </c>
      <c r="H62" s="1273"/>
      <c r="I62" s="1274"/>
    </row>
    <row r="63" spans="1:9">
      <c r="A63" s="1265">
        <v>41697</v>
      </c>
      <c r="B63" s="401">
        <v>16.64</v>
      </c>
      <c r="C63" s="1273"/>
      <c r="D63" s="1274"/>
      <c r="F63" s="1265">
        <f>'SC Groundwater Results'!B158</f>
        <v>44550</v>
      </c>
      <c r="G63" s="401">
        <f>'SC Groundwater Results'!V158</f>
        <v>18.82</v>
      </c>
      <c r="H63" s="1273"/>
      <c r="I63" s="1274"/>
    </row>
    <row r="64" spans="1:9">
      <c r="A64" s="1265">
        <v>41715</v>
      </c>
      <c r="B64" s="401">
        <v>16.7</v>
      </c>
      <c r="C64" s="1273"/>
      <c r="D64" s="1274"/>
      <c r="F64" s="1265">
        <f>'SC Groundwater Results'!B159</f>
        <v>44585</v>
      </c>
      <c r="G64" s="401">
        <f>'SC Groundwater Results'!V159</f>
        <v>18.86</v>
      </c>
      <c r="H64" s="1273"/>
      <c r="I64" s="1274"/>
    </row>
    <row r="65" spans="1:9">
      <c r="A65" s="1265">
        <v>41745</v>
      </c>
      <c r="B65" s="401">
        <v>16.739999999999998</v>
      </c>
      <c r="C65" s="1273"/>
      <c r="D65" s="1274"/>
      <c r="F65" s="1265">
        <f>'SC Groundwater Results'!B160</f>
        <v>44606</v>
      </c>
      <c r="G65" s="401">
        <f>'SC Groundwater Results'!V160</f>
        <v>18.850000000000001</v>
      </c>
      <c r="H65" s="1273"/>
      <c r="I65" s="1274"/>
    </row>
    <row r="66" spans="1:9">
      <c r="A66" s="1265">
        <v>41774</v>
      </c>
      <c r="B66" s="401">
        <v>16.829999999999998</v>
      </c>
      <c r="C66" s="1273"/>
      <c r="D66" s="1274"/>
      <c r="F66" s="1265">
        <f>'SC Groundwater Results'!B161</f>
        <v>44634</v>
      </c>
      <c r="G66" s="401">
        <f>'SC Groundwater Results'!V161</f>
        <v>18.73</v>
      </c>
      <c r="H66" s="1273"/>
      <c r="I66" s="1274"/>
    </row>
    <row r="67" spans="1:9">
      <c r="A67" s="1265">
        <v>41817</v>
      </c>
      <c r="B67" s="401">
        <v>16.79</v>
      </c>
      <c r="C67" s="1273"/>
      <c r="D67" s="1274"/>
      <c r="F67" s="1265">
        <f>'SC Groundwater Results'!B162</f>
        <v>44677</v>
      </c>
      <c r="G67" s="401">
        <f>'SC Groundwater Results'!V162</f>
        <v>18.579999999999998</v>
      </c>
      <c r="H67" s="1273"/>
      <c r="I67" s="1274"/>
    </row>
    <row r="68" spans="1:9">
      <c r="A68" s="1265">
        <v>41837</v>
      </c>
      <c r="B68" s="401">
        <v>16.36</v>
      </c>
      <c r="C68" s="1273"/>
      <c r="D68" s="1274"/>
      <c r="F68" s="1265">
        <f>'SC Groundwater Results'!B163</f>
        <v>44697</v>
      </c>
      <c r="G68" s="401">
        <f>'SC Groundwater Results'!V163</f>
        <v>18.489999999999998</v>
      </c>
      <c r="H68" s="1273"/>
      <c r="I68" s="1274"/>
    </row>
    <row r="69" spans="1:9">
      <c r="A69" s="1265">
        <v>41871</v>
      </c>
      <c r="B69" s="401">
        <v>16.87</v>
      </c>
      <c r="C69" s="1273"/>
      <c r="D69" s="1274"/>
      <c r="F69" s="1265">
        <f>'SC Groundwater Results'!B164</f>
        <v>44726</v>
      </c>
      <c r="G69" s="401">
        <f>'SC Groundwater Results'!V164</f>
        <v>18.5</v>
      </c>
      <c r="H69" s="1273"/>
      <c r="I69" s="1274"/>
    </row>
    <row r="70" spans="1:9">
      <c r="A70" s="1265">
        <v>41907</v>
      </c>
      <c r="B70" s="401">
        <v>16.850000000000001</v>
      </c>
      <c r="C70" s="1273"/>
      <c r="D70" s="1274"/>
      <c r="F70" s="1265">
        <f>'SC Groundwater Results'!B165</f>
        <v>44754</v>
      </c>
      <c r="G70" s="401">
        <f>'SC Groundwater Results'!V165</f>
        <v>18.37</v>
      </c>
      <c r="H70" s="1273"/>
      <c r="I70" s="1274"/>
    </row>
    <row r="71" spans="1:9">
      <c r="A71" s="1265">
        <v>41935</v>
      </c>
      <c r="B71" s="401">
        <v>16.850000000000001</v>
      </c>
      <c r="C71" s="1273"/>
      <c r="D71" s="1274"/>
      <c r="F71" s="1265">
        <f>'SC Groundwater Results'!B166</f>
        <v>44790</v>
      </c>
      <c r="G71" s="401">
        <f>'SC Groundwater Results'!V166</f>
        <v>18.38</v>
      </c>
      <c r="H71" s="1273"/>
      <c r="I71" s="1274"/>
    </row>
    <row r="72" spans="1:9">
      <c r="A72" s="1265">
        <v>41967</v>
      </c>
      <c r="B72" s="401">
        <v>16.940000000000001</v>
      </c>
      <c r="C72" s="1273"/>
      <c r="D72" s="1274"/>
      <c r="F72" s="1265">
        <f>'SC Groundwater Results'!B167</f>
        <v>44824</v>
      </c>
      <c r="G72" s="1275" t="s">
        <v>462</v>
      </c>
      <c r="H72" s="1276"/>
      <c r="I72" s="1274"/>
    </row>
    <row r="73" spans="1:9">
      <c r="A73" s="1265">
        <v>41997</v>
      </c>
      <c r="B73" s="401">
        <v>17.02</v>
      </c>
      <c r="C73" s="1273"/>
      <c r="D73" s="1274"/>
      <c r="F73" s="1265">
        <f>'SC Groundwater Results'!B168</f>
        <v>44851</v>
      </c>
      <c r="G73" s="401">
        <f>'SC Groundwater Results'!V168</f>
        <v>18.170000000000002</v>
      </c>
      <c r="H73" s="1273"/>
      <c r="I73" s="1274"/>
    </row>
    <row r="74" spans="1:9">
      <c r="A74" s="1265">
        <v>42031</v>
      </c>
      <c r="B74" s="401">
        <v>17.07</v>
      </c>
      <c r="C74" s="1273"/>
      <c r="D74" s="1274"/>
      <c r="F74" s="1265">
        <f>'SC Groundwater Results'!B169</f>
        <v>44887</v>
      </c>
      <c r="G74" s="401">
        <f>'SC Groundwater Results'!V169</f>
        <v>18.86</v>
      </c>
      <c r="H74" s="1273"/>
      <c r="I74" s="1274"/>
    </row>
    <row r="75" spans="1:9">
      <c r="A75" s="1265">
        <v>42054</v>
      </c>
      <c r="B75" s="401">
        <v>17.22</v>
      </c>
      <c r="C75" s="1273"/>
      <c r="D75" s="1274"/>
      <c r="F75" s="1265">
        <f>'SC Groundwater Results'!B170</f>
        <v>44916</v>
      </c>
      <c r="G75" s="401">
        <f>'SC Groundwater Results'!V170</f>
        <v>18.72</v>
      </c>
      <c r="H75" s="1273"/>
      <c r="I75" s="1274"/>
    </row>
    <row r="76" spans="1:9">
      <c r="A76" s="1265">
        <v>42087</v>
      </c>
      <c r="B76" s="401">
        <v>17.21</v>
      </c>
      <c r="C76" s="1273"/>
      <c r="D76" s="1274"/>
      <c r="F76" s="1265">
        <f>'SC Groundwater Results'!B171</f>
        <v>44949</v>
      </c>
      <c r="G76" s="401">
        <f>'SC Groundwater Results'!V171</f>
        <v>17.579999999999998</v>
      </c>
      <c r="H76" s="1273"/>
      <c r="I76" s="1274"/>
    </row>
    <row r="77" spans="1:9">
      <c r="A77" s="1265">
        <v>42122</v>
      </c>
      <c r="B77" s="401">
        <v>17.32</v>
      </c>
      <c r="C77" s="1273"/>
      <c r="D77" s="1274"/>
      <c r="F77" s="1265">
        <f>'GW - DATA (from 2023)'!C201</f>
        <v>44978</v>
      </c>
      <c r="G77" s="401">
        <f>'GW - DATA (from 2023)'!D201</f>
        <v>17.53</v>
      </c>
      <c r="H77" s="401">
        <f>'GW - DATA (from 2023)'!O201</f>
        <v>7</v>
      </c>
      <c r="I77" s="403">
        <f>'GW - DATA (from 2023)'!P201</f>
        <v>9570</v>
      </c>
    </row>
    <row r="78" spans="1:9">
      <c r="A78" s="1265">
        <v>42138</v>
      </c>
      <c r="B78" s="401">
        <v>17.39</v>
      </c>
      <c r="C78" s="1273"/>
      <c r="D78" s="1274"/>
      <c r="F78" s="1265">
        <f>'GW - DATA (from 2023)'!C202</f>
        <v>45042</v>
      </c>
      <c r="G78" s="401">
        <f>'GW - DATA (from 2023)'!D202</f>
        <v>17.510000000000002</v>
      </c>
      <c r="H78" s="401">
        <f>'GW - DATA (from 2023)'!O202</f>
        <v>6.96</v>
      </c>
      <c r="I78" s="403">
        <f>'GW - DATA (from 2023)'!P202</f>
        <v>9380</v>
      </c>
    </row>
    <row r="79" spans="1:9">
      <c r="A79" s="1265">
        <v>42184</v>
      </c>
      <c r="B79" s="401">
        <v>17.45</v>
      </c>
      <c r="C79" s="1273"/>
      <c r="D79" s="1274"/>
      <c r="F79" s="1265">
        <f>'GW - DATA (from 2023)'!C203</f>
        <v>45103</v>
      </c>
      <c r="G79" s="401">
        <f>'GW - DATA (from 2023)'!D203</f>
        <v>17.399999999999999</v>
      </c>
      <c r="H79" s="401">
        <f>'GW - DATA (from 2023)'!O203</f>
        <v>7.02</v>
      </c>
      <c r="I79" s="403">
        <f>'GW - DATA (from 2023)'!P203</f>
        <v>9830</v>
      </c>
    </row>
    <row r="80" spans="1:9">
      <c r="A80" s="1265">
        <v>42214</v>
      </c>
      <c r="B80" s="401">
        <v>17.46</v>
      </c>
      <c r="C80" s="1273"/>
      <c r="D80" s="1274"/>
      <c r="F80" s="1265">
        <f>'GW - DATA (from 2023)'!C204</f>
        <v>45154</v>
      </c>
      <c r="G80" s="401">
        <f>'GW - DATA (from 2023)'!D204</f>
        <v>17.47</v>
      </c>
      <c r="H80" s="401">
        <f>'GW - DATA (from 2023)'!O204</f>
        <v>7.09</v>
      </c>
      <c r="I80" s="403">
        <f>'GW - DATA (from 2023)'!P204</f>
        <v>9450</v>
      </c>
    </row>
    <row r="81" spans="1:9">
      <c r="A81" s="1265">
        <v>42236</v>
      </c>
      <c r="B81" s="401">
        <v>17.39</v>
      </c>
      <c r="C81" s="1273"/>
      <c r="D81" s="1274"/>
      <c r="F81" s="1265">
        <f>'GW - DATA (from 2023)'!C205</f>
        <v>45210</v>
      </c>
      <c r="G81" s="401">
        <f>'GW - DATA (from 2023)'!D205</f>
        <v>17.579999999999998</v>
      </c>
      <c r="H81" s="401">
        <f>'GW - DATA (from 2023)'!O205</f>
        <v>6.97</v>
      </c>
      <c r="I81" s="403">
        <f>'GW - DATA (from 2023)'!P205</f>
        <v>9430</v>
      </c>
    </row>
    <row r="82" spans="1:9">
      <c r="A82" s="1265">
        <v>42269</v>
      </c>
      <c r="B82" s="401">
        <v>17.32</v>
      </c>
      <c r="C82" s="1273"/>
      <c r="D82" s="1274"/>
      <c r="F82" s="1265">
        <f>'GW - DATA (from 2023)'!C206</f>
        <v>45272</v>
      </c>
      <c r="G82" s="401">
        <f>'GW - DATA (from 2023)'!D206</f>
        <v>17.670000000000002</v>
      </c>
      <c r="H82" s="401">
        <f>'GW - DATA (from 2023)'!O206</f>
        <v>7.14</v>
      </c>
      <c r="I82" s="403">
        <f>'GW - DATA (from 2023)'!P206</f>
        <v>10000</v>
      </c>
    </row>
    <row r="83" spans="1:9">
      <c r="A83" s="1265">
        <v>42300</v>
      </c>
      <c r="B83" s="401">
        <v>17.34</v>
      </c>
      <c r="C83" s="1273"/>
      <c r="D83" s="1274"/>
      <c r="F83" s="1265">
        <f>'GW - DATA (from 2023)'!C207</f>
        <v>45350</v>
      </c>
      <c r="G83" s="401">
        <f>'GW - DATA (from 2023)'!D207</f>
        <v>17.850000000000001</v>
      </c>
      <c r="H83" s="401">
        <f>'GW - DATA (from 2023)'!O207</f>
        <v>7.07</v>
      </c>
      <c r="I83" s="403">
        <f>'GW - DATA (from 2023)'!P207</f>
        <v>9990</v>
      </c>
    </row>
    <row r="84" spans="1:9">
      <c r="A84" s="1265">
        <v>42328</v>
      </c>
      <c r="B84" s="401">
        <v>17.309999999999999</v>
      </c>
      <c r="C84" s="1273"/>
      <c r="D84" s="1274"/>
      <c r="F84" s="1265">
        <f>'GW - DATA (from 2023)'!C208</f>
        <v>45390</v>
      </c>
      <c r="G84" s="401">
        <f>'GW - DATA (from 2023)'!D208</f>
        <v>17.89</v>
      </c>
      <c r="H84" s="401">
        <f>'GW - DATA (from 2023)'!O208</f>
        <v>7.1</v>
      </c>
      <c r="I84" s="403">
        <f>'GW - DATA (from 2023)'!P208</f>
        <v>9950</v>
      </c>
    </row>
    <row r="85" spans="1:9">
      <c r="A85" s="1265">
        <f>'SC Groundwater Results'!$B$86</f>
        <v>42359</v>
      </c>
      <c r="B85" s="401">
        <f>'SC Groundwater Results'!$V$86</f>
        <v>17.36</v>
      </c>
      <c r="C85" s="1273"/>
      <c r="D85" s="1274"/>
      <c r="F85" s="1265">
        <f>'GW - DATA (from 2023)'!C209</f>
        <v>45455</v>
      </c>
      <c r="G85" s="401">
        <f>'GW - DATA (from 2023)'!D209</f>
        <v>17.95</v>
      </c>
      <c r="H85" s="401">
        <f>'GW - DATA (from 2023)'!O209</f>
        <v>7.22</v>
      </c>
      <c r="I85" s="403">
        <f>'GW - DATA (from 2023)'!P209</f>
        <v>10200</v>
      </c>
    </row>
    <row r="86" spans="1:9">
      <c r="A86" s="1265">
        <f>'SC Groundwater Results'!$B$87</f>
        <v>42389</v>
      </c>
      <c r="B86" s="401">
        <f>'SC Groundwater Results'!$V$87</f>
        <v>17.41</v>
      </c>
      <c r="C86" s="1273"/>
      <c r="D86" s="1274"/>
      <c r="F86" s="1265">
        <f>'GW - DATA (from 2023)'!C210</f>
        <v>45524</v>
      </c>
      <c r="G86" s="401">
        <f>'GW - DATA (from 2023)'!D210</f>
        <v>18.079999999999998</v>
      </c>
      <c r="H86" s="401">
        <f>'GW - DATA (from 2023)'!O210</f>
        <v>7.47</v>
      </c>
      <c r="I86" s="403">
        <f>'GW - DATA (from 2023)'!P210</f>
        <v>10200</v>
      </c>
    </row>
    <row r="87" spans="1:9">
      <c r="A87" s="1265">
        <f>'SC Groundwater Results'!$B$88</f>
        <v>42418</v>
      </c>
      <c r="B87" s="401">
        <f>'SC Groundwater Results'!$V$88</f>
        <v>17.41</v>
      </c>
      <c r="C87" s="1273"/>
      <c r="D87" s="1274"/>
      <c r="F87" s="1265">
        <f>'GW - DATA (from 2023)'!C211</f>
        <v>45580</v>
      </c>
      <c r="G87" s="401">
        <f>'GW - DATA (from 2023)'!D211</f>
        <v>18.45</v>
      </c>
      <c r="H87" s="401">
        <f>'GW - DATA (from 2023)'!O211</f>
        <v>7.56</v>
      </c>
      <c r="I87" s="403">
        <f>'GW - DATA (from 2023)'!P211</f>
        <v>9690</v>
      </c>
    </row>
    <row r="88" spans="1:9">
      <c r="A88" s="1265">
        <f>'SC Groundwater Results'!$B$89</f>
        <v>42445</v>
      </c>
      <c r="B88" s="401">
        <f>'SC Groundwater Results'!$V$89</f>
        <v>17.420000000000002</v>
      </c>
      <c r="C88" s="1273"/>
      <c r="D88" s="1274"/>
      <c r="F88" s="1265">
        <f>'GW - DATA (from 2023)'!C212</f>
        <v>45644</v>
      </c>
      <c r="G88" s="401">
        <f>'GW - DATA (from 2023)'!D212</f>
        <v>18.52</v>
      </c>
      <c r="H88" s="401">
        <f>'GW - DATA (from 2023)'!O212</f>
        <v>7.63</v>
      </c>
      <c r="I88" s="403">
        <f>'GW - DATA (from 2023)'!P212</f>
        <v>9550</v>
      </c>
    </row>
    <row r="89" spans="1:9">
      <c r="A89" s="1265">
        <f>'SC Groundwater Results'!$B$90</f>
        <v>42475</v>
      </c>
      <c r="B89" s="401">
        <f>'SC Groundwater Results'!$V$90</f>
        <v>17.57</v>
      </c>
      <c r="C89" s="1273"/>
      <c r="D89" s="1274"/>
      <c r="F89" s="1265">
        <f>'GW - DATA (from 2023)'!C213</f>
        <v>45698</v>
      </c>
      <c r="G89" s="401">
        <f>'GW - DATA (from 2023)'!D213</f>
        <v>18.670000000000002</v>
      </c>
      <c r="H89" s="401">
        <f>'GW - DATA (from 2023)'!O213</f>
        <v>7.68</v>
      </c>
      <c r="I89" s="403">
        <f>'GW - DATA (from 2023)'!P213</f>
        <v>8820</v>
      </c>
    </row>
    <row r="90" spans="1:9">
      <c r="A90" s="1265">
        <f>'SC Groundwater Results'!$B$91</f>
        <v>42503</v>
      </c>
      <c r="B90" s="401">
        <f>'SC Groundwater Results'!$V$91</f>
        <v>17.57</v>
      </c>
      <c r="C90" s="1273"/>
      <c r="D90" s="1274"/>
      <c r="F90" s="1265">
        <f>'GW - DATA (from 2023)'!C214</f>
        <v>45757</v>
      </c>
      <c r="G90" s="401">
        <f>'GW - DATA (from 2023)'!D214</f>
        <v>18.43</v>
      </c>
      <c r="H90" s="401">
        <f>'GW - DATA (from 2023)'!O214</f>
        <v>7.74</v>
      </c>
      <c r="I90" s="403">
        <f>'GW - DATA (from 2023)'!P214</f>
        <v>9720</v>
      </c>
    </row>
    <row r="91" spans="1:9">
      <c r="A91" s="1265">
        <f>'SC Groundwater Results'!$B$92</f>
        <v>42544</v>
      </c>
      <c r="B91" s="401">
        <f>'SC Groundwater Results'!$V$92</f>
        <v>17.559999999999999</v>
      </c>
      <c r="C91" s="1273"/>
      <c r="D91" s="1274"/>
      <c r="F91" s="1265">
        <f>'GW - DATA (from 2023)'!C215</f>
        <v>45833</v>
      </c>
      <c r="G91" s="401">
        <f>'GW - DATA (from 2023)'!D215</f>
        <v>18.670000000000002</v>
      </c>
      <c r="H91" s="401">
        <f>'GW - DATA (from 2023)'!O215</f>
        <v>7.8</v>
      </c>
      <c r="I91" s="403">
        <f>'GW - DATA (from 2023)'!P215</f>
        <v>9560</v>
      </c>
    </row>
    <row r="92" spans="1:9">
      <c r="A92" s="1265">
        <f>'SC Groundwater Results'!$B$93</f>
        <v>42571</v>
      </c>
      <c r="B92" s="401">
        <f>'SC Groundwater Results'!$V$93</f>
        <v>17.649999999999999</v>
      </c>
      <c r="C92" s="1273"/>
      <c r="D92" s="1274"/>
      <c r="F92" s="1265">
        <f>'GW - DATA (from 2023)'!C216</f>
        <v>45859</v>
      </c>
      <c r="G92" s="401">
        <f>'GW - DATA (from 2023)'!D216</f>
        <v>18.73</v>
      </c>
      <c r="H92" s="401">
        <f>'GW - DATA (from 2023)'!O216</f>
        <v>7.74</v>
      </c>
      <c r="I92" s="403">
        <f>'GW - DATA (from 2023)'!P216</f>
        <v>9310</v>
      </c>
    </row>
    <row r="93" spans="1:9">
      <c r="A93" s="1265">
        <f>'SC Groundwater Results'!$B$94</f>
        <v>42601</v>
      </c>
      <c r="B93" s="401">
        <f>'SC Groundwater Results'!$V$94</f>
        <v>17.66</v>
      </c>
      <c r="C93" s="1273"/>
      <c r="D93" s="1274"/>
    </row>
    <row r="94" spans="1:9">
      <c r="A94" s="1265">
        <f>'SC Groundwater Results'!$B$95</f>
        <v>42635</v>
      </c>
      <c r="B94" s="401">
        <f>'SC Groundwater Results'!$V$95</f>
        <v>17.62</v>
      </c>
      <c r="C94" s="1273"/>
      <c r="D94" s="1274"/>
    </row>
    <row r="95" spans="1:9">
      <c r="A95" s="1265">
        <f>'SC Groundwater Results'!$B$96</f>
        <v>42663</v>
      </c>
      <c r="B95" s="401">
        <f>'SC Groundwater Results'!$V$96</f>
        <v>17.73</v>
      </c>
      <c r="C95" s="1273"/>
      <c r="D95" s="1274"/>
    </row>
    <row r="96" spans="1:9">
      <c r="A96" s="1265">
        <f>'SC Groundwater Results'!$B$97</f>
        <v>42697</v>
      </c>
      <c r="B96" s="401">
        <f>'SC Groundwater Results'!$V$97</f>
        <v>17.670000000000002</v>
      </c>
      <c r="C96" s="1273"/>
      <c r="D96" s="1274"/>
    </row>
    <row r="97" spans="1:4">
      <c r="A97" s="1265">
        <f>'SC Groundwater Results'!$B$98</f>
        <v>42720</v>
      </c>
      <c r="B97" s="401">
        <f>'SC Groundwater Results'!$V$98</f>
        <v>17.73</v>
      </c>
      <c r="C97" s="1273"/>
      <c r="D97" s="1274"/>
    </row>
    <row r="98" spans="1:4">
      <c r="A98" s="1265">
        <f>'SC Groundwater Results'!$B$99</f>
        <v>42753</v>
      </c>
      <c r="B98" s="401">
        <f>'SC Groundwater Results'!$V$99</f>
        <v>17.79</v>
      </c>
      <c r="C98" s="1273"/>
      <c r="D98" s="1274"/>
    </row>
  </sheetData>
  <mergeCells count="4">
    <mergeCell ref="A1:D1"/>
    <mergeCell ref="A3:D3"/>
    <mergeCell ref="F1:I1"/>
    <mergeCell ref="F3:I3"/>
  </mergeCells>
  <printOptions horizontalCentered="1"/>
  <pageMargins left="3.937007874015748E-2" right="3.937007874015748E-2" top="0" bottom="0" header="0.31496062992125984" footer="0.31496062992125984"/>
  <pageSetup paperSize="9" scale="54" fitToHeight="2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9FF66"/>
  </sheetPr>
  <dimension ref="A1:I98"/>
  <sheetViews>
    <sheetView view="pageBreakPreview" zoomScaleNormal="100" zoomScaleSheetLayoutView="100" workbookViewId="0">
      <pane xSplit="1" ySplit="4" topLeftCell="B83" activePane="bottomRight" state="frozen"/>
      <selection pane="topRight" activeCell="C1" sqref="C1"/>
      <selection pane="bottomLeft" activeCell="A5" sqref="A5"/>
      <selection pane="bottomRight" activeCell="F90" sqref="F90"/>
    </sheetView>
  </sheetViews>
  <sheetFormatPr defaultColWidth="9.33203125" defaultRowHeight="14.4"/>
  <cols>
    <col min="1" max="4" width="15.5546875" customWidth="1"/>
    <col min="5" max="5" width="6.88671875" customWidth="1"/>
    <col min="6" max="9" width="15.5546875" customWidth="1"/>
  </cols>
  <sheetData>
    <row r="1" spans="1:9" ht="31.2">
      <c r="A1" s="1447" t="s">
        <v>250</v>
      </c>
      <c r="B1" s="1447"/>
      <c r="C1" s="1447"/>
      <c r="D1" s="1447"/>
      <c r="E1" s="1263"/>
      <c r="F1" s="1447" t="s">
        <v>250</v>
      </c>
      <c r="G1" s="1447"/>
      <c r="H1" s="1447"/>
      <c r="I1" s="1447"/>
    </row>
    <row r="2" spans="1:9" ht="15" thickBot="1"/>
    <row r="3" spans="1:9" ht="18.600000000000001" thickBot="1">
      <c r="A3" s="1448" t="s">
        <v>234</v>
      </c>
      <c r="B3" s="1445"/>
      <c r="C3" s="1445"/>
      <c r="D3" s="1445"/>
      <c r="F3" s="1448" t="s">
        <v>234</v>
      </c>
      <c r="G3" s="1445"/>
      <c r="H3" s="1445"/>
      <c r="I3" s="1445"/>
    </row>
    <row r="4" spans="1:9" ht="15.6">
      <c r="A4" s="1264" t="s">
        <v>227</v>
      </c>
      <c r="B4" s="1264" t="s">
        <v>874</v>
      </c>
      <c r="C4" s="1264" t="s">
        <v>41</v>
      </c>
      <c r="D4" s="1264" t="s">
        <v>875</v>
      </c>
      <c r="F4" s="1264" t="s">
        <v>227</v>
      </c>
      <c r="G4" s="1264" t="s">
        <v>874</v>
      </c>
      <c r="H4" s="1264" t="s">
        <v>41</v>
      </c>
      <c r="I4" s="1264" t="s">
        <v>875</v>
      </c>
    </row>
    <row r="5" spans="1:9">
      <c r="A5" s="1265">
        <v>38065</v>
      </c>
      <c r="B5" s="401">
        <v>16.7</v>
      </c>
      <c r="C5" s="402">
        <v>5.3</v>
      </c>
      <c r="D5" s="403">
        <v>9890</v>
      </c>
      <c r="F5" s="1265">
        <f>'SC Groundwater Results'!$B$102</f>
        <v>42837</v>
      </c>
      <c r="G5" s="401">
        <f>'SC Groundwater Results'!$R$102</f>
        <v>17.18</v>
      </c>
      <c r="H5" s="1449"/>
      <c r="I5" s="1450"/>
    </row>
    <row r="6" spans="1:9">
      <c r="A6" s="1265">
        <v>38181</v>
      </c>
      <c r="B6" s="401">
        <v>16.93</v>
      </c>
      <c r="C6" s="402">
        <v>6.3</v>
      </c>
      <c r="D6" s="403">
        <v>6450</v>
      </c>
      <c r="F6" s="1265">
        <f>'SC Groundwater Results'!$B$103</f>
        <v>42865</v>
      </c>
      <c r="G6" s="401">
        <f>'SC Groundwater Results'!$R$103</f>
        <v>17.21</v>
      </c>
      <c r="H6" s="1449"/>
      <c r="I6" s="1450"/>
    </row>
    <row r="7" spans="1:9">
      <c r="A7" s="1265">
        <v>38253</v>
      </c>
      <c r="B7" s="401">
        <v>17</v>
      </c>
      <c r="C7" s="402">
        <v>6.1</v>
      </c>
      <c r="D7" s="403">
        <v>6840</v>
      </c>
      <c r="F7" s="1265">
        <f>'SC Groundwater Results'!$B$104</f>
        <v>42895</v>
      </c>
      <c r="G7" s="401">
        <f>'SC Groundwater Results'!$R$104</f>
        <v>17.239999999999998</v>
      </c>
      <c r="H7" s="1449"/>
      <c r="I7" s="1450"/>
    </row>
    <row r="8" spans="1:9">
      <c r="A8" s="1265">
        <v>38337</v>
      </c>
      <c r="B8" s="401">
        <v>17</v>
      </c>
      <c r="C8" s="402">
        <v>6.3</v>
      </c>
      <c r="D8" s="403">
        <v>6690</v>
      </c>
      <c r="F8" s="1265">
        <f>'SC Groundwater Results'!$B$105</f>
        <v>42933</v>
      </c>
      <c r="G8" s="401">
        <f>'SC Groundwater Results'!$R$105</f>
        <v>17.22</v>
      </c>
      <c r="H8" s="1449"/>
      <c r="I8" s="1450"/>
    </row>
    <row r="9" spans="1:9">
      <c r="A9" s="1265">
        <v>38469</v>
      </c>
      <c r="B9" s="401">
        <v>17.2</v>
      </c>
      <c r="C9" s="402">
        <v>5.8</v>
      </c>
      <c r="D9" s="403">
        <v>6650</v>
      </c>
      <c r="F9" s="1265">
        <f>'SC Groundwater Results'!$B$106</f>
        <v>42969</v>
      </c>
      <c r="G9" s="401">
        <f>'SC Groundwater Results'!$R$106</f>
        <v>17.239999999999998</v>
      </c>
      <c r="H9" s="1449"/>
      <c r="I9" s="1450"/>
    </row>
    <row r="10" spans="1:9">
      <c r="A10" s="1265">
        <v>38523</v>
      </c>
      <c r="B10" s="401">
        <v>17.18</v>
      </c>
      <c r="C10" s="402">
        <v>5.7</v>
      </c>
      <c r="D10" s="403">
        <v>6300</v>
      </c>
      <c r="F10" s="1265">
        <f>'SC Groundwater Results'!$B$107</f>
        <v>42998</v>
      </c>
      <c r="G10" s="401">
        <f>'SC Groundwater Results'!$R$107</f>
        <v>17.25</v>
      </c>
      <c r="H10" s="1449"/>
      <c r="I10" s="1450"/>
    </row>
    <row r="11" spans="1:9">
      <c r="A11" s="1265">
        <v>38623</v>
      </c>
      <c r="B11" s="401">
        <v>17.27</v>
      </c>
      <c r="C11" s="402">
        <v>6.1</v>
      </c>
      <c r="D11" s="403">
        <v>5940</v>
      </c>
      <c r="F11" s="1265">
        <f>'SC Groundwater Results'!$B$108</f>
        <v>43027</v>
      </c>
      <c r="G11" s="401">
        <f>'SC Groundwater Results'!$R$108</f>
        <v>17.260000000000002</v>
      </c>
      <c r="H11" s="1449"/>
      <c r="I11" s="1450"/>
    </row>
    <row r="12" spans="1:9">
      <c r="A12" s="1265">
        <v>38706</v>
      </c>
      <c r="B12" s="401">
        <v>17.09</v>
      </c>
      <c r="C12" s="402">
        <v>6.5</v>
      </c>
      <c r="D12" s="403">
        <v>5360</v>
      </c>
      <c r="F12" s="1265">
        <f>'SC Groundwater Results'!$B$109</f>
        <v>43066</v>
      </c>
      <c r="G12" s="401">
        <f>'SC Groundwater Results'!$R$109</f>
        <v>17.34</v>
      </c>
      <c r="H12" s="1449"/>
      <c r="I12" s="1450"/>
    </row>
    <row r="13" spans="1:9">
      <c r="A13" s="1265">
        <v>38789</v>
      </c>
      <c r="B13" s="401">
        <v>17.440000000000001</v>
      </c>
      <c r="C13" s="402">
        <v>6.3</v>
      </c>
      <c r="D13" s="403">
        <v>6420</v>
      </c>
      <c r="F13" s="1265">
        <f>'SC Groundwater Results'!$B$110</f>
        <v>43084</v>
      </c>
      <c r="G13" s="401">
        <f>'SC Groundwater Results'!$R$110</f>
        <v>17.329999999999998</v>
      </c>
      <c r="H13" s="1449"/>
      <c r="I13" s="1450"/>
    </row>
    <row r="14" spans="1:9">
      <c r="A14" s="1265">
        <v>38890</v>
      </c>
      <c r="B14" s="401">
        <v>17.559999999999999</v>
      </c>
      <c r="C14" s="402">
        <v>6.2</v>
      </c>
      <c r="D14" s="403">
        <v>9920</v>
      </c>
      <c r="F14" s="1265">
        <f>'SC Groundwater Results'!$B$111</f>
        <v>43110</v>
      </c>
      <c r="G14" s="401">
        <f>'SC Groundwater Results'!$R$111</f>
        <v>17.36</v>
      </c>
      <c r="H14" s="1449"/>
      <c r="I14" s="1450"/>
    </row>
    <row r="15" spans="1:9">
      <c r="A15" s="1265">
        <v>38986</v>
      </c>
      <c r="B15" s="401">
        <v>17.600000000000001</v>
      </c>
      <c r="C15" s="402">
        <v>6.3</v>
      </c>
      <c r="D15" s="403">
        <v>6260</v>
      </c>
      <c r="F15" s="1265">
        <f>'SC Groundwater Results'!$B$112</f>
        <v>43146</v>
      </c>
      <c r="G15" s="401">
        <f>'SC Groundwater Results'!$R$112</f>
        <v>17.32</v>
      </c>
      <c r="H15" s="1449"/>
      <c r="I15" s="1450"/>
    </row>
    <row r="16" spans="1:9">
      <c r="A16" s="1265">
        <v>39058</v>
      </c>
      <c r="B16" s="401">
        <v>17.649999999999999</v>
      </c>
      <c r="C16" s="402">
        <v>6.2</v>
      </c>
      <c r="D16" s="403">
        <v>6120</v>
      </c>
      <c r="F16" s="1265">
        <f>'SC Groundwater Results'!B113</f>
        <v>43172</v>
      </c>
      <c r="G16" s="401">
        <f>'SC Groundwater Results'!R113</f>
        <v>17.48</v>
      </c>
      <c r="H16" s="1449"/>
      <c r="I16" s="1450"/>
    </row>
    <row r="17" spans="1:9">
      <c r="A17" s="1265">
        <v>39274</v>
      </c>
      <c r="B17" s="401">
        <v>17.61</v>
      </c>
      <c r="C17" s="402">
        <v>6.7</v>
      </c>
      <c r="D17" s="403">
        <v>12560</v>
      </c>
      <c r="F17" s="1265">
        <f>'SC Groundwater Results'!B114</f>
        <v>43201</v>
      </c>
      <c r="G17" s="401">
        <f>'SC Groundwater Results'!R114</f>
        <v>17.489999999999998</v>
      </c>
      <c r="H17" s="1449"/>
      <c r="I17" s="1450"/>
    </row>
    <row r="18" spans="1:9">
      <c r="A18" s="1265">
        <v>39344</v>
      </c>
      <c r="B18" s="401">
        <v>17.350000000000001</v>
      </c>
      <c r="C18" s="402">
        <v>6.8</v>
      </c>
      <c r="D18" s="403">
        <v>16210</v>
      </c>
      <c r="F18" s="1265">
        <f>'SC Groundwater Results'!B115</f>
        <v>43229</v>
      </c>
      <c r="G18" s="401">
        <f>'SC Groundwater Results'!R115</f>
        <v>17.579999999999998</v>
      </c>
      <c r="H18" s="1449"/>
      <c r="I18" s="1450"/>
    </row>
    <row r="19" spans="1:9">
      <c r="A19" s="1265">
        <v>39421</v>
      </c>
      <c r="B19" s="401">
        <v>17.3</v>
      </c>
      <c r="C19" s="402">
        <v>6.9</v>
      </c>
      <c r="D19" s="403">
        <v>16180</v>
      </c>
      <c r="F19" s="1265">
        <f>'SC Groundwater Results'!B116</f>
        <v>43272</v>
      </c>
      <c r="G19" s="401">
        <f>'SC Groundwater Results'!R116</f>
        <v>17.66</v>
      </c>
      <c r="H19" s="1449"/>
      <c r="I19" s="1450"/>
    </row>
    <row r="20" spans="1:9">
      <c r="A20" s="1265">
        <v>39512</v>
      </c>
      <c r="B20" s="401">
        <v>17.38</v>
      </c>
      <c r="C20" s="402">
        <v>6.9</v>
      </c>
      <c r="D20" s="403">
        <v>16170</v>
      </c>
      <c r="F20" s="1265">
        <f>'SC Groundwater Results'!B117</f>
        <v>43293</v>
      </c>
      <c r="G20" s="401">
        <f>'SC Groundwater Results'!R117</f>
        <v>17.649999999999999</v>
      </c>
      <c r="H20" s="1449"/>
      <c r="I20" s="1450"/>
    </row>
    <row r="21" spans="1:9">
      <c r="A21" s="1265">
        <v>39611</v>
      </c>
      <c r="B21" s="401"/>
      <c r="C21" s="402">
        <v>7</v>
      </c>
      <c r="D21" s="403">
        <v>16290</v>
      </c>
      <c r="F21" s="1265">
        <f>'SC Groundwater Results'!B118</f>
        <v>43321</v>
      </c>
      <c r="G21" s="401">
        <f>'SC Groundwater Results'!R118</f>
        <v>17.68</v>
      </c>
      <c r="H21" s="1449"/>
      <c r="I21" s="1450"/>
    </row>
    <row r="22" spans="1:9">
      <c r="A22" s="1265">
        <v>39692</v>
      </c>
      <c r="B22" s="401">
        <v>17.18</v>
      </c>
      <c r="C22" s="402">
        <v>7</v>
      </c>
      <c r="D22" s="403">
        <v>16340</v>
      </c>
      <c r="F22" s="1265">
        <f>'SC Groundwater Results'!B119</f>
        <v>43349</v>
      </c>
      <c r="G22" s="401">
        <f>'SC Groundwater Results'!R119</f>
        <v>17.7</v>
      </c>
      <c r="H22" s="1449"/>
      <c r="I22" s="1450"/>
    </row>
    <row r="23" spans="1:9">
      <c r="A23" s="1265">
        <v>39890</v>
      </c>
      <c r="B23" s="401">
        <v>17.260000000000002</v>
      </c>
      <c r="C23" s="402">
        <v>7.7</v>
      </c>
      <c r="D23" s="403">
        <v>14000</v>
      </c>
      <c r="F23" s="1265">
        <f>'SC Groundwater Results'!B120</f>
        <v>43383</v>
      </c>
      <c r="G23" s="401">
        <f>'SC Groundwater Results'!R120</f>
        <v>17.73</v>
      </c>
      <c r="H23" s="1449"/>
      <c r="I23" s="1450"/>
    </row>
    <row r="24" spans="1:9">
      <c r="A24" s="1265">
        <v>39975</v>
      </c>
      <c r="B24" s="401">
        <v>17.07</v>
      </c>
      <c r="C24" s="402">
        <v>8.3000000000000007</v>
      </c>
      <c r="D24" s="403">
        <v>13150</v>
      </c>
      <c r="F24" s="1265">
        <f>'SC Groundwater Results'!B121</f>
        <v>43411</v>
      </c>
      <c r="G24" s="401">
        <f>'SC Groundwater Results'!R121</f>
        <v>17.78</v>
      </c>
      <c r="H24" s="1449"/>
      <c r="I24" s="1450"/>
    </row>
    <row r="25" spans="1:9">
      <c r="A25" s="1265">
        <v>40071</v>
      </c>
      <c r="B25" s="401">
        <v>16.98</v>
      </c>
      <c r="C25" s="402"/>
      <c r="D25" s="403">
        <v>13130</v>
      </c>
      <c r="F25" s="1265">
        <f>'SC Groundwater Results'!B122</f>
        <v>43440</v>
      </c>
      <c r="G25" s="401">
        <f>'SC Groundwater Results'!R122</f>
        <v>17.72</v>
      </c>
      <c r="H25" s="1449"/>
      <c r="I25" s="1450"/>
    </row>
    <row r="26" spans="1:9">
      <c r="A26" s="1265">
        <v>40196</v>
      </c>
      <c r="B26" s="401">
        <v>16.23</v>
      </c>
      <c r="C26" s="402">
        <v>8.3000000000000007</v>
      </c>
      <c r="D26" s="403">
        <v>13190</v>
      </c>
      <c r="F26" s="1265">
        <f>'SC Groundwater Results'!B123</f>
        <v>43474</v>
      </c>
      <c r="G26" s="401">
        <f>'SC Groundwater Results'!R123</f>
        <v>17.78</v>
      </c>
      <c r="H26" s="1449"/>
      <c r="I26" s="1450"/>
    </row>
    <row r="27" spans="1:9">
      <c r="A27" s="1265">
        <v>40266</v>
      </c>
      <c r="B27" s="401">
        <v>16.61</v>
      </c>
      <c r="C27" s="402">
        <v>8.3000000000000007</v>
      </c>
      <c r="D27" s="403">
        <v>13170</v>
      </c>
      <c r="F27" s="1265">
        <f>'SC Groundwater Results'!B124</f>
        <v>43509</v>
      </c>
      <c r="G27" s="401">
        <f>'SC Groundwater Results'!R124</f>
        <v>17.8</v>
      </c>
      <c r="H27" s="1449"/>
      <c r="I27" s="1450"/>
    </row>
    <row r="28" spans="1:9">
      <c r="A28" s="1265">
        <v>40351</v>
      </c>
      <c r="B28" s="401">
        <v>17.5</v>
      </c>
      <c r="C28" s="1258"/>
      <c r="D28" s="1259"/>
      <c r="F28" s="1265">
        <f>'SC Groundwater Results'!B125</f>
        <v>43531</v>
      </c>
      <c r="G28" s="401">
        <f>'SC Groundwater Results'!R125</f>
        <v>17.809999999999999</v>
      </c>
      <c r="H28" s="1449"/>
      <c r="I28" s="1450"/>
    </row>
    <row r="29" spans="1:9">
      <c r="A29" s="1265">
        <v>40449</v>
      </c>
      <c r="B29" s="401">
        <v>17.079999999999998</v>
      </c>
      <c r="C29" s="1258"/>
      <c r="D29" s="1259"/>
      <c r="F29" s="1265">
        <f>'SC Groundwater Results'!B126</f>
        <v>43559</v>
      </c>
      <c r="G29" s="401">
        <f>'SC Groundwater Results'!R126</f>
        <v>17.8</v>
      </c>
      <c r="H29" s="1449"/>
      <c r="I29" s="1450"/>
    </row>
    <row r="30" spans="1:9">
      <c r="A30" s="1265">
        <v>40532</v>
      </c>
      <c r="B30" s="401">
        <v>17.190000000000001</v>
      </c>
      <c r="C30" s="1258"/>
      <c r="D30" s="1259"/>
      <c r="F30" s="1265">
        <f>'SC Groundwater Results'!B127</f>
        <v>43593</v>
      </c>
      <c r="G30" s="401">
        <f>'SC Groundwater Results'!R127</f>
        <v>17.89</v>
      </c>
      <c r="H30" s="1449"/>
      <c r="I30" s="1450"/>
    </row>
    <row r="31" spans="1:9">
      <c r="A31" s="1265">
        <v>40623</v>
      </c>
      <c r="B31" s="401">
        <v>17.47</v>
      </c>
      <c r="C31" s="1258"/>
      <c r="D31" s="1259"/>
      <c r="F31" s="1265">
        <f>'SC Groundwater Results'!B128</f>
        <v>43622</v>
      </c>
      <c r="G31" s="401">
        <f>'SC Groundwater Results'!R128</f>
        <v>17.940000000000001</v>
      </c>
      <c r="H31" s="1449"/>
      <c r="I31" s="1450"/>
    </row>
    <row r="32" spans="1:9">
      <c r="A32" s="1265">
        <v>40715</v>
      </c>
      <c r="B32" s="401">
        <v>17.489999999999998</v>
      </c>
      <c r="C32" s="1449"/>
      <c r="D32" s="1450"/>
      <c r="F32" s="1265">
        <f>'SC Groundwater Results'!B129</f>
        <v>43649</v>
      </c>
      <c r="G32" s="401">
        <f>'SC Groundwater Results'!R129</f>
        <v>17.89</v>
      </c>
      <c r="H32" s="1449"/>
      <c r="I32" s="1450"/>
    </row>
    <row r="33" spans="1:9">
      <c r="A33" s="1265">
        <v>40750</v>
      </c>
      <c r="B33" s="401">
        <v>17.23</v>
      </c>
      <c r="C33" s="1449"/>
      <c r="D33" s="1450"/>
      <c r="F33" s="1265">
        <f>'SC Groundwater Results'!B130</f>
        <v>43683</v>
      </c>
      <c r="G33" s="401">
        <f>'SC Groundwater Results'!R130</f>
        <v>17.96</v>
      </c>
      <c r="H33" s="1449"/>
      <c r="I33" s="1450"/>
    </row>
    <row r="34" spans="1:9">
      <c r="A34" s="1265">
        <v>40778</v>
      </c>
      <c r="B34" s="401">
        <v>17.260000000000002</v>
      </c>
      <c r="C34" s="1449"/>
      <c r="D34" s="1450"/>
      <c r="F34" s="1265">
        <f>'SC Groundwater Results'!B131</f>
        <v>43713</v>
      </c>
      <c r="G34" s="401">
        <f>'SC Groundwater Results'!R131</f>
        <v>17.96</v>
      </c>
      <c r="H34" s="1449"/>
      <c r="I34" s="1450"/>
    </row>
    <row r="35" spans="1:9">
      <c r="A35" s="1265">
        <v>40812</v>
      </c>
      <c r="B35" s="401">
        <v>17.32</v>
      </c>
      <c r="C35" s="1449"/>
      <c r="D35" s="1450"/>
      <c r="F35" s="1265">
        <f>'SC Groundwater Results'!B132</f>
        <v>43741</v>
      </c>
      <c r="G35" s="401">
        <f>'SC Groundwater Results'!R132</f>
        <v>17.989999999999998</v>
      </c>
      <c r="H35" s="1449"/>
      <c r="I35" s="1450"/>
    </row>
    <row r="36" spans="1:9">
      <c r="A36" s="1265">
        <v>40841</v>
      </c>
      <c r="B36" s="401">
        <v>16.96</v>
      </c>
      <c r="C36" s="1449"/>
      <c r="D36" s="1450"/>
      <c r="F36" s="1265">
        <f>'SC Groundwater Results'!B133</f>
        <v>43776</v>
      </c>
      <c r="G36" s="401">
        <f>'SC Groundwater Results'!R133</f>
        <v>18.02</v>
      </c>
      <c r="H36" s="1449"/>
      <c r="I36" s="1450"/>
    </row>
    <row r="37" spans="1:9">
      <c r="A37" s="1265">
        <v>40862</v>
      </c>
      <c r="B37" s="401">
        <v>16.940000000000001</v>
      </c>
      <c r="C37" s="1449"/>
      <c r="D37" s="1450"/>
      <c r="F37" s="1265">
        <f>'SC Groundwater Results'!B134</f>
        <v>43803</v>
      </c>
      <c r="G37" s="401">
        <f>'SC Groundwater Results'!R134</f>
        <v>18.12</v>
      </c>
      <c r="H37" s="1449"/>
      <c r="I37" s="1450"/>
    </row>
    <row r="38" spans="1:9">
      <c r="A38" s="1265">
        <v>40896</v>
      </c>
      <c r="B38" s="401">
        <v>16.87</v>
      </c>
      <c r="C38" s="1449"/>
      <c r="D38" s="1450"/>
      <c r="F38" s="1265">
        <f>'SC Groundwater Results'!B135</f>
        <v>43839</v>
      </c>
      <c r="G38" s="401">
        <f>'SC Groundwater Results'!R135</f>
        <v>18.09</v>
      </c>
      <c r="H38" s="1449"/>
      <c r="I38" s="1450"/>
    </row>
    <row r="39" spans="1:9">
      <c r="A39" s="1265">
        <v>40960</v>
      </c>
      <c r="B39" s="401">
        <v>16.28</v>
      </c>
      <c r="C39" s="1258"/>
      <c r="D39" s="1259"/>
      <c r="F39" s="1265">
        <f>'SC Groundwater Results'!B136</f>
        <v>43865</v>
      </c>
      <c r="G39" s="401">
        <f>'SC Groundwater Results'!R136</f>
        <v>18.100000000000001</v>
      </c>
      <c r="H39" s="1449"/>
      <c r="I39" s="1450"/>
    </row>
    <row r="40" spans="1:9">
      <c r="A40" s="1265">
        <v>40989</v>
      </c>
      <c r="B40" s="401">
        <v>17</v>
      </c>
      <c r="C40" s="1258"/>
      <c r="D40" s="1259"/>
      <c r="F40" s="1265">
        <f>'SC Groundwater Results'!B137</f>
        <v>43895</v>
      </c>
      <c r="G40" s="401">
        <f>'SC Groundwater Results'!R137</f>
        <v>18.11</v>
      </c>
      <c r="H40" s="1449"/>
      <c r="I40" s="1450"/>
    </row>
    <row r="41" spans="1:9">
      <c r="A41" s="1265">
        <v>41023</v>
      </c>
      <c r="B41" s="401">
        <v>17.18</v>
      </c>
      <c r="C41" s="1258"/>
      <c r="D41" s="1259"/>
      <c r="F41" s="1265">
        <f>'SC Groundwater Results'!B138</f>
        <v>43923</v>
      </c>
      <c r="G41" s="401">
        <f>'SC Groundwater Results'!R138</f>
        <v>18.16</v>
      </c>
      <c r="H41" s="1449"/>
      <c r="I41" s="1450"/>
    </row>
    <row r="42" spans="1:9">
      <c r="A42" s="1265">
        <v>41052</v>
      </c>
      <c r="B42" s="401">
        <v>17.07</v>
      </c>
      <c r="C42" s="1258"/>
      <c r="D42" s="1259"/>
      <c r="F42" s="1265">
        <f>'SC Groundwater Results'!B139</f>
        <v>43964</v>
      </c>
      <c r="G42" s="401">
        <f>'SC Groundwater Results'!R139</f>
        <v>18.190000000000001</v>
      </c>
      <c r="H42" s="1449"/>
      <c r="I42" s="1450"/>
    </row>
    <row r="43" spans="1:9">
      <c r="A43" s="1265">
        <v>41081</v>
      </c>
      <c r="B43" s="401">
        <v>17.100000000000001</v>
      </c>
      <c r="C43" s="1449"/>
      <c r="D43" s="1450"/>
      <c r="F43" s="1265">
        <f>'SC Groundwater Results'!B140</f>
        <v>43984</v>
      </c>
      <c r="G43" s="401">
        <f>'SC Groundwater Results'!R140</f>
        <v>18.18</v>
      </c>
      <c r="H43" s="1449"/>
      <c r="I43" s="1450"/>
    </row>
    <row r="44" spans="1:9">
      <c r="A44" s="1265">
        <v>41113</v>
      </c>
      <c r="B44" s="401">
        <v>17.059999999999999</v>
      </c>
      <c r="C44" s="1258"/>
      <c r="D44" s="1259"/>
      <c r="F44" s="1265">
        <f>'SC Groundwater Results'!B141</f>
        <v>44019</v>
      </c>
      <c r="G44" s="401">
        <f>'SC Groundwater Results'!R141</f>
        <v>18.170000000000002</v>
      </c>
      <c r="H44" s="1449"/>
      <c r="I44" s="1450"/>
    </row>
    <row r="45" spans="1:9">
      <c r="A45" s="1265">
        <v>41143</v>
      </c>
      <c r="B45" s="401">
        <v>16.98</v>
      </c>
      <c r="C45" s="1258"/>
      <c r="D45" s="1259"/>
      <c r="F45" s="1265">
        <f>'SC Groundwater Results'!B142</f>
        <v>44047</v>
      </c>
      <c r="G45" s="401">
        <f>'SC Groundwater Results'!R142</f>
        <v>18.09</v>
      </c>
      <c r="H45" s="1449"/>
      <c r="I45" s="1450"/>
    </row>
    <row r="46" spans="1:9">
      <c r="A46" s="1265">
        <v>41178</v>
      </c>
      <c r="B46" s="401">
        <v>17.32</v>
      </c>
      <c r="C46" s="1449"/>
      <c r="D46" s="1450"/>
      <c r="F46" s="1265">
        <f>'SC Groundwater Results'!B143</f>
        <v>44082</v>
      </c>
      <c r="G46" s="401">
        <f>'SC Groundwater Results'!R143</f>
        <v>18.05</v>
      </c>
      <c r="H46" s="1449"/>
      <c r="I46" s="1450"/>
    </row>
    <row r="47" spans="1:9">
      <c r="A47" s="1265">
        <v>41207</v>
      </c>
      <c r="B47" s="401">
        <v>16.96</v>
      </c>
      <c r="C47" s="1449"/>
      <c r="D47" s="1450"/>
      <c r="F47" s="1265">
        <f>'SC Groundwater Results'!B144</f>
        <v>44110</v>
      </c>
      <c r="G47" s="401">
        <f>'SC Groundwater Results'!R144</f>
        <v>18.11</v>
      </c>
      <c r="H47" s="1449"/>
      <c r="I47" s="1450"/>
    </row>
    <row r="48" spans="1:9">
      <c r="A48" s="1265">
        <v>41241</v>
      </c>
      <c r="B48" s="401">
        <v>16.97</v>
      </c>
      <c r="C48" s="1449"/>
      <c r="D48" s="1450"/>
      <c r="F48" s="1265">
        <f>'SC Groundwater Results'!B145</f>
        <v>44145</v>
      </c>
      <c r="G48" s="401">
        <f>'SC Groundwater Results'!R145</f>
        <v>18.13</v>
      </c>
      <c r="H48" s="1449"/>
      <c r="I48" s="1450"/>
    </row>
    <row r="49" spans="1:9">
      <c r="A49" s="1265">
        <v>41332</v>
      </c>
      <c r="B49" s="401">
        <v>16.989999999999998</v>
      </c>
      <c r="C49" s="1449"/>
      <c r="D49" s="1450"/>
      <c r="F49" s="1265">
        <f>'SC Groundwater Results'!B146</f>
        <v>44167</v>
      </c>
      <c r="G49" s="401">
        <f>'SC Groundwater Results'!R146</f>
        <v>18.16</v>
      </c>
      <c r="H49" s="1449"/>
      <c r="I49" s="1450"/>
    </row>
    <row r="50" spans="1:9">
      <c r="A50" s="1265">
        <v>41354</v>
      </c>
      <c r="B50" s="401">
        <v>16.760000000000002</v>
      </c>
      <c r="C50" s="1449"/>
      <c r="D50" s="1450"/>
      <c r="F50" s="1265">
        <f>'SC Groundwater Results'!B147</f>
        <v>44209</v>
      </c>
      <c r="G50" s="401">
        <f>'SC Groundwater Results'!R147</f>
        <v>18.14</v>
      </c>
      <c r="H50" s="1449"/>
      <c r="I50" s="1450"/>
    </row>
    <row r="51" spans="1:9">
      <c r="A51" s="1265">
        <v>41380</v>
      </c>
      <c r="B51" s="401">
        <v>16.809999999999999</v>
      </c>
      <c r="C51" s="1449"/>
      <c r="D51" s="1450"/>
      <c r="F51" s="1265">
        <f>'SC Groundwater Results'!B148</f>
        <v>44235</v>
      </c>
      <c r="G51" s="401">
        <f>'SC Groundwater Results'!R148</f>
        <v>17.93</v>
      </c>
      <c r="H51" s="1449"/>
      <c r="I51" s="1450"/>
    </row>
    <row r="52" spans="1:9">
      <c r="A52" s="1265">
        <v>41451</v>
      </c>
      <c r="B52" s="401">
        <v>16.97</v>
      </c>
      <c r="C52" s="1449"/>
      <c r="D52" s="1450"/>
      <c r="F52" s="1265">
        <f>'SC Groundwater Results'!B149</f>
        <v>44264</v>
      </c>
      <c r="G52" s="401">
        <f>'SC Groundwater Results'!R149</f>
        <v>17.96</v>
      </c>
      <c r="H52" s="1449"/>
      <c r="I52" s="1450"/>
    </row>
    <row r="53" spans="1:9">
      <c r="A53" s="1265">
        <v>41486</v>
      </c>
      <c r="B53" s="401" t="s">
        <v>74</v>
      </c>
      <c r="C53" s="1449"/>
      <c r="D53" s="1450"/>
      <c r="F53" s="1265">
        <f>'SC Groundwater Results'!B150</f>
        <v>44299</v>
      </c>
      <c r="G53" s="401">
        <f>'SC Groundwater Results'!R150</f>
        <v>17.89</v>
      </c>
      <c r="H53" s="1449"/>
      <c r="I53" s="1450"/>
    </row>
    <row r="54" spans="1:9">
      <c r="A54" s="1265">
        <v>41513</v>
      </c>
      <c r="B54" s="401">
        <v>17.97</v>
      </c>
      <c r="C54" s="1449"/>
      <c r="D54" s="1450"/>
      <c r="F54" s="1265">
        <f>'SC Groundwater Results'!B151</f>
        <v>44328</v>
      </c>
      <c r="G54" s="401">
        <f>'SC Groundwater Results'!R151</f>
        <v>17.95</v>
      </c>
      <c r="H54" s="1449"/>
      <c r="I54" s="1450"/>
    </row>
    <row r="55" spans="1:9">
      <c r="A55" s="1265">
        <v>41542</v>
      </c>
      <c r="B55" s="401">
        <v>16.95</v>
      </c>
      <c r="C55" s="1449"/>
      <c r="D55" s="1450"/>
      <c r="F55" s="1265">
        <f>'SC Groundwater Results'!B152</f>
        <v>44368</v>
      </c>
      <c r="G55" s="401">
        <f>'SC Groundwater Results'!R152</f>
        <v>17.93</v>
      </c>
      <c r="H55" s="1258"/>
      <c r="I55" s="1259"/>
    </row>
    <row r="56" spans="1:9">
      <c r="A56" s="1265">
        <v>41570</v>
      </c>
      <c r="B56" s="401">
        <v>0</v>
      </c>
      <c r="C56" s="1449"/>
      <c r="D56" s="1450"/>
      <c r="F56" s="1265">
        <f>'SC Groundwater Results'!B153</f>
        <v>44396</v>
      </c>
      <c r="G56" s="401">
        <f>'SC Groundwater Results'!R153</f>
        <v>17.96</v>
      </c>
      <c r="H56" s="1258"/>
      <c r="I56" s="1259"/>
    </row>
    <row r="57" spans="1:9">
      <c r="A57" s="1265">
        <v>41599</v>
      </c>
      <c r="B57" s="401">
        <v>0</v>
      </c>
      <c r="C57" s="1449"/>
      <c r="D57" s="1450"/>
      <c r="F57" s="1265">
        <f>'SC Groundwater Results'!B154</f>
        <v>44431</v>
      </c>
      <c r="G57" s="401">
        <f>'SC Groundwater Results'!R154</f>
        <v>17.95</v>
      </c>
      <c r="H57" s="1449"/>
      <c r="I57" s="1450"/>
    </row>
    <row r="58" spans="1:9">
      <c r="A58" s="1265">
        <v>41625</v>
      </c>
      <c r="B58" s="401">
        <v>0</v>
      </c>
      <c r="C58" s="1449"/>
      <c r="D58" s="1450"/>
      <c r="F58" s="1265">
        <f>'SC Groundwater Results'!B155</f>
        <v>44452</v>
      </c>
      <c r="G58" s="401">
        <f>'SC Groundwater Results'!R155</f>
        <v>17.95</v>
      </c>
      <c r="H58" s="1449"/>
      <c r="I58" s="1450"/>
    </row>
    <row r="59" spans="1:9">
      <c r="A59" s="1265">
        <v>41661</v>
      </c>
      <c r="B59" s="401">
        <v>16.91</v>
      </c>
      <c r="C59" s="1449"/>
      <c r="D59" s="1450"/>
      <c r="F59" s="1265">
        <f>'SC Groundwater Results'!B156</f>
        <v>44487</v>
      </c>
      <c r="G59" s="401">
        <f>'SC Groundwater Results'!R156</f>
        <v>17.95</v>
      </c>
      <c r="H59" s="1449"/>
      <c r="I59" s="1450"/>
    </row>
    <row r="60" spans="1:9">
      <c r="A60" s="1265">
        <v>41697</v>
      </c>
      <c r="B60" s="401">
        <v>16.940000000000001</v>
      </c>
      <c r="C60" s="1449"/>
      <c r="D60" s="1450"/>
      <c r="F60" s="1265">
        <f>'SC Groundwater Results'!B157</f>
        <v>44529</v>
      </c>
      <c r="G60" s="401">
        <f>'SC Groundwater Results'!R157</f>
        <v>17.96</v>
      </c>
      <c r="H60" s="1449"/>
      <c r="I60" s="1450"/>
    </row>
    <row r="61" spans="1:9">
      <c r="A61" s="1265">
        <v>41715</v>
      </c>
      <c r="B61" s="401">
        <v>16.899999999999999</v>
      </c>
      <c r="C61" s="1449"/>
      <c r="D61" s="1450"/>
      <c r="F61" s="1265">
        <f>'SC Groundwater Results'!B158</f>
        <v>44550</v>
      </c>
      <c r="G61" s="401">
        <f>'SC Groundwater Results'!R158</f>
        <v>17.75</v>
      </c>
      <c r="H61" s="1449"/>
      <c r="I61" s="1450"/>
    </row>
    <row r="62" spans="1:9">
      <c r="A62" s="1265">
        <v>41745</v>
      </c>
      <c r="B62" s="401">
        <v>17</v>
      </c>
      <c r="C62" s="1449"/>
      <c r="D62" s="1450"/>
      <c r="F62" s="1265">
        <f>'SC Groundwater Results'!B159</f>
        <v>44585</v>
      </c>
      <c r="G62" s="401">
        <f>'SC Groundwater Results'!R159</f>
        <v>17.52</v>
      </c>
      <c r="H62" s="1449"/>
      <c r="I62" s="1450"/>
    </row>
    <row r="63" spans="1:9">
      <c r="A63" s="1265">
        <v>41774</v>
      </c>
      <c r="B63" s="401">
        <v>17</v>
      </c>
      <c r="C63" s="1449"/>
      <c r="D63" s="1450"/>
      <c r="F63" s="1265">
        <f>'SC Groundwater Results'!B160</f>
        <v>44606</v>
      </c>
      <c r="G63" s="401">
        <f>'SC Groundwater Results'!R160</f>
        <v>17.54</v>
      </c>
      <c r="H63" s="1449"/>
      <c r="I63" s="1450"/>
    </row>
    <row r="64" spans="1:9">
      <c r="A64" s="1265">
        <v>41817</v>
      </c>
      <c r="B64" s="401">
        <v>17.04</v>
      </c>
      <c r="C64" s="1449"/>
      <c r="D64" s="1450"/>
      <c r="F64" s="1265">
        <f>'SC Groundwater Results'!B161</f>
        <v>44634</v>
      </c>
      <c r="G64" s="401">
        <f>'SC Groundwater Results'!R161</f>
        <v>17.55</v>
      </c>
      <c r="H64" s="1449"/>
      <c r="I64" s="1450"/>
    </row>
    <row r="65" spans="1:9">
      <c r="A65" s="1265">
        <v>41837</v>
      </c>
      <c r="B65" s="401">
        <v>15.98</v>
      </c>
      <c r="C65" s="1449"/>
      <c r="D65" s="1450"/>
      <c r="F65" s="1265">
        <f>'SC Groundwater Results'!B162</f>
        <v>44677</v>
      </c>
      <c r="G65" s="401">
        <f>'SC Groundwater Results'!R162</f>
        <v>17.48</v>
      </c>
      <c r="H65" s="1449"/>
      <c r="I65" s="1450"/>
    </row>
    <row r="66" spans="1:9">
      <c r="A66" s="1265">
        <v>41871</v>
      </c>
      <c r="B66" s="401">
        <v>17.02</v>
      </c>
      <c r="C66" s="1449"/>
      <c r="D66" s="1450"/>
      <c r="F66" s="1265">
        <f>'SC Groundwater Results'!B163</f>
        <v>44697</v>
      </c>
      <c r="G66" s="401">
        <f>'SC Groundwater Results'!R163</f>
        <v>17.39</v>
      </c>
      <c r="H66" s="1449"/>
      <c r="I66" s="1450"/>
    </row>
    <row r="67" spans="1:9">
      <c r="A67" s="1265">
        <v>41907</v>
      </c>
      <c r="B67" s="401">
        <v>16.98</v>
      </c>
      <c r="C67" s="1449"/>
      <c r="D67" s="1450"/>
      <c r="F67" s="1265">
        <f>'SC Groundwater Results'!B164</f>
        <v>44726</v>
      </c>
      <c r="G67" s="401">
        <f>'SC Groundwater Results'!R164</f>
        <v>17.399999999999999</v>
      </c>
      <c r="H67" s="1449"/>
      <c r="I67" s="1450"/>
    </row>
    <row r="68" spans="1:9">
      <c r="A68" s="1265">
        <v>41935</v>
      </c>
      <c r="B68" s="401">
        <v>16.98</v>
      </c>
      <c r="C68" s="1449"/>
      <c r="D68" s="1450"/>
      <c r="F68" s="1265">
        <f>'SC Groundwater Results'!B165</f>
        <v>44754</v>
      </c>
      <c r="G68" s="401">
        <f>'SC Groundwater Results'!R165</f>
        <v>17.41</v>
      </c>
      <c r="H68" s="1449"/>
      <c r="I68" s="1450"/>
    </row>
    <row r="69" spans="1:9">
      <c r="A69" s="1265">
        <v>41967</v>
      </c>
      <c r="B69" s="401">
        <v>0</v>
      </c>
      <c r="C69" s="1449"/>
      <c r="D69" s="1450"/>
      <c r="F69" s="1265">
        <f>'SC Groundwater Results'!B166</f>
        <v>44790</v>
      </c>
      <c r="G69" s="401">
        <f>'SC Groundwater Results'!R166</f>
        <v>17.149999999999999</v>
      </c>
      <c r="H69" s="1449"/>
      <c r="I69" s="1450"/>
    </row>
    <row r="70" spans="1:9">
      <c r="A70" s="1265">
        <v>41997</v>
      </c>
      <c r="B70" s="401">
        <v>16.989999999999998</v>
      </c>
      <c r="C70" s="1449"/>
      <c r="D70" s="1450"/>
      <c r="F70" s="1265">
        <f>'SC Groundwater Results'!B167</f>
        <v>44824</v>
      </c>
      <c r="G70" s="401">
        <f>'SC Groundwater Results'!R167</f>
        <v>16.96</v>
      </c>
      <c r="H70" s="1449"/>
      <c r="I70" s="1450"/>
    </row>
    <row r="71" spans="1:9">
      <c r="A71" s="1265">
        <v>42031</v>
      </c>
      <c r="B71" s="401">
        <v>0</v>
      </c>
      <c r="C71" s="1449"/>
      <c r="D71" s="1450"/>
      <c r="F71" s="1265">
        <f>'SC Groundwater Results'!B168</f>
        <v>44851</v>
      </c>
      <c r="G71" s="401">
        <f>'SC Groundwater Results'!R168</f>
        <v>16.68</v>
      </c>
      <c r="H71" s="1449"/>
      <c r="I71" s="1450"/>
    </row>
    <row r="72" spans="1:9">
      <c r="A72" s="1265">
        <v>42054</v>
      </c>
      <c r="B72" s="401">
        <v>17.18</v>
      </c>
      <c r="C72" s="1449"/>
      <c r="D72" s="1450"/>
      <c r="F72" s="1265">
        <f>'SC Groundwater Results'!B169</f>
        <v>44887</v>
      </c>
      <c r="G72" s="401">
        <f>'SC Groundwater Results'!R169</f>
        <v>16.46</v>
      </c>
      <c r="H72" s="1449"/>
      <c r="I72" s="1450"/>
    </row>
    <row r="73" spans="1:9">
      <c r="A73" s="1265">
        <v>42087</v>
      </c>
      <c r="B73" s="401">
        <v>17.16</v>
      </c>
      <c r="C73" s="1449"/>
      <c r="D73" s="1450"/>
      <c r="F73" s="1265">
        <f>'SC Groundwater Results'!B170</f>
        <v>44916</v>
      </c>
      <c r="G73" s="401">
        <f>'SC Groundwater Results'!R170</f>
        <v>16.53</v>
      </c>
      <c r="H73" s="1449"/>
      <c r="I73" s="1450"/>
    </row>
    <row r="74" spans="1:9">
      <c r="A74" s="1265">
        <v>42122</v>
      </c>
      <c r="B74" s="401">
        <v>17.149999999999999</v>
      </c>
      <c r="C74" s="1449"/>
      <c r="D74" s="1450"/>
      <c r="F74" s="1265">
        <f>'SC Groundwater Results'!B171</f>
        <v>44949</v>
      </c>
      <c r="G74" s="401">
        <f>'SC Groundwater Results'!R171</f>
        <v>16.63</v>
      </c>
      <c r="H74" s="1449"/>
      <c r="I74" s="1450"/>
    </row>
    <row r="75" spans="1:9">
      <c r="A75" s="1265">
        <v>42138</v>
      </c>
      <c r="B75" s="401">
        <v>17.16</v>
      </c>
      <c r="C75" s="1449"/>
      <c r="D75" s="1450"/>
      <c r="F75" s="1265">
        <f>'GW - DATA (from 2023)'!C178</f>
        <v>44978</v>
      </c>
      <c r="G75" s="401">
        <f>'GW - DATA (from 2023)'!D178</f>
        <v>16.77</v>
      </c>
      <c r="H75" s="1449"/>
      <c r="I75" s="1450"/>
    </row>
    <row r="76" spans="1:9">
      <c r="A76" s="1265">
        <v>42184</v>
      </c>
      <c r="B76" s="401">
        <v>17.600000000000001</v>
      </c>
      <c r="C76" s="1449"/>
      <c r="D76" s="1450"/>
      <c r="F76" s="1265">
        <f>'GW - DATA (from 2023)'!C179</f>
        <v>45042</v>
      </c>
      <c r="G76" s="401">
        <f>'GW - DATA (from 2023)'!D179</f>
        <v>16.829999999999998</v>
      </c>
      <c r="H76" s="1449"/>
      <c r="I76" s="1450"/>
    </row>
    <row r="77" spans="1:9">
      <c r="A77" s="1265">
        <v>42214</v>
      </c>
      <c r="B77" s="401">
        <v>16.989999999999998</v>
      </c>
      <c r="C77" s="1449"/>
      <c r="D77" s="1450"/>
      <c r="F77" s="1265">
        <f>'GW - DATA (from 2023)'!C180</f>
        <v>45103</v>
      </c>
      <c r="G77" s="401">
        <f>'GW - DATA (from 2023)'!D180</f>
        <v>16.78</v>
      </c>
      <c r="H77" s="1449"/>
      <c r="I77" s="1450"/>
    </row>
    <row r="78" spans="1:9">
      <c r="A78" s="1265">
        <v>42236</v>
      </c>
      <c r="B78" s="401">
        <v>17</v>
      </c>
      <c r="C78" s="1449"/>
      <c r="D78" s="1450"/>
      <c r="F78" s="1265">
        <f>'GW - DATA (from 2023)'!C181</f>
        <v>45154</v>
      </c>
      <c r="G78" s="401">
        <f>'GW - DATA (from 2023)'!D181</f>
        <v>16.809999999999999</v>
      </c>
      <c r="H78" s="1449"/>
      <c r="I78" s="1450"/>
    </row>
    <row r="79" spans="1:9">
      <c r="A79" s="1265">
        <v>42269</v>
      </c>
      <c r="B79" s="401">
        <v>16.98</v>
      </c>
      <c r="C79" s="1449"/>
      <c r="D79" s="1450"/>
      <c r="F79" s="1265">
        <f>'GW - DATA (from 2023)'!C182</f>
        <v>45210</v>
      </c>
      <c r="G79" s="401">
        <f>'GW - DATA (from 2023)'!D182</f>
        <v>16.78</v>
      </c>
      <c r="H79" s="1258"/>
      <c r="I79" s="1259"/>
    </row>
    <row r="80" spans="1:9">
      <c r="A80" s="1265">
        <v>42300</v>
      </c>
      <c r="B80" s="401">
        <v>17.010000000000002</v>
      </c>
      <c r="C80" s="1449"/>
      <c r="D80" s="1450"/>
      <c r="F80" s="1265">
        <f>'GW - DATA (from 2023)'!C183</f>
        <v>45272</v>
      </c>
      <c r="G80" s="401">
        <f>'GW - DATA (from 2023)'!D183</f>
        <v>16.75</v>
      </c>
      <c r="H80" s="1258"/>
      <c r="I80" s="1259"/>
    </row>
    <row r="81" spans="1:9">
      <c r="A81" s="1265">
        <v>42328</v>
      </c>
      <c r="B81" s="401">
        <v>17</v>
      </c>
      <c r="C81" s="1449"/>
      <c r="D81" s="1450"/>
      <c r="F81" s="1265">
        <f>'GW - DATA (from 2023)'!C184</f>
        <v>45350</v>
      </c>
      <c r="G81" s="401">
        <f>'GW - DATA (from 2023)'!D184</f>
        <v>16.829999999999998</v>
      </c>
      <c r="H81" s="1258"/>
      <c r="I81" s="1259"/>
    </row>
    <row r="82" spans="1:9">
      <c r="A82" s="1265">
        <f>'SC Groundwater Results'!$B$86</f>
        <v>42359</v>
      </c>
      <c r="B82" s="401">
        <f>'SC Groundwater Results'!$R$86</f>
        <v>17.05</v>
      </c>
      <c r="C82" s="1449"/>
      <c r="D82" s="1450"/>
      <c r="F82" s="1265">
        <f>'GW - DATA (from 2023)'!C185</f>
        <v>45390</v>
      </c>
      <c r="G82" s="401">
        <f>'GW - DATA (from 2023)'!D185</f>
        <v>16.87</v>
      </c>
      <c r="H82" s="1258"/>
      <c r="I82" s="1259"/>
    </row>
    <row r="83" spans="1:9">
      <c r="A83" s="1265">
        <f>'SC Groundwater Results'!$B$87</f>
        <v>42389</v>
      </c>
      <c r="B83" s="401">
        <f>'SC Groundwater Results'!$R$87</f>
        <v>17.09</v>
      </c>
      <c r="C83" s="1449"/>
      <c r="D83" s="1450"/>
      <c r="F83" s="1265">
        <f>'GW - DATA (from 2023)'!C186</f>
        <v>45455</v>
      </c>
      <c r="G83" s="401">
        <f>'GW - DATA (from 2023)'!D186</f>
        <v>16.84</v>
      </c>
      <c r="H83" s="1258"/>
      <c r="I83" s="1259"/>
    </row>
    <row r="84" spans="1:9">
      <c r="A84" s="1265">
        <f>'SC Groundwater Results'!$B$87</f>
        <v>42389</v>
      </c>
      <c r="B84" s="401">
        <f>'SC Groundwater Results'!$R$87</f>
        <v>17.09</v>
      </c>
      <c r="C84" s="1449"/>
      <c r="D84" s="1450"/>
      <c r="F84" s="1265">
        <f>'GW - DATA (from 2023)'!C187</f>
        <v>45524</v>
      </c>
      <c r="G84" s="401">
        <f>'GW - DATA (from 2023)'!D187</f>
        <v>16.739999999999998</v>
      </c>
      <c r="H84" s="1258"/>
      <c r="I84" s="1259"/>
    </row>
    <row r="85" spans="1:9">
      <c r="A85" s="1265">
        <f>'SC Groundwater Results'!$B$88</f>
        <v>42418</v>
      </c>
      <c r="B85" s="401">
        <f>'SC Groundwater Results'!$R$88</f>
        <v>17.059999999999999</v>
      </c>
      <c r="C85" s="1449"/>
      <c r="D85" s="1450"/>
      <c r="F85" s="1265">
        <f>'GW - DATA (from 2023)'!C188</f>
        <v>45580</v>
      </c>
      <c r="G85" s="401">
        <f>'GW - DATA (from 2023)'!D188</f>
        <v>16.72</v>
      </c>
      <c r="H85" s="1258"/>
      <c r="I85" s="1259"/>
    </row>
    <row r="86" spans="1:9">
      <c r="A86" s="1265">
        <f>'SC Groundwater Results'!$B$89</f>
        <v>42445</v>
      </c>
      <c r="B86" s="401">
        <f>'SC Groundwater Results'!$R$89</f>
        <v>17.04</v>
      </c>
      <c r="C86" s="1449"/>
      <c r="D86" s="1450"/>
      <c r="F86" s="1265">
        <f>'GW - DATA (from 2023)'!C189</f>
        <v>45644</v>
      </c>
      <c r="G86" s="401">
        <f>'GW - DATA (from 2023)'!D189</f>
        <v>16.82</v>
      </c>
      <c r="H86" s="1449"/>
      <c r="I86" s="1450"/>
    </row>
    <row r="87" spans="1:9">
      <c r="A87" s="1265">
        <f>'SC Groundwater Results'!$B$90</f>
        <v>42475</v>
      </c>
      <c r="B87" s="401">
        <f>'SC Groundwater Results'!$R$90</f>
        <v>17.14</v>
      </c>
      <c r="C87" s="1449"/>
      <c r="D87" s="1450"/>
      <c r="F87" s="1265">
        <f>'GW - DATA (from 2023)'!C190</f>
        <v>45698</v>
      </c>
      <c r="G87" s="401">
        <f>'GW - DATA (from 2023)'!D190</f>
        <v>16.899999999999999</v>
      </c>
      <c r="H87" s="1449"/>
      <c r="I87" s="1450"/>
    </row>
    <row r="88" spans="1:9">
      <c r="A88" s="1265">
        <f>'SC Groundwater Results'!$B$91</f>
        <v>42503</v>
      </c>
      <c r="B88" s="401">
        <f>'SC Groundwater Results'!$R$91</f>
        <v>17.170000000000002</v>
      </c>
      <c r="C88" s="1449"/>
      <c r="D88" s="1450"/>
      <c r="F88" s="1265">
        <f>'GW - DATA (from 2023)'!C191</f>
        <v>45757</v>
      </c>
      <c r="G88" s="401">
        <f>'GW - DATA (from 2023)'!D191</f>
        <v>17.02</v>
      </c>
      <c r="H88" s="1449"/>
      <c r="I88" s="1450"/>
    </row>
    <row r="89" spans="1:9">
      <c r="A89" s="1265">
        <f>'SC Groundwater Results'!$B$92</f>
        <v>42544</v>
      </c>
      <c r="B89" s="401">
        <f>'SC Groundwater Results'!$R$92</f>
        <v>17.22</v>
      </c>
      <c r="C89" s="1449"/>
      <c r="D89" s="1450"/>
      <c r="F89" s="1265">
        <f>'GW - DATA (from 2023)'!C192</f>
        <v>45833</v>
      </c>
      <c r="G89" s="401">
        <f>'GW - DATA (from 2023)'!D192</f>
        <v>16.84</v>
      </c>
      <c r="H89" s="1449"/>
      <c r="I89" s="1450"/>
    </row>
    <row r="90" spans="1:9">
      <c r="A90" s="1265">
        <f>'SC Groundwater Results'!$B$93</f>
        <v>42571</v>
      </c>
      <c r="B90" s="401">
        <f>'SC Groundwater Results'!$R$93</f>
        <v>17.239999999999998</v>
      </c>
      <c r="C90" s="1449"/>
      <c r="D90" s="1450"/>
      <c r="F90" s="1265">
        <f>'GW - DATA (from 2023)'!C193</f>
        <v>45859</v>
      </c>
      <c r="G90" s="401">
        <f>'GW - DATA (from 2023)'!D193</f>
        <v>16.760000000000002</v>
      </c>
      <c r="H90" s="1449"/>
      <c r="I90" s="1450"/>
    </row>
    <row r="91" spans="1:9">
      <c r="A91" s="1265">
        <f>'SC Groundwater Results'!$B$94</f>
        <v>42601</v>
      </c>
      <c r="B91" s="401">
        <f>'SC Groundwater Results'!$R$94</f>
        <v>17.149999999999999</v>
      </c>
      <c r="C91" s="1449"/>
      <c r="D91" s="1450"/>
    </row>
    <row r="92" spans="1:9">
      <c r="A92" s="1265">
        <f>'SC Groundwater Results'!$B$95</f>
        <v>42635</v>
      </c>
      <c r="B92" s="401">
        <f>'SC Groundwater Results'!$R$95</f>
        <v>17.03</v>
      </c>
      <c r="C92" s="1449"/>
      <c r="D92" s="1450"/>
    </row>
    <row r="93" spans="1:9">
      <c r="A93" s="1265">
        <f>'SC Groundwater Results'!$B$96</f>
        <v>42663</v>
      </c>
      <c r="B93" s="401">
        <f>'SC Groundwater Results'!$R$96</f>
        <v>16.97</v>
      </c>
      <c r="C93" s="1449"/>
      <c r="D93" s="1450"/>
    </row>
    <row r="94" spans="1:9">
      <c r="A94" s="1265">
        <f>'SC Groundwater Results'!$B$97</f>
        <v>42697</v>
      </c>
      <c r="B94" s="401">
        <f>'SC Groundwater Results'!$R$97</f>
        <v>17.010000000000002</v>
      </c>
      <c r="C94" s="1449"/>
      <c r="D94" s="1450"/>
    </row>
    <row r="95" spans="1:9">
      <c r="A95" s="1265">
        <f>'SC Groundwater Results'!$B$98</f>
        <v>42720</v>
      </c>
      <c r="B95" s="401">
        <f>'SC Groundwater Results'!$R$98</f>
        <v>17.05</v>
      </c>
      <c r="C95" s="1449"/>
      <c r="D95" s="1450"/>
    </row>
    <row r="96" spans="1:9">
      <c r="A96" s="1265">
        <f>'SC Groundwater Results'!$B$99</f>
        <v>42753</v>
      </c>
      <c r="B96" s="401">
        <f>'SC Groundwater Results'!$R$99</f>
        <v>17.079999999999998</v>
      </c>
      <c r="C96" s="1449"/>
      <c r="D96" s="1450"/>
    </row>
    <row r="97" spans="1:4">
      <c r="A97" s="1265">
        <f>'SC Groundwater Results'!$B$100</f>
        <v>42781</v>
      </c>
      <c r="B97" s="401">
        <f>'SC Groundwater Results'!$R$100</f>
        <v>17.09</v>
      </c>
      <c r="C97" s="1449"/>
      <c r="D97" s="1450"/>
    </row>
    <row r="98" spans="1:4">
      <c r="A98" s="1265">
        <f>'SC Groundwater Results'!$B$101</f>
        <v>42807</v>
      </c>
      <c r="B98" s="401">
        <f>'SC Groundwater Results'!$R$101</f>
        <v>17.22</v>
      </c>
      <c r="C98" s="1449"/>
      <c r="D98" s="1450"/>
    </row>
  </sheetData>
  <mergeCells count="142">
    <mergeCell ref="H90:I90"/>
    <mergeCell ref="A1:D1"/>
    <mergeCell ref="F1:I1"/>
    <mergeCell ref="F3:I3"/>
    <mergeCell ref="H89:I89"/>
    <mergeCell ref="C87:D87"/>
    <mergeCell ref="H26:I26"/>
    <mergeCell ref="H32:I32"/>
    <mergeCell ref="H36:I36"/>
    <mergeCell ref="H35:I35"/>
    <mergeCell ref="H34:I34"/>
    <mergeCell ref="H67:I67"/>
    <mergeCell ref="H64:I64"/>
    <mergeCell ref="H62:I62"/>
    <mergeCell ref="H48:I48"/>
    <mergeCell ref="H47:I47"/>
    <mergeCell ref="H42:I42"/>
    <mergeCell ref="H39:I39"/>
    <mergeCell ref="H37:I37"/>
    <mergeCell ref="H41:I41"/>
    <mergeCell ref="H40:I40"/>
    <mergeCell ref="H60:I60"/>
    <mergeCell ref="H61:I61"/>
    <mergeCell ref="H38:I38"/>
    <mergeCell ref="C58:D58"/>
    <mergeCell ref="C62:D62"/>
    <mergeCell ref="C63:D63"/>
    <mergeCell ref="C60:D60"/>
    <mergeCell ref="C61:D61"/>
    <mergeCell ref="C53:D53"/>
    <mergeCell ref="C54:D54"/>
    <mergeCell ref="H25:I25"/>
    <mergeCell ref="C64:D64"/>
    <mergeCell ref="C55:D55"/>
    <mergeCell ref="C56:D56"/>
    <mergeCell ref="H46:I46"/>
    <mergeCell ref="H45:I45"/>
    <mergeCell ref="H44:I44"/>
    <mergeCell ref="C57:D57"/>
    <mergeCell ref="H5:I5"/>
    <mergeCell ref="H7:I7"/>
    <mergeCell ref="H14:I14"/>
    <mergeCell ref="H11:I11"/>
    <mergeCell ref="H10:I10"/>
    <mergeCell ref="H12:I12"/>
    <mergeCell ref="H13:I13"/>
    <mergeCell ref="H8:I8"/>
    <mergeCell ref="C46:D46"/>
    <mergeCell ref="H24:I24"/>
    <mergeCell ref="H6:I6"/>
    <mergeCell ref="H17:I17"/>
    <mergeCell ref="H16:I16"/>
    <mergeCell ref="H22:I22"/>
    <mergeCell ref="H23:I23"/>
    <mergeCell ref="H20:I20"/>
    <mergeCell ref="H21:I21"/>
    <mergeCell ref="H18:I18"/>
    <mergeCell ref="H19:I19"/>
    <mergeCell ref="H15:I15"/>
    <mergeCell ref="H9:I9"/>
    <mergeCell ref="C97:D97"/>
    <mergeCell ref="C98:D98"/>
    <mergeCell ref="C95:D95"/>
    <mergeCell ref="C96:D96"/>
    <mergeCell ref="C84:D84"/>
    <mergeCell ref="C85:D85"/>
    <mergeCell ref="C88:D88"/>
    <mergeCell ref="C89:D89"/>
    <mergeCell ref="C91:D91"/>
    <mergeCell ref="C94:D94"/>
    <mergeCell ref="C92:D92"/>
    <mergeCell ref="C93:D93"/>
    <mergeCell ref="C81:D81"/>
    <mergeCell ref="C69:D69"/>
    <mergeCell ref="C72:D72"/>
    <mergeCell ref="C90:D90"/>
    <mergeCell ref="C77:D77"/>
    <mergeCell ref="C78:D78"/>
    <mergeCell ref="C79:D79"/>
    <mergeCell ref="C83:D83"/>
    <mergeCell ref="C86:D86"/>
    <mergeCell ref="C73:D73"/>
    <mergeCell ref="C74:D74"/>
    <mergeCell ref="C82:D82"/>
    <mergeCell ref="C80:D80"/>
    <mergeCell ref="A3:D3"/>
    <mergeCell ref="C32:D32"/>
    <mergeCell ref="C33:D33"/>
    <mergeCell ref="C34:D34"/>
    <mergeCell ref="C35:D35"/>
    <mergeCell ref="C75:D75"/>
    <mergeCell ref="C76:D76"/>
    <mergeCell ref="C70:D70"/>
    <mergeCell ref="C59:D59"/>
    <mergeCell ref="C51:D51"/>
    <mergeCell ref="C52:D52"/>
    <mergeCell ref="C36:D36"/>
    <mergeCell ref="C37:D37"/>
    <mergeCell ref="C38:D38"/>
    <mergeCell ref="C43:D43"/>
    <mergeCell ref="C50:D50"/>
    <mergeCell ref="C48:D48"/>
    <mergeCell ref="C49:D49"/>
    <mergeCell ref="C47:D47"/>
    <mergeCell ref="C65:D65"/>
    <mergeCell ref="C66:D66"/>
    <mergeCell ref="C67:D67"/>
    <mergeCell ref="C71:D71"/>
    <mergeCell ref="C68:D68"/>
    <mergeCell ref="H66:I66"/>
    <mergeCell ref="H65:I65"/>
    <mergeCell ref="H63:I63"/>
    <mergeCell ref="H33:I33"/>
    <mergeCell ref="H27:I27"/>
    <mergeCell ref="H50:I50"/>
    <mergeCell ref="H49:I49"/>
    <mergeCell ref="H28:I28"/>
    <mergeCell ref="H31:I31"/>
    <mergeCell ref="H29:I29"/>
    <mergeCell ref="H30:I30"/>
    <mergeCell ref="H51:I51"/>
    <mergeCell ref="H52:I52"/>
    <mergeCell ref="H53:I53"/>
    <mergeCell ref="H54:I54"/>
    <mergeCell ref="H57:I57"/>
    <mergeCell ref="H58:I58"/>
    <mergeCell ref="H43:I43"/>
    <mergeCell ref="H59:I59"/>
    <mergeCell ref="H88:I88"/>
    <mergeCell ref="H87:I87"/>
    <mergeCell ref="H74:I74"/>
    <mergeCell ref="H75:I75"/>
    <mergeCell ref="H76:I76"/>
    <mergeCell ref="H77:I77"/>
    <mergeCell ref="H78:I78"/>
    <mergeCell ref="H86:I86"/>
    <mergeCell ref="H68:I68"/>
    <mergeCell ref="H69:I69"/>
    <mergeCell ref="H70:I70"/>
    <mergeCell ref="H71:I71"/>
    <mergeCell ref="H72:I72"/>
    <mergeCell ref="H73:I73"/>
  </mergeCells>
  <printOptions horizontalCentered="1"/>
  <pageMargins left="0.51181102362204722" right="0.51181102362204722" top="0" bottom="0" header="0.31496062992125984" footer="0.31496062992125984"/>
  <pageSetup paperSize="9" scale="55" fitToHeight="2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FFCC"/>
  </sheetPr>
  <dimension ref="A1:BA172"/>
  <sheetViews>
    <sheetView showZeros="0" zoomScale="90" zoomScaleNormal="90" workbookViewId="0">
      <pane xSplit="3" ySplit="4" topLeftCell="S5" activePane="bottomRight" state="frozen"/>
      <selection activeCell="T408" activeCellId="2" sqref="H408 N408 T408"/>
      <selection pane="topRight" activeCell="T408" activeCellId="2" sqref="H408 N408 T408"/>
      <selection pane="bottomLeft" activeCell="T408" activeCellId="2" sqref="H408 N408 T408"/>
      <selection pane="bottomRight" activeCell="T408" activeCellId="2" sqref="H408 N408 T408"/>
    </sheetView>
  </sheetViews>
  <sheetFormatPr defaultRowHeight="14.4"/>
  <cols>
    <col min="1" max="1" width="34.44140625" style="18" customWidth="1"/>
    <col min="2" max="2" width="12.5546875" style="18" customWidth="1"/>
    <col min="3" max="3" width="16.44140625" style="18" customWidth="1"/>
    <col min="4" max="4" width="21" style="18" customWidth="1"/>
    <col min="5" max="8" width="11" style="18" bestFit="1" customWidth="1"/>
    <col min="9" max="10" width="11" style="18" customWidth="1"/>
    <col min="11" max="11" width="13.88671875" style="18" customWidth="1"/>
    <col min="12" max="12" width="6.44140625" style="18" customWidth="1"/>
    <col min="13" max="18" width="11" style="18" bestFit="1" customWidth="1"/>
    <col min="19" max="20" width="11" style="18" customWidth="1"/>
    <col min="21" max="21" width="3.109375" style="18" customWidth="1"/>
    <col min="22" max="22" width="12.33203125" style="18" bestFit="1" customWidth="1"/>
    <col min="23" max="26" width="11" style="18" bestFit="1" customWidth="1"/>
    <col min="27" max="29" width="11.33203125" style="18" customWidth="1"/>
    <col min="30" max="30" width="10.109375" style="18" customWidth="1"/>
    <col min="31" max="31" width="9.6640625" style="18" customWidth="1"/>
    <col min="32" max="32" width="12.33203125" style="18" customWidth="1"/>
    <col min="33" max="33" width="11.6640625" style="18" customWidth="1"/>
    <col min="34" max="34" width="9.6640625" style="18" customWidth="1"/>
    <col min="35" max="36" width="10.33203125" style="18" customWidth="1"/>
    <col min="37" max="37" width="13.6640625" style="18" customWidth="1"/>
    <col min="38" max="38" width="9.6640625" style="18" bestFit="1" customWidth="1"/>
    <col min="39" max="39" width="10.33203125" style="18" bestFit="1" customWidth="1"/>
    <col min="40" max="41" width="9.6640625" style="18" bestFit="1" customWidth="1"/>
    <col min="42" max="53" width="9.33203125" style="18"/>
    <col min="54" max="269" width="9.33203125"/>
    <col min="270" max="271" width="12" customWidth="1"/>
    <col min="272" max="273" width="7.33203125" customWidth="1"/>
    <col min="274" max="274" width="9.5546875" customWidth="1"/>
    <col min="275" max="276" width="7.33203125" customWidth="1"/>
    <col min="277" max="277" width="9.6640625" customWidth="1"/>
    <col min="278" max="279" width="7.33203125" customWidth="1"/>
    <col min="280" max="280" width="2.5546875" customWidth="1"/>
    <col min="281" max="281" width="10.33203125" customWidth="1"/>
    <col min="282" max="282" width="6.6640625" customWidth="1"/>
    <col min="283" max="283" width="8.6640625" customWidth="1"/>
    <col min="284" max="284" width="7.44140625" customWidth="1"/>
    <col min="285" max="285" width="7.33203125" customWidth="1"/>
    <col min="286" max="286" width="10.33203125" customWidth="1"/>
    <col min="287" max="287" width="7.44140625" customWidth="1"/>
    <col min="288" max="288" width="9.33203125" customWidth="1"/>
    <col min="289" max="289" width="3" customWidth="1"/>
    <col min="290" max="290" width="7.33203125" bestFit="1" customWidth="1"/>
    <col min="291" max="291" width="7.5546875" customWidth="1"/>
    <col min="292" max="292" width="10.33203125" customWidth="1"/>
    <col min="293" max="293" width="7.44140625" bestFit="1" customWidth="1"/>
    <col min="294" max="294" width="7.33203125" bestFit="1" customWidth="1"/>
    <col min="295" max="295" width="9.6640625" customWidth="1"/>
    <col min="296" max="297" width="7.33203125" bestFit="1" customWidth="1"/>
    <col min="298" max="525" width="9.33203125"/>
    <col min="526" max="527" width="12" customWidth="1"/>
    <col min="528" max="529" width="7.33203125" customWidth="1"/>
    <col min="530" max="530" width="9.5546875" customWidth="1"/>
    <col min="531" max="532" width="7.33203125" customWidth="1"/>
    <col min="533" max="533" width="9.6640625" customWidth="1"/>
    <col min="534" max="535" width="7.33203125" customWidth="1"/>
    <col min="536" max="536" width="2.5546875" customWidth="1"/>
    <col min="537" max="537" width="10.33203125" customWidth="1"/>
    <col min="538" max="538" width="6.6640625" customWidth="1"/>
    <col min="539" max="539" width="8.6640625" customWidth="1"/>
    <col min="540" max="540" width="7.44140625" customWidth="1"/>
    <col min="541" max="541" width="7.33203125" customWidth="1"/>
    <col min="542" max="542" width="10.33203125" customWidth="1"/>
    <col min="543" max="543" width="7.44140625" customWidth="1"/>
    <col min="544" max="544" width="9.33203125" customWidth="1"/>
    <col min="545" max="545" width="3" customWidth="1"/>
    <col min="546" max="546" width="7.33203125" bestFit="1" customWidth="1"/>
    <col min="547" max="547" width="7.5546875" customWidth="1"/>
    <col min="548" max="548" width="10.33203125" customWidth="1"/>
    <col min="549" max="549" width="7.44140625" bestFit="1" customWidth="1"/>
    <col min="550" max="550" width="7.33203125" bestFit="1" customWidth="1"/>
    <col min="551" max="551" width="9.6640625" customWidth="1"/>
    <col min="552" max="553" width="7.33203125" bestFit="1" customWidth="1"/>
    <col min="554" max="781" width="9.33203125"/>
    <col min="782" max="783" width="12" customWidth="1"/>
    <col min="784" max="785" width="7.33203125" customWidth="1"/>
    <col min="786" max="786" width="9.5546875" customWidth="1"/>
    <col min="787" max="788" width="7.33203125" customWidth="1"/>
    <col min="789" max="789" width="9.6640625" customWidth="1"/>
    <col min="790" max="791" width="7.33203125" customWidth="1"/>
    <col min="792" max="792" width="2.5546875" customWidth="1"/>
    <col min="793" max="793" width="10.33203125" customWidth="1"/>
    <col min="794" max="794" width="6.6640625" customWidth="1"/>
    <col min="795" max="795" width="8.6640625" customWidth="1"/>
    <col min="796" max="796" width="7.44140625" customWidth="1"/>
    <col min="797" max="797" width="7.33203125" customWidth="1"/>
    <col min="798" max="798" width="10.33203125" customWidth="1"/>
    <col min="799" max="799" width="7.44140625" customWidth="1"/>
    <col min="800" max="800" width="9.33203125" customWidth="1"/>
    <col min="801" max="801" width="3" customWidth="1"/>
    <col min="802" max="802" width="7.33203125" bestFit="1" customWidth="1"/>
    <col min="803" max="803" width="7.5546875" customWidth="1"/>
    <col min="804" max="804" width="10.33203125" customWidth="1"/>
    <col min="805" max="805" width="7.44140625" bestFit="1" customWidth="1"/>
    <col min="806" max="806" width="7.33203125" bestFit="1" customWidth="1"/>
    <col min="807" max="807" width="9.6640625" customWidth="1"/>
    <col min="808" max="809" width="7.33203125" bestFit="1" customWidth="1"/>
    <col min="810" max="1037" width="9.33203125"/>
    <col min="1038" max="1039" width="12" customWidth="1"/>
    <col min="1040" max="1041" width="7.33203125" customWidth="1"/>
    <col min="1042" max="1042" width="9.5546875" customWidth="1"/>
    <col min="1043" max="1044" width="7.33203125" customWidth="1"/>
    <col min="1045" max="1045" width="9.6640625" customWidth="1"/>
    <col min="1046" max="1047" width="7.33203125" customWidth="1"/>
    <col min="1048" max="1048" width="2.5546875" customWidth="1"/>
    <col min="1049" max="1049" width="10.33203125" customWidth="1"/>
    <col min="1050" max="1050" width="6.6640625" customWidth="1"/>
    <col min="1051" max="1051" width="8.6640625" customWidth="1"/>
    <col min="1052" max="1052" width="7.44140625" customWidth="1"/>
    <col min="1053" max="1053" width="7.33203125" customWidth="1"/>
    <col min="1054" max="1054" width="10.33203125" customWidth="1"/>
    <col min="1055" max="1055" width="7.44140625" customWidth="1"/>
    <col min="1056" max="1056" width="9.33203125" customWidth="1"/>
    <col min="1057" max="1057" width="3" customWidth="1"/>
    <col min="1058" max="1058" width="7.33203125" bestFit="1" customWidth="1"/>
    <col min="1059" max="1059" width="7.5546875" customWidth="1"/>
    <col min="1060" max="1060" width="10.33203125" customWidth="1"/>
    <col min="1061" max="1061" width="7.44140625" bestFit="1" customWidth="1"/>
    <col min="1062" max="1062" width="7.33203125" bestFit="1" customWidth="1"/>
    <col min="1063" max="1063" width="9.6640625" customWidth="1"/>
    <col min="1064" max="1065" width="7.33203125" bestFit="1" customWidth="1"/>
    <col min="1066" max="1293" width="9.33203125"/>
    <col min="1294" max="1295" width="12" customWidth="1"/>
    <col min="1296" max="1297" width="7.33203125" customWidth="1"/>
    <col min="1298" max="1298" width="9.5546875" customWidth="1"/>
    <col min="1299" max="1300" width="7.33203125" customWidth="1"/>
    <col min="1301" max="1301" width="9.6640625" customWidth="1"/>
    <col min="1302" max="1303" width="7.33203125" customWidth="1"/>
    <col min="1304" max="1304" width="2.5546875" customWidth="1"/>
    <col min="1305" max="1305" width="10.33203125" customWidth="1"/>
    <col min="1306" max="1306" width="6.6640625" customWidth="1"/>
    <col min="1307" max="1307" width="8.6640625" customWidth="1"/>
    <col min="1308" max="1308" width="7.44140625" customWidth="1"/>
    <col min="1309" max="1309" width="7.33203125" customWidth="1"/>
    <col min="1310" max="1310" width="10.33203125" customWidth="1"/>
    <col min="1311" max="1311" width="7.44140625" customWidth="1"/>
    <col min="1312" max="1312" width="9.33203125" customWidth="1"/>
    <col min="1313" max="1313" width="3" customWidth="1"/>
    <col min="1314" max="1314" width="7.33203125" bestFit="1" customWidth="1"/>
    <col min="1315" max="1315" width="7.5546875" customWidth="1"/>
    <col min="1316" max="1316" width="10.33203125" customWidth="1"/>
    <col min="1317" max="1317" width="7.44140625" bestFit="1" customWidth="1"/>
    <col min="1318" max="1318" width="7.33203125" bestFit="1" customWidth="1"/>
    <col min="1319" max="1319" width="9.6640625" customWidth="1"/>
    <col min="1320" max="1321" width="7.33203125" bestFit="1" customWidth="1"/>
    <col min="1322" max="1549" width="9.33203125"/>
    <col min="1550" max="1551" width="12" customWidth="1"/>
    <col min="1552" max="1553" width="7.33203125" customWidth="1"/>
    <col min="1554" max="1554" width="9.5546875" customWidth="1"/>
    <col min="1555" max="1556" width="7.33203125" customWidth="1"/>
    <col min="1557" max="1557" width="9.6640625" customWidth="1"/>
    <col min="1558" max="1559" width="7.33203125" customWidth="1"/>
    <col min="1560" max="1560" width="2.5546875" customWidth="1"/>
    <col min="1561" max="1561" width="10.33203125" customWidth="1"/>
    <col min="1562" max="1562" width="6.6640625" customWidth="1"/>
    <col min="1563" max="1563" width="8.6640625" customWidth="1"/>
    <col min="1564" max="1564" width="7.44140625" customWidth="1"/>
    <col min="1565" max="1565" width="7.33203125" customWidth="1"/>
    <col min="1566" max="1566" width="10.33203125" customWidth="1"/>
    <col min="1567" max="1567" width="7.44140625" customWidth="1"/>
    <col min="1568" max="1568" width="9.33203125" customWidth="1"/>
    <col min="1569" max="1569" width="3" customWidth="1"/>
    <col min="1570" max="1570" width="7.33203125" bestFit="1" customWidth="1"/>
    <col min="1571" max="1571" width="7.5546875" customWidth="1"/>
    <col min="1572" max="1572" width="10.33203125" customWidth="1"/>
    <col min="1573" max="1573" width="7.44140625" bestFit="1" customWidth="1"/>
    <col min="1574" max="1574" width="7.33203125" bestFit="1" customWidth="1"/>
    <col min="1575" max="1575" width="9.6640625" customWidth="1"/>
    <col min="1576" max="1577" width="7.33203125" bestFit="1" customWidth="1"/>
    <col min="1578" max="1805" width="9.33203125"/>
    <col min="1806" max="1807" width="12" customWidth="1"/>
    <col min="1808" max="1809" width="7.33203125" customWidth="1"/>
    <col min="1810" max="1810" width="9.5546875" customWidth="1"/>
    <col min="1811" max="1812" width="7.33203125" customWidth="1"/>
    <col min="1813" max="1813" width="9.6640625" customWidth="1"/>
    <col min="1814" max="1815" width="7.33203125" customWidth="1"/>
    <col min="1816" max="1816" width="2.5546875" customWidth="1"/>
    <col min="1817" max="1817" width="10.33203125" customWidth="1"/>
    <col min="1818" max="1818" width="6.6640625" customWidth="1"/>
    <col min="1819" max="1819" width="8.6640625" customWidth="1"/>
    <col min="1820" max="1820" width="7.44140625" customWidth="1"/>
    <col min="1821" max="1821" width="7.33203125" customWidth="1"/>
    <col min="1822" max="1822" width="10.33203125" customWidth="1"/>
    <col min="1823" max="1823" width="7.44140625" customWidth="1"/>
    <col min="1824" max="1824" width="9.33203125" customWidth="1"/>
    <col min="1825" max="1825" width="3" customWidth="1"/>
    <col min="1826" max="1826" width="7.33203125" bestFit="1" customWidth="1"/>
    <col min="1827" max="1827" width="7.5546875" customWidth="1"/>
    <col min="1828" max="1828" width="10.33203125" customWidth="1"/>
    <col min="1829" max="1829" width="7.44140625" bestFit="1" customWidth="1"/>
    <col min="1830" max="1830" width="7.33203125" bestFit="1" customWidth="1"/>
    <col min="1831" max="1831" width="9.6640625" customWidth="1"/>
    <col min="1832" max="1833" width="7.33203125" bestFit="1" customWidth="1"/>
    <col min="1834" max="2061" width="9.33203125"/>
    <col min="2062" max="2063" width="12" customWidth="1"/>
    <col min="2064" max="2065" width="7.33203125" customWidth="1"/>
    <col min="2066" max="2066" width="9.5546875" customWidth="1"/>
    <col min="2067" max="2068" width="7.33203125" customWidth="1"/>
    <col min="2069" max="2069" width="9.6640625" customWidth="1"/>
    <col min="2070" max="2071" width="7.33203125" customWidth="1"/>
    <col min="2072" max="2072" width="2.5546875" customWidth="1"/>
    <col min="2073" max="2073" width="10.33203125" customWidth="1"/>
    <col min="2074" max="2074" width="6.6640625" customWidth="1"/>
    <col min="2075" max="2075" width="8.6640625" customWidth="1"/>
    <col min="2076" max="2076" width="7.44140625" customWidth="1"/>
    <col min="2077" max="2077" width="7.33203125" customWidth="1"/>
    <col min="2078" max="2078" width="10.33203125" customWidth="1"/>
    <col min="2079" max="2079" width="7.44140625" customWidth="1"/>
    <col min="2080" max="2080" width="9.33203125" customWidth="1"/>
    <col min="2081" max="2081" width="3" customWidth="1"/>
    <col min="2082" max="2082" width="7.33203125" bestFit="1" customWidth="1"/>
    <col min="2083" max="2083" width="7.5546875" customWidth="1"/>
    <col min="2084" max="2084" width="10.33203125" customWidth="1"/>
    <col min="2085" max="2085" width="7.44140625" bestFit="1" customWidth="1"/>
    <col min="2086" max="2086" width="7.33203125" bestFit="1" customWidth="1"/>
    <col min="2087" max="2087" width="9.6640625" customWidth="1"/>
    <col min="2088" max="2089" width="7.33203125" bestFit="1" customWidth="1"/>
    <col min="2090" max="2317" width="9.33203125"/>
    <col min="2318" max="2319" width="12" customWidth="1"/>
    <col min="2320" max="2321" width="7.33203125" customWidth="1"/>
    <col min="2322" max="2322" width="9.5546875" customWidth="1"/>
    <col min="2323" max="2324" width="7.33203125" customWidth="1"/>
    <col min="2325" max="2325" width="9.6640625" customWidth="1"/>
    <col min="2326" max="2327" width="7.33203125" customWidth="1"/>
    <col min="2328" max="2328" width="2.5546875" customWidth="1"/>
    <col min="2329" max="2329" width="10.33203125" customWidth="1"/>
    <col min="2330" max="2330" width="6.6640625" customWidth="1"/>
    <col min="2331" max="2331" width="8.6640625" customWidth="1"/>
    <col min="2332" max="2332" width="7.44140625" customWidth="1"/>
    <col min="2333" max="2333" width="7.33203125" customWidth="1"/>
    <col min="2334" max="2334" width="10.33203125" customWidth="1"/>
    <col min="2335" max="2335" width="7.44140625" customWidth="1"/>
    <col min="2336" max="2336" width="9.33203125" customWidth="1"/>
    <col min="2337" max="2337" width="3" customWidth="1"/>
    <col min="2338" max="2338" width="7.33203125" bestFit="1" customWidth="1"/>
    <col min="2339" max="2339" width="7.5546875" customWidth="1"/>
    <col min="2340" max="2340" width="10.33203125" customWidth="1"/>
    <col min="2341" max="2341" width="7.44140625" bestFit="1" customWidth="1"/>
    <col min="2342" max="2342" width="7.33203125" bestFit="1" customWidth="1"/>
    <col min="2343" max="2343" width="9.6640625" customWidth="1"/>
    <col min="2344" max="2345" width="7.33203125" bestFit="1" customWidth="1"/>
    <col min="2346" max="2573" width="9.33203125"/>
    <col min="2574" max="2575" width="12" customWidth="1"/>
    <col min="2576" max="2577" width="7.33203125" customWidth="1"/>
    <col min="2578" max="2578" width="9.5546875" customWidth="1"/>
    <col min="2579" max="2580" width="7.33203125" customWidth="1"/>
    <col min="2581" max="2581" width="9.6640625" customWidth="1"/>
    <col min="2582" max="2583" width="7.33203125" customWidth="1"/>
    <col min="2584" max="2584" width="2.5546875" customWidth="1"/>
    <col min="2585" max="2585" width="10.33203125" customWidth="1"/>
    <col min="2586" max="2586" width="6.6640625" customWidth="1"/>
    <col min="2587" max="2587" width="8.6640625" customWidth="1"/>
    <col min="2588" max="2588" width="7.44140625" customWidth="1"/>
    <col min="2589" max="2589" width="7.33203125" customWidth="1"/>
    <col min="2590" max="2590" width="10.33203125" customWidth="1"/>
    <col min="2591" max="2591" width="7.44140625" customWidth="1"/>
    <col min="2592" max="2592" width="9.33203125" customWidth="1"/>
    <col min="2593" max="2593" width="3" customWidth="1"/>
    <col min="2594" max="2594" width="7.33203125" bestFit="1" customWidth="1"/>
    <col min="2595" max="2595" width="7.5546875" customWidth="1"/>
    <col min="2596" max="2596" width="10.33203125" customWidth="1"/>
    <col min="2597" max="2597" width="7.44140625" bestFit="1" customWidth="1"/>
    <col min="2598" max="2598" width="7.33203125" bestFit="1" customWidth="1"/>
    <col min="2599" max="2599" width="9.6640625" customWidth="1"/>
    <col min="2600" max="2601" width="7.33203125" bestFit="1" customWidth="1"/>
    <col min="2602" max="2829" width="9.33203125"/>
    <col min="2830" max="2831" width="12" customWidth="1"/>
    <col min="2832" max="2833" width="7.33203125" customWidth="1"/>
    <col min="2834" max="2834" width="9.5546875" customWidth="1"/>
    <col min="2835" max="2836" width="7.33203125" customWidth="1"/>
    <col min="2837" max="2837" width="9.6640625" customWidth="1"/>
    <col min="2838" max="2839" width="7.33203125" customWidth="1"/>
    <col min="2840" max="2840" width="2.5546875" customWidth="1"/>
    <col min="2841" max="2841" width="10.33203125" customWidth="1"/>
    <col min="2842" max="2842" width="6.6640625" customWidth="1"/>
    <col min="2843" max="2843" width="8.6640625" customWidth="1"/>
    <col min="2844" max="2844" width="7.44140625" customWidth="1"/>
    <col min="2845" max="2845" width="7.33203125" customWidth="1"/>
    <col min="2846" max="2846" width="10.33203125" customWidth="1"/>
    <col min="2847" max="2847" width="7.44140625" customWidth="1"/>
    <col min="2848" max="2848" width="9.33203125" customWidth="1"/>
    <col min="2849" max="2849" width="3" customWidth="1"/>
    <col min="2850" max="2850" width="7.33203125" bestFit="1" customWidth="1"/>
    <col min="2851" max="2851" width="7.5546875" customWidth="1"/>
    <col min="2852" max="2852" width="10.33203125" customWidth="1"/>
    <col min="2853" max="2853" width="7.44140625" bestFit="1" customWidth="1"/>
    <col min="2854" max="2854" width="7.33203125" bestFit="1" customWidth="1"/>
    <col min="2855" max="2855" width="9.6640625" customWidth="1"/>
    <col min="2856" max="2857" width="7.33203125" bestFit="1" customWidth="1"/>
    <col min="2858" max="3085" width="9.33203125"/>
    <col min="3086" max="3087" width="12" customWidth="1"/>
    <col min="3088" max="3089" width="7.33203125" customWidth="1"/>
    <col min="3090" max="3090" width="9.5546875" customWidth="1"/>
    <col min="3091" max="3092" width="7.33203125" customWidth="1"/>
    <col min="3093" max="3093" width="9.6640625" customWidth="1"/>
    <col min="3094" max="3095" width="7.33203125" customWidth="1"/>
    <col min="3096" max="3096" width="2.5546875" customWidth="1"/>
    <col min="3097" max="3097" width="10.33203125" customWidth="1"/>
    <col min="3098" max="3098" width="6.6640625" customWidth="1"/>
    <col min="3099" max="3099" width="8.6640625" customWidth="1"/>
    <col min="3100" max="3100" width="7.44140625" customWidth="1"/>
    <col min="3101" max="3101" width="7.33203125" customWidth="1"/>
    <col min="3102" max="3102" width="10.33203125" customWidth="1"/>
    <col min="3103" max="3103" width="7.44140625" customWidth="1"/>
    <col min="3104" max="3104" width="9.33203125" customWidth="1"/>
    <col min="3105" max="3105" width="3" customWidth="1"/>
    <col min="3106" max="3106" width="7.33203125" bestFit="1" customWidth="1"/>
    <col min="3107" max="3107" width="7.5546875" customWidth="1"/>
    <col min="3108" max="3108" width="10.33203125" customWidth="1"/>
    <col min="3109" max="3109" width="7.44140625" bestFit="1" customWidth="1"/>
    <col min="3110" max="3110" width="7.33203125" bestFit="1" customWidth="1"/>
    <col min="3111" max="3111" width="9.6640625" customWidth="1"/>
    <col min="3112" max="3113" width="7.33203125" bestFit="1" customWidth="1"/>
    <col min="3114" max="3341" width="9.33203125"/>
    <col min="3342" max="3343" width="12" customWidth="1"/>
    <col min="3344" max="3345" width="7.33203125" customWidth="1"/>
    <col min="3346" max="3346" width="9.5546875" customWidth="1"/>
    <col min="3347" max="3348" width="7.33203125" customWidth="1"/>
    <col min="3349" max="3349" width="9.6640625" customWidth="1"/>
    <col min="3350" max="3351" width="7.33203125" customWidth="1"/>
    <col min="3352" max="3352" width="2.5546875" customWidth="1"/>
    <col min="3353" max="3353" width="10.33203125" customWidth="1"/>
    <col min="3354" max="3354" width="6.6640625" customWidth="1"/>
    <col min="3355" max="3355" width="8.6640625" customWidth="1"/>
    <col min="3356" max="3356" width="7.44140625" customWidth="1"/>
    <col min="3357" max="3357" width="7.33203125" customWidth="1"/>
    <col min="3358" max="3358" width="10.33203125" customWidth="1"/>
    <col min="3359" max="3359" width="7.44140625" customWidth="1"/>
    <col min="3360" max="3360" width="9.33203125" customWidth="1"/>
    <col min="3361" max="3361" width="3" customWidth="1"/>
    <col min="3362" max="3362" width="7.33203125" bestFit="1" customWidth="1"/>
    <col min="3363" max="3363" width="7.5546875" customWidth="1"/>
    <col min="3364" max="3364" width="10.33203125" customWidth="1"/>
    <col min="3365" max="3365" width="7.44140625" bestFit="1" customWidth="1"/>
    <col min="3366" max="3366" width="7.33203125" bestFit="1" customWidth="1"/>
    <col min="3367" max="3367" width="9.6640625" customWidth="1"/>
    <col min="3368" max="3369" width="7.33203125" bestFit="1" customWidth="1"/>
    <col min="3370" max="3597" width="9.33203125"/>
    <col min="3598" max="3599" width="12" customWidth="1"/>
    <col min="3600" max="3601" width="7.33203125" customWidth="1"/>
    <col min="3602" max="3602" width="9.5546875" customWidth="1"/>
    <col min="3603" max="3604" width="7.33203125" customWidth="1"/>
    <col min="3605" max="3605" width="9.6640625" customWidth="1"/>
    <col min="3606" max="3607" width="7.33203125" customWidth="1"/>
    <col min="3608" max="3608" width="2.5546875" customWidth="1"/>
    <col min="3609" max="3609" width="10.33203125" customWidth="1"/>
    <col min="3610" max="3610" width="6.6640625" customWidth="1"/>
    <col min="3611" max="3611" width="8.6640625" customWidth="1"/>
    <col min="3612" max="3612" width="7.44140625" customWidth="1"/>
    <col min="3613" max="3613" width="7.33203125" customWidth="1"/>
    <col min="3614" max="3614" width="10.33203125" customWidth="1"/>
    <col min="3615" max="3615" width="7.44140625" customWidth="1"/>
    <col min="3616" max="3616" width="9.33203125" customWidth="1"/>
    <col min="3617" max="3617" width="3" customWidth="1"/>
    <col min="3618" max="3618" width="7.33203125" bestFit="1" customWidth="1"/>
    <col min="3619" max="3619" width="7.5546875" customWidth="1"/>
    <col min="3620" max="3620" width="10.33203125" customWidth="1"/>
    <col min="3621" max="3621" width="7.44140625" bestFit="1" customWidth="1"/>
    <col min="3622" max="3622" width="7.33203125" bestFit="1" customWidth="1"/>
    <col min="3623" max="3623" width="9.6640625" customWidth="1"/>
    <col min="3624" max="3625" width="7.33203125" bestFit="1" customWidth="1"/>
    <col min="3626" max="3853" width="9.33203125"/>
    <col min="3854" max="3855" width="12" customWidth="1"/>
    <col min="3856" max="3857" width="7.33203125" customWidth="1"/>
    <col min="3858" max="3858" width="9.5546875" customWidth="1"/>
    <col min="3859" max="3860" width="7.33203125" customWidth="1"/>
    <col min="3861" max="3861" width="9.6640625" customWidth="1"/>
    <col min="3862" max="3863" width="7.33203125" customWidth="1"/>
    <col min="3864" max="3864" width="2.5546875" customWidth="1"/>
    <col min="3865" max="3865" width="10.33203125" customWidth="1"/>
    <col min="3866" max="3866" width="6.6640625" customWidth="1"/>
    <col min="3867" max="3867" width="8.6640625" customWidth="1"/>
    <col min="3868" max="3868" width="7.44140625" customWidth="1"/>
    <col min="3869" max="3869" width="7.33203125" customWidth="1"/>
    <col min="3870" max="3870" width="10.33203125" customWidth="1"/>
    <col min="3871" max="3871" width="7.44140625" customWidth="1"/>
    <col min="3872" max="3872" width="9.33203125" customWidth="1"/>
    <col min="3873" max="3873" width="3" customWidth="1"/>
    <col min="3874" max="3874" width="7.33203125" bestFit="1" customWidth="1"/>
    <col min="3875" max="3875" width="7.5546875" customWidth="1"/>
    <col min="3876" max="3876" width="10.33203125" customWidth="1"/>
    <col min="3877" max="3877" width="7.44140625" bestFit="1" customWidth="1"/>
    <col min="3878" max="3878" width="7.33203125" bestFit="1" customWidth="1"/>
    <col min="3879" max="3879" width="9.6640625" customWidth="1"/>
    <col min="3880" max="3881" width="7.33203125" bestFit="1" customWidth="1"/>
    <col min="3882" max="4109" width="9.33203125"/>
    <col min="4110" max="4111" width="12" customWidth="1"/>
    <col min="4112" max="4113" width="7.33203125" customWidth="1"/>
    <col min="4114" max="4114" width="9.5546875" customWidth="1"/>
    <col min="4115" max="4116" width="7.33203125" customWidth="1"/>
    <col min="4117" max="4117" width="9.6640625" customWidth="1"/>
    <col min="4118" max="4119" width="7.33203125" customWidth="1"/>
    <col min="4120" max="4120" width="2.5546875" customWidth="1"/>
    <col min="4121" max="4121" width="10.33203125" customWidth="1"/>
    <col min="4122" max="4122" width="6.6640625" customWidth="1"/>
    <col min="4123" max="4123" width="8.6640625" customWidth="1"/>
    <col min="4124" max="4124" width="7.44140625" customWidth="1"/>
    <col min="4125" max="4125" width="7.33203125" customWidth="1"/>
    <col min="4126" max="4126" width="10.33203125" customWidth="1"/>
    <col min="4127" max="4127" width="7.44140625" customWidth="1"/>
    <col min="4128" max="4128" width="9.33203125" customWidth="1"/>
    <col min="4129" max="4129" width="3" customWidth="1"/>
    <col min="4130" max="4130" width="7.33203125" bestFit="1" customWidth="1"/>
    <col min="4131" max="4131" width="7.5546875" customWidth="1"/>
    <col min="4132" max="4132" width="10.33203125" customWidth="1"/>
    <col min="4133" max="4133" width="7.44140625" bestFit="1" customWidth="1"/>
    <col min="4134" max="4134" width="7.33203125" bestFit="1" customWidth="1"/>
    <col min="4135" max="4135" width="9.6640625" customWidth="1"/>
    <col min="4136" max="4137" width="7.33203125" bestFit="1" customWidth="1"/>
    <col min="4138" max="4365" width="9.33203125"/>
    <col min="4366" max="4367" width="12" customWidth="1"/>
    <col min="4368" max="4369" width="7.33203125" customWidth="1"/>
    <col min="4370" max="4370" width="9.5546875" customWidth="1"/>
    <col min="4371" max="4372" width="7.33203125" customWidth="1"/>
    <col min="4373" max="4373" width="9.6640625" customWidth="1"/>
    <col min="4374" max="4375" width="7.33203125" customWidth="1"/>
    <col min="4376" max="4376" width="2.5546875" customWidth="1"/>
    <col min="4377" max="4377" width="10.33203125" customWidth="1"/>
    <col min="4378" max="4378" width="6.6640625" customWidth="1"/>
    <col min="4379" max="4379" width="8.6640625" customWidth="1"/>
    <col min="4380" max="4380" width="7.44140625" customWidth="1"/>
    <col min="4381" max="4381" width="7.33203125" customWidth="1"/>
    <col min="4382" max="4382" width="10.33203125" customWidth="1"/>
    <col min="4383" max="4383" width="7.44140625" customWidth="1"/>
    <col min="4384" max="4384" width="9.33203125" customWidth="1"/>
    <col min="4385" max="4385" width="3" customWidth="1"/>
    <col min="4386" max="4386" width="7.33203125" bestFit="1" customWidth="1"/>
    <col min="4387" max="4387" width="7.5546875" customWidth="1"/>
    <col min="4388" max="4388" width="10.33203125" customWidth="1"/>
    <col min="4389" max="4389" width="7.44140625" bestFit="1" customWidth="1"/>
    <col min="4390" max="4390" width="7.33203125" bestFit="1" customWidth="1"/>
    <col min="4391" max="4391" width="9.6640625" customWidth="1"/>
    <col min="4392" max="4393" width="7.33203125" bestFit="1" customWidth="1"/>
    <col min="4394" max="4621" width="9.33203125"/>
    <col min="4622" max="4623" width="12" customWidth="1"/>
    <col min="4624" max="4625" width="7.33203125" customWidth="1"/>
    <col min="4626" max="4626" width="9.5546875" customWidth="1"/>
    <col min="4627" max="4628" width="7.33203125" customWidth="1"/>
    <col min="4629" max="4629" width="9.6640625" customWidth="1"/>
    <col min="4630" max="4631" width="7.33203125" customWidth="1"/>
    <col min="4632" max="4632" width="2.5546875" customWidth="1"/>
    <col min="4633" max="4633" width="10.33203125" customWidth="1"/>
    <col min="4634" max="4634" width="6.6640625" customWidth="1"/>
    <col min="4635" max="4635" width="8.6640625" customWidth="1"/>
    <col min="4636" max="4636" width="7.44140625" customWidth="1"/>
    <col min="4637" max="4637" width="7.33203125" customWidth="1"/>
    <col min="4638" max="4638" width="10.33203125" customWidth="1"/>
    <col min="4639" max="4639" width="7.44140625" customWidth="1"/>
    <col min="4640" max="4640" width="9.33203125" customWidth="1"/>
    <col min="4641" max="4641" width="3" customWidth="1"/>
    <col min="4642" max="4642" width="7.33203125" bestFit="1" customWidth="1"/>
    <col min="4643" max="4643" width="7.5546875" customWidth="1"/>
    <col min="4644" max="4644" width="10.33203125" customWidth="1"/>
    <col min="4645" max="4645" width="7.44140625" bestFit="1" customWidth="1"/>
    <col min="4646" max="4646" width="7.33203125" bestFit="1" customWidth="1"/>
    <col min="4647" max="4647" width="9.6640625" customWidth="1"/>
    <col min="4648" max="4649" width="7.33203125" bestFit="1" customWidth="1"/>
    <col min="4650" max="4877" width="9.33203125"/>
    <col min="4878" max="4879" width="12" customWidth="1"/>
    <col min="4880" max="4881" width="7.33203125" customWidth="1"/>
    <col min="4882" max="4882" width="9.5546875" customWidth="1"/>
    <col min="4883" max="4884" width="7.33203125" customWidth="1"/>
    <col min="4885" max="4885" width="9.6640625" customWidth="1"/>
    <col min="4886" max="4887" width="7.33203125" customWidth="1"/>
    <col min="4888" max="4888" width="2.5546875" customWidth="1"/>
    <col min="4889" max="4889" width="10.33203125" customWidth="1"/>
    <col min="4890" max="4890" width="6.6640625" customWidth="1"/>
    <col min="4891" max="4891" width="8.6640625" customWidth="1"/>
    <col min="4892" max="4892" width="7.44140625" customWidth="1"/>
    <col min="4893" max="4893" width="7.33203125" customWidth="1"/>
    <col min="4894" max="4894" width="10.33203125" customWidth="1"/>
    <col min="4895" max="4895" width="7.44140625" customWidth="1"/>
    <col min="4896" max="4896" width="9.33203125" customWidth="1"/>
    <col min="4897" max="4897" width="3" customWidth="1"/>
    <col min="4898" max="4898" width="7.33203125" bestFit="1" customWidth="1"/>
    <col min="4899" max="4899" width="7.5546875" customWidth="1"/>
    <col min="4900" max="4900" width="10.33203125" customWidth="1"/>
    <col min="4901" max="4901" width="7.44140625" bestFit="1" customWidth="1"/>
    <col min="4902" max="4902" width="7.33203125" bestFit="1" customWidth="1"/>
    <col min="4903" max="4903" width="9.6640625" customWidth="1"/>
    <col min="4904" max="4905" width="7.33203125" bestFit="1" customWidth="1"/>
    <col min="4906" max="5133" width="9.33203125"/>
    <col min="5134" max="5135" width="12" customWidth="1"/>
    <col min="5136" max="5137" width="7.33203125" customWidth="1"/>
    <col min="5138" max="5138" width="9.5546875" customWidth="1"/>
    <col min="5139" max="5140" width="7.33203125" customWidth="1"/>
    <col min="5141" max="5141" width="9.6640625" customWidth="1"/>
    <col min="5142" max="5143" width="7.33203125" customWidth="1"/>
    <col min="5144" max="5144" width="2.5546875" customWidth="1"/>
    <col min="5145" max="5145" width="10.33203125" customWidth="1"/>
    <col min="5146" max="5146" width="6.6640625" customWidth="1"/>
    <col min="5147" max="5147" width="8.6640625" customWidth="1"/>
    <col min="5148" max="5148" width="7.44140625" customWidth="1"/>
    <col min="5149" max="5149" width="7.33203125" customWidth="1"/>
    <col min="5150" max="5150" width="10.33203125" customWidth="1"/>
    <col min="5151" max="5151" width="7.44140625" customWidth="1"/>
    <col min="5152" max="5152" width="9.33203125" customWidth="1"/>
    <col min="5153" max="5153" width="3" customWidth="1"/>
    <col min="5154" max="5154" width="7.33203125" bestFit="1" customWidth="1"/>
    <col min="5155" max="5155" width="7.5546875" customWidth="1"/>
    <col min="5156" max="5156" width="10.33203125" customWidth="1"/>
    <col min="5157" max="5157" width="7.44140625" bestFit="1" customWidth="1"/>
    <col min="5158" max="5158" width="7.33203125" bestFit="1" customWidth="1"/>
    <col min="5159" max="5159" width="9.6640625" customWidth="1"/>
    <col min="5160" max="5161" width="7.33203125" bestFit="1" customWidth="1"/>
    <col min="5162" max="5389" width="9.33203125"/>
    <col min="5390" max="5391" width="12" customWidth="1"/>
    <col min="5392" max="5393" width="7.33203125" customWidth="1"/>
    <col min="5394" max="5394" width="9.5546875" customWidth="1"/>
    <col min="5395" max="5396" width="7.33203125" customWidth="1"/>
    <col min="5397" max="5397" width="9.6640625" customWidth="1"/>
    <col min="5398" max="5399" width="7.33203125" customWidth="1"/>
    <col min="5400" max="5400" width="2.5546875" customWidth="1"/>
    <col min="5401" max="5401" width="10.33203125" customWidth="1"/>
    <col min="5402" max="5402" width="6.6640625" customWidth="1"/>
    <col min="5403" max="5403" width="8.6640625" customWidth="1"/>
    <col min="5404" max="5404" width="7.44140625" customWidth="1"/>
    <col min="5405" max="5405" width="7.33203125" customWidth="1"/>
    <col min="5406" max="5406" width="10.33203125" customWidth="1"/>
    <col min="5407" max="5407" width="7.44140625" customWidth="1"/>
    <col min="5408" max="5408" width="9.33203125" customWidth="1"/>
    <col min="5409" max="5409" width="3" customWidth="1"/>
    <col min="5410" max="5410" width="7.33203125" bestFit="1" customWidth="1"/>
    <col min="5411" max="5411" width="7.5546875" customWidth="1"/>
    <col min="5412" max="5412" width="10.33203125" customWidth="1"/>
    <col min="5413" max="5413" width="7.44140625" bestFit="1" customWidth="1"/>
    <col min="5414" max="5414" width="7.33203125" bestFit="1" customWidth="1"/>
    <col min="5415" max="5415" width="9.6640625" customWidth="1"/>
    <col min="5416" max="5417" width="7.33203125" bestFit="1" customWidth="1"/>
    <col min="5418" max="5645" width="9.33203125"/>
    <col min="5646" max="5647" width="12" customWidth="1"/>
    <col min="5648" max="5649" width="7.33203125" customWidth="1"/>
    <col min="5650" max="5650" width="9.5546875" customWidth="1"/>
    <col min="5651" max="5652" width="7.33203125" customWidth="1"/>
    <col min="5653" max="5653" width="9.6640625" customWidth="1"/>
    <col min="5654" max="5655" width="7.33203125" customWidth="1"/>
    <col min="5656" max="5656" width="2.5546875" customWidth="1"/>
    <col min="5657" max="5657" width="10.33203125" customWidth="1"/>
    <col min="5658" max="5658" width="6.6640625" customWidth="1"/>
    <col min="5659" max="5659" width="8.6640625" customWidth="1"/>
    <col min="5660" max="5660" width="7.44140625" customWidth="1"/>
    <col min="5661" max="5661" width="7.33203125" customWidth="1"/>
    <col min="5662" max="5662" width="10.33203125" customWidth="1"/>
    <col min="5663" max="5663" width="7.44140625" customWidth="1"/>
    <col min="5664" max="5664" width="9.33203125" customWidth="1"/>
    <col min="5665" max="5665" width="3" customWidth="1"/>
    <col min="5666" max="5666" width="7.33203125" bestFit="1" customWidth="1"/>
    <col min="5667" max="5667" width="7.5546875" customWidth="1"/>
    <col min="5668" max="5668" width="10.33203125" customWidth="1"/>
    <col min="5669" max="5669" width="7.44140625" bestFit="1" customWidth="1"/>
    <col min="5670" max="5670" width="7.33203125" bestFit="1" customWidth="1"/>
    <col min="5671" max="5671" width="9.6640625" customWidth="1"/>
    <col min="5672" max="5673" width="7.33203125" bestFit="1" customWidth="1"/>
    <col min="5674" max="5901" width="9.33203125"/>
    <col min="5902" max="5903" width="12" customWidth="1"/>
    <col min="5904" max="5905" width="7.33203125" customWidth="1"/>
    <col min="5906" max="5906" width="9.5546875" customWidth="1"/>
    <col min="5907" max="5908" width="7.33203125" customWidth="1"/>
    <col min="5909" max="5909" width="9.6640625" customWidth="1"/>
    <col min="5910" max="5911" width="7.33203125" customWidth="1"/>
    <col min="5912" max="5912" width="2.5546875" customWidth="1"/>
    <col min="5913" max="5913" width="10.33203125" customWidth="1"/>
    <col min="5914" max="5914" width="6.6640625" customWidth="1"/>
    <col min="5915" max="5915" width="8.6640625" customWidth="1"/>
    <col min="5916" max="5916" width="7.44140625" customWidth="1"/>
    <col min="5917" max="5917" width="7.33203125" customWidth="1"/>
    <col min="5918" max="5918" width="10.33203125" customWidth="1"/>
    <col min="5919" max="5919" width="7.44140625" customWidth="1"/>
    <col min="5920" max="5920" width="9.33203125" customWidth="1"/>
    <col min="5921" max="5921" width="3" customWidth="1"/>
    <col min="5922" max="5922" width="7.33203125" bestFit="1" customWidth="1"/>
    <col min="5923" max="5923" width="7.5546875" customWidth="1"/>
    <col min="5924" max="5924" width="10.33203125" customWidth="1"/>
    <col min="5925" max="5925" width="7.44140625" bestFit="1" customWidth="1"/>
    <col min="5926" max="5926" width="7.33203125" bestFit="1" customWidth="1"/>
    <col min="5927" max="5927" width="9.6640625" customWidth="1"/>
    <col min="5928" max="5929" width="7.33203125" bestFit="1" customWidth="1"/>
    <col min="5930" max="6157" width="9.33203125"/>
    <col min="6158" max="6159" width="12" customWidth="1"/>
    <col min="6160" max="6161" width="7.33203125" customWidth="1"/>
    <col min="6162" max="6162" width="9.5546875" customWidth="1"/>
    <col min="6163" max="6164" width="7.33203125" customWidth="1"/>
    <col min="6165" max="6165" width="9.6640625" customWidth="1"/>
    <col min="6166" max="6167" width="7.33203125" customWidth="1"/>
    <col min="6168" max="6168" width="2.5546875" customWidth="1"/>
    <col min="6169" max="6169" width="10.33203125" customWidth="1"/>
    <col min="6170" max="6170" width="6.6640625" customWidth="1"/>
    <col min="6171" max="6171" width="8.6640625" customWidth="1"/>
    <col min="6172" max="6172" width="7.44140625" customWidth="1"/>
    <col min="6173" max="6173" width="7.33203125" customWidth="1"/>
    <col min="6174" max="6174" width="10.33203125" customWidth="1"/>
    <col min="6175" max="6175" width="7.44140625" customWidth="1"/>
    <col min="6176" max="6176" width="9.33203125" customWidth="1"/>
    <col min="6177" max="6177" width="3" customWidth="1"/>
    <col min="6178" max="6178" width="7.33203125" bestFit="1" customWidth="1"/>
    <col min="6179" max="6179" width="7.5546875" customWidth="1"/>
    <col min="6180" max="6180" width="10.33203125" customWidth="1"/>
    <col min="6181" max="6181" width="7.44140625" bestFit="1" customWidth="1"/>
    <col min="6182" max="6182" width="7.33203125" bestFit="1" customWidth="1"/>
    <col min="6183" max="6183" width="9.6640625" customWidth="1"/>
    <col min="6184" max="6185" width="7.33203125" bestFit="1" customWidth="1"/>
    <col min="6186" max="6413" width="9.33203125"/>
    <col min="6414" max="6415" width="12" customWidth="1"/>
    <col min="6416" max="6417" width="7.33203125" customWidth="1"/>
    <col min="6418" max="6418" width="9.5546875" customWidth="1"/>
    <col min="6419" max="6420" width="7.33203125" customWidth="1"/>
    <col min="6421" max="6421" width="9.6640625" customWidth="1"/>
    <col min="6422" max="6423" width="7.33203125" customWidth="1"/>
    <col min="6424" max="6424" width="2.5546875" customWidth="1"/>
    <col min="6425" max="6425" width="10.33203125" customWidth="1"/>
    <col min="6426" max="6426" width="6.6640625" customWidth="1"/>
    <col min="6427" max="6427" width="8.6640625" customWidth="1"/>
    <col min="6428" max="6428" width="7.44140625" customWidth="1"/>
    <col min="6429" max="6429" width="7.33203125" customWidth="1"/>
    <col min="6430" max="6430" width="10.33203125" customWidth="1"/>
    <col min="6431" max="6431" width="7.44140625" customWidth="1"/>
    <col min="6432" max="6432" width="9.33203125" customWidth="1"/>
    <col min="6433" max="6433" width="3" customWidth="1"/>
    <col min="6434" max="6434" width="7.33203125" bestFit="1" customWidth="1"/>
    <col min="6435" max="6435" width="7.5546875" customWidth="1"/>
    <col min="6436" max="6436" width="10.33203125" customWidth="1"/>
    <col min="6437" max="6437" width="7.44140625" bestFit="1" customWidth="1"/>
    <col min="6438" max="6438" width="7.33203125" bestFit="1" customWidth="1"/>
    <col min="6439" max="6439" width="9.6640625" customWidth="1"/>
    <col min="6440" max="6441" width="7.33203125" bestFit="1" customWidth="1"/>
    <col min="6442" max="6669" width="9.33203125"/>
    <col min="6670" max="6671" width="12" customWidth="1"/>
    <col min="6672" max="6673" width="7.33203125" customWidth="1"/>
    <col min="6674" max="6674" width="9.5546875" customWidth="1"/>
    <col min="6675" max="6676" width="7.33203125" customWidth="1"/>
    <col min="6677" max="6677" width="9.6640625" customWidth="1"/>
    <col min="6678" max="6679" width="7.33203125" customWidth="1"/>
    <col min="6680" max="6680" width="2.5546875" customWidth="1"/>
    <col min="6681" max="6681" width="10.33203125" customWidth="1"/>
    <col min="6682" max="6682" width="6.6640625" customWidth="1"/>
    <col min="6683" max="6683" width="8.6640625" customWidth="1"/>
    <col min="6684" max="6684" width="7.44140625" customWidth="1"/>
    <col min="6685" max="6685" width="7.33203125" customWidth="1"/>
    <col min="6686" max="6686" width="10.33203125" customWidth="1"/>
    <col min="6687" max="6687" width="7.44140625" customWidth="1"/>
    <col min="6688" max="6688" width="9.33203125" customWidth="1"/>
    <col min="6689" max="6689" width="3" customWidth="1"/>
    <col min="6690" max="6690" width="7.33203125" bestFit="1" customWidth="1"/>
    <col min="6691" max="6691" width="7.5546875" customWidth="1"/>
    <col min="6692" max="6692" width="10.33203125" customWidth="1"/>
    <col min="6693" max="6693" width="7.44140625" bestFit="1" customWidth="1"/>
    <col min="6694" max="6694" width="7.33203125" bestFit="1" customWidth="1"/>
    <col min="6695" max="6695" width="9.6640625" customWidth="1"/>
    <col min="6696" max="6697" width="7.33203125" bestFit="1" customWidth="1"/>
    <col min="6698" max="6925" width="9.33203125"/>
    <col min="6926" max="6927" width="12" customWidth="1"/>
    <col min="6928" max="6929" width="7.33203125" customWidth="1"/>
    <col min="6930" max="6930" width="9.5546875" customWidth="1"/>
    <col min="6931" max="6932" width="7.33203125" customWidth="1"/>
    <col min="6933" max="6933" width="9.6640625" customWidth="1"/>
    <col min="6934" max="6935" width="7.33203125" customWidth="1"/>
    <col min="6936" max="6936" width="2.5546875" customWidth="1"/>
    <col min="6937" max="6937" width="10.33203125" customWidth="1"/>
    <col min="6938" max="6938" width="6.6640625" customWidth="1"/>
    <col min="6939" max="6939" width="8.6640625" customWidth="1"/>
    <col min="6940" max="6940" width="7.44140625" customWidth="1"/>
    <col min="6941" max="6941" width="7.33203125" customWidth="1"/>
    <col min="6942" max="6942" width="10.33203125" customWidth="1"/>
    <col min="6943" max="6943" width="7.44140625" customWidth="1"/>
    <col min="6944" max="6944" width="9.33203125" customWidth="1"/>
    <col min="6945" max="6945" width="3" customWidth="1"/>
    <col min="6946" max="6946" width="7.33203125" bestFit="1" customWidth="1"/>
    <col min="6947" max="6947" width="7.5546875" customWidth="1"/>
    <col min="6948" max="6948" width="10.33203125" customWidth="1"/>
    <col min="6949" max="6949" width="7.44140625" bestFit="1" customWidth="1"/>
    <col min="6950" max="6950" width="7.33203125" bestFit="1" customWidth="1"/>
    <col min="6951" max="6951" width="9.6640625" customWidth="1"/>
    <col min="6952" max="6953" width="7.33203125" bestFit="1" customWidth="1"/>
    <col min="6954" max="7181" width="9.33203125"/>
    <col min="7182" max="7183" width="12" customWidth="1"/>
    <col min="7184" max="7185" width="7.33203125" customWidth="1"/>
    <col min="7186" max="7186" width="9.5546875" customWidth="1"/>
    <col min="7187" max="7188" width="7.33203125" customWidth="1"/>
    <col min="7189" max="7189" width="9.6640625" customWidth="1"/>
    <col min="7190" max="7191" width="7.33203125" customWidth="1"/>
    <col min="7192" max="7192" width="2.5546875" customWidth="1"/>
    <col min="7193" max="7193" width="10.33203125" customWidth="1"/>
    <col min="7194" max="7194" width="6.6640625" customWidth="1"/>
    <col min="7195" max="7195" width="8.6640625" customWidth="1"/>
    <col min="7196" max="7196" width="7.44140625" customWidth="1"/>
    <col min="7197" max="7197" width="7.33203125" customWidth="1"/>
    <col min="7198" max="7198" width="10.33203125" customWidth="1"/>
    <col min="7199" max="7199" width="7.44140625" customWidth="1"/>
    <col min="7200" max="7200" width="9.33203125" customWidth="1"/>
    <col min="7201" max="7201" width="3" customWidth="1"/>
    <col min="7202" max="7202" width="7.33203125" bestFit="1" customWidth="1"/>
    <col min="7203" max="7203" width="7.5546875" customWidth="1"/>
    <col min="7204" max="7204" width="10.33203125" customWidth="1"/>
    <col min="7205" max="7205" width="7.44140625" bestFit="1" customWidth="1"/>
    <col min="7206" max="7206" width="7.33203125" bestFit="1" customWidth="1"/>
    <col min="7207" max="7207" width="9.6640625" customWidth="1"/>
    <col min="7208" max="7209" width="7.33203125" bestFit="1" customWidth="1"/>
    <col min="7210" max="7437" width="9.33203125"/>
    <col min="7438" max="7439" width="12" customWidth="1"/>
    <col min="7440" max="7441" width="7.33203125" customWidth="1"/>
    <col min="7442" max="7442" width="9.5546875" customWidth="1"/>
    <col min="7443" max="7444" width="7.33203125" customWidth="1"/>
    <col min="7445" max="7445" width="9.6640625" customWidth="1"/>
    <col min="7446" max="7447" width="7.33203125" customWidth="1"/>
    <col min="7448" max="7448" width="2.5546875" customWidth="1"/>
    <col min="7449" max="7449" width="10.33203125" customWidth="1"/>
    <col min="7450" max="7450" width="6.6640625" customWidth="1"/>
    <col min="7451" max="7451" width="8.6640625" customWidth="1"/>
    <col min="7452" max="7452" width="7.44140625" customWidth="1"/>
    <col min="7453" max="7453" width="7.33203125" customWidth="1"/>
    <col min="7454" max="7454" width="10.33203125" customWidth="1"/>
    <col min="7455" max="7455" width="7.44140625" customWidth="1"/>
    <col min="7456" max="7456" width="9.33203125" customWidth="1"/>
    <col min="7457" max="7457" width="3" customWidth="1"/>
    <col min="7458" max="7458" width="7.33203125" bestFit="1" customWidth="1"/>
    <col min="7459" max="7459" width="7.5546875" customWidth="1"/>
    <col min="7460" max="7460" width="10.33203125" customWidth="1"/>
    <col min="7461" max="7461" width="7.44140625" bestFit="1" customWidth="1"/>
    <col min="7462" max="7462" width="7.33203125" bestFit="1" customWidth="1"/>
    <col min="7463" max="7463" width="9.6640625" customWidth="1"/>
    <col min="7464" max="7465" width="7.33203125" bestFit="1" customWidth="1"/>
    <col min="7466" max="7693" width="9.33203125"/>
    <col min="7694" max="7695" width="12" customWidth="1"/>
    <col min="7696" max="7697" width="7.33203125" customWidth="1"/>
    <col min="7698" max="7698" width="9.5546875" customWidth="1"/>
    <col min="7699" max="7700" width="7.33203125" customWidth="1"/>
    <col min="7701" max="7701" width="9.6640625" customWidth="1"/>
    <col min="7702" max="7703" width="7.33203125" customWidth="1"/>
    <col min="7704" max="7704" width="2.5546875" customWidth="1"/>
    <col min="7705" max="7705" width="10.33203125" customWidth="1"/>
    <col min="7706" max="7706" width="6.6640625" customWidth="1"/>
    <col min="7707" max="7707" width="8.6640625" customWidth="1"/>
    <col min="7708" max="7708" width="7.44140625" customWidth="1"/>
    <col min="7709" max="7709" width="7.33203125" customWidth="1"/>
    <col min="7710" max="7710" width="10.33203125" customWidth="1"/>
    <col min="7711" max="7711" width="7.44140625" customWidth="1"/>
    <col min="7712" max="7712" width="9.33203125" customWidth="1"/>
    <col min="7713" max="7713" width="3" customWidth="1"/>
    <col min="7714" max="7714" width="7.33203125" bestFit="1" customWidth="1"/>
    <col min="7715" max="7715" width="7.5546875" customWidth="1"/>
    <col min="7716" max="7716" width="10.33203125" customWidth="1"/>
    <col min="7717" max="7717" width="7.44140625" bestFit="1" customWidth="1"/>
    <col min="7718" max="7718" width="7.33203125" bestFit="1" customWidth="1"/>
    <col min="7719" max="7719" width="9.6640625" customWidth="1"/>
    <col min="7720" max="7721" width="7.33203125" bestFit="1" customWidth="1"/>
    <col min="7722" max="7949" width="9.33203125"/>
    <col min="7950" max="7951" width="12" customWidth="1"/>
    <col min="7952" max="7953" width="7.33203125" customWidth="1"/>
    <col min="7954" max="7954" width="9.5546875" customWidth="1"/>
    <col min="7955" max="7956" width="7.33203125" customWidth="1"/>
    <col min="7957" max="7957" width="9.6640625" customWidth="1"/>
    <col min="7958" max="7959" width="7.33203125" customWidth="1"/>
    <col min="7960" max="7960" width="2.5546875" customWidth="1"/>
    <col min="7961" max="7961" width="10.33203125" customWidth="1"/>
    <col min="7962" max="7962" width="6.6640625" customWidth="1"/>
    <col min="7963" max="7963" width="8.6640625" customWidth="1"/>
    <col min="7964" max="7964" width="7.44140625" customWidth="1"/>
    <col min="7965" max="7965" width="7.33203125" customWidth="1"/>
    <col min="7966" max="7966" width="10.33203125" customWidth="1"/>
    <col min="7967" max="7967" width="7.44140625" customWidth="1"/>
    <col min="7968" max="7968" width="9.33203125" customWidth="1"/>
    <col min="7969" max="7969" width="3" customWidth="1"/>
    <col min="7970" max="7970" width="7.33203125" bestFit="1" customWidth="1"/>
    <col min="7971" max="7971" width="7.5546875" customWidth="1"/>
    <col min="7972" max="7972" width="10.33203125" customWidth="1"/>
    <col min="7973" max="7973" width="7.44140625" bestFit="1" customWidth="1"/>
    <col min="7974" max="7974" width="7.33203125" bestFit="1" customWidth="1"/>
    <col min="7975" max="7975" width="9.6640625" customWidth="1"/>
    <col min="7976" max="7977" width="7.33203125" bestFit="1" customWidth="1"/>
    <col min="7978" max="8205" width="9.33203125"/>
    <col min="8206" max="8207" width="12" customWidth="1"/>
    <col min="8208" max="8209" width="7.33203125" customWidth="1"/>
    <col min="8210" max="8210" width="9.5546875" customWidth="1"/>
    <col min="8211" max="8212" width="7.33203125" customWidth="1"/>
    <col min="8213" max="8213" width="9.6640625" customWidth="1"/>
    <col min="8214" max="8215" width="7.33203125" customWidth="1"/>
    <col min="8216" max="8216" width="2.5546875" customWidth="1"/>
    <col min="8217" max="8217" width="10.33203125" customWidth="1"/>
    <col min="8218" max="8218" width="6.6640625" customWidth="1"/>
    <col min="8219" max="8219" width="8.6640625" customWidth="1"/>
    <col min="8220" max="8220" width="7.44140625" customWidth="1"/>
    <col min="8221" max="8221" width="7.33203125" customWidth="1"/>
    <col min="8222" max="8222" width="10.33203125" customWidth="1"/>
    <col min="8223" max="8223" width="7.44140625" customWidth="1"/>
    <col min="8224" max="8224" width="9.33203125" customWidth="1"/>
    <col min="8225" max="8225" width="3" customWidth="1"/>
    <col min="8226" max="8226" width="7.33203125" bestFit="1" customWidth="1"/>
    <col min="8227" max="8227" width="7.5546875" customWidth="1"/>
    <col min="8228" max="8228" width="10.33203125" customWidth="1"/>
    <col min="8229" max="8229" width="7.44140625" bestFit="1" customWidth="1"/>
    <col min="8230" max="8230" width="7.33203125" bestFit="1" customWidth="1"/>
    <col min="8231" max="8231" width="9.6640625" customWidth="1"/>
    <col min="8232" max="8233" width="7.33203125" bestFit="1" customWidth="1"/>
    <col min="8234" max="8461" width="9.33203125"/>
    <col min="8462" max="8463" width="12" customWidth="1"/>
    <col min="8464" max="8465" width="7.33203125" customWidth="1"/>
    <col min="8466" max="8466" width="9.5546875" customWidth="1"/>
    <col min="8467" max="8468" width="7.33203125" customWidth="1"/>
    <col min="8469" max="8469" width="9.6640625" customWidth="1"/>
    <col min="8470" max="8471" width="7.33203125" customWidth="1"/>
    <col min="8472" max="8472" width="2.5546875" customWidth="1"/>
    <col min="8473" max="8473" width="10.33203125" customWidth="1"/>
    <col min="8474" max="8474" width="6.6640625" customWidth="1"/>
    <col min="8475" max="8475" width="8.6640625" customWidth="1"/>
    <col min="8476" max="8476" width="7.44140625" customWidth="1"/>
    <col min="8477" max="8477" width="7.33203125" customWidth="1"/>
    <col min="8478" max="8478" width="10.33203125" customWidth="1"/>
    <col min="8479" max="8479" width="7.44140625" customWidth="1"/>
    <col min="8480" max="8480" width="9.33203125" customWidth="1"/>
    <col min="8481" max="8481" width="3" customWidth="1"/>
    <col min="8482" max="8482" width="7.33203125" bestFit="1" customWidth="1"/>
    <col min="8483" max="8483" width="7.5546875" customWidth="1"/>
    <col min="8484" max="8484" width="10.33203125" customWidth="1"/>
    <col min="8485" max="8485" width="7.44140625" bestFit="1" customWidth="1"/>
    <col min="8486" max="8486" width="7.33203125" bestFit="1" customWidth="1"/>
    <col min="8487" max="8487" width="9.6640625" customWidth="1"/>
    <col min="8488" max="8489" width="7.33203125" bestFit="1" customWidth="1"/>
    <col min="8490" max="8717" width="9.33203125"/>
    <col min="8718" max="8719" width="12" customWidth="1"/>
    <col min="8720" max="8721" width="7.33203125" customWidth="1"/>
    <col min="8722" max="8722" width="9.5546875" customWidth="1"/>
    <col min="8723" max="8724" width="7.33203125" customWidth="1"/>
    <col min="8725" max="8725" width="9.6640625" customWidth="1"/>
    <col min="8726" max="8727" width="7.33203125" customWidth="1"/>
    <col min="8728" max="8728" width="2.5546875" customWidth="1"/>
    <col min="8729" max="8729" width="10.33203125" customWidth="1"/>
    <col min="8730" max="8730" width="6.6640625" customWidth="1"/>
    <col min="8731" max="8731" width="8.6640625" customWidth="1"/>
    <col min="8732" max="8732" width="7.44140625" customWidth="1"/>
    <col min="8733" max="8733" width="7.33203125" customWidth="1"/>
    <col min="8734" max="8734" width="10.33203125" customWidth="1"/>
    <col min="8735" max="8735" width="7.44140625" customWidth="1"/>
    <col min="8736" max="8736" width="9.33203125" customWidth="1"/>
    <col min="8737" max="8737" width="3" customWidth="1"/>
    <col min="8738" max="8738" width="7.33203125" bestFit="1" customWidth="1"/>
    <col min="8739" max="8739" width="7.5546875" customWidth="1"/>
    <col min="8740" max="8740" width="10.33203125" customWidth="1"/>
    <col min="8741" max="8741" width="7.44140625" bestFit="1" customWidth="1"/>
    <col min="8742" max="8742" width="7.33203125" bestFit="1" customWidth="1"/>
    <col min="8743" max="8743" width="9.6640625" customWidth="1"/>
    <col min="8744" max="8745" width="7.33203125" bestFit="1" customWidth="1"/>
    <col min="8746" max="8973" width="9.33203125"/>
    <col min="8974" max="8975" width="12" customWidth="1"/>
    <col min="8976" max="8977" width="7.33203125" customWidth="1"/>
    <col min="8978" max="8978" width="9.5546875" customWidth="1"/>
    <col min="8979" max="8980" width="7.33203125" customWidth="1"/>
    <col min="8981" max="8981" width="9.6640625" customWidth="1"/>
    <col min="8982" max="8983" width="7.33203125" customWidth="1"/>
    <col min="8984" max="8984" width="2.5546875" customWidth="1"/>
    <col min="8985" max="8985" width="10.33203125" customWidth="1"/>
    <col min="8986" max="8986" width="6.6640625" customWidth="1"/>
    <col min="8987" max="8987" width="8.6640625" customWidth="1"/>
    <col min="8988" max="8988" width="7.44140625" customWidth="1"/>
    <col min="8989" max="8989" width="7.33203125" customWidth="1"/>
    <col min="8990" max="8990" width="10.33203125" customWidth="1"/>
    <col min="8991" max="8991" width="7.44140625" customWidth="1"/>
    <col min="8992" max="8992" width="9.33203125" customWidth="1"/>
    <col min="8993" max="8993" width="3" customWidth="1"/>
    <col min="8994" max="8994" width="7.33203125" bestFit="1" customWidth="1"/>
    <col min="8995" max="8995" width="7.5546875" customWidth="1"/>
    <col min="8996" max="8996" width="10.33203125" customWidth="1"/>
    <col min="8997" max="8997" width="7.44140625" bestFit="1" customWidth="1"/>
    <col min="8998" max="8998" width="7.33203125" bestFit="1" customWidth="1"/>
    <col min="8999" max="8999" width="9.6640625" customWidth="1"/>
    <col min="9000" max="9001" width="7.33203125" bestFit="1" customWidth="1"/>
    <col min="9002" max="9229" width="9.33203125"/>
    <col min="9230" max="9231" width="12" customWidth="1"/>
    <col min="9232" max="9233" width="7.33203125" customWidth="1"/>
    <col min="9234" max="9234" width="9.5546875" customWidth="1"/>
    <col min="9235" max="9236" width="7.33203125" customWidth="1"/>
    <col min="9237" max="9237" width="9.6640625" customWidth="1"/>
    <col min="9238" max="9239" width="7.33203125" customWidth="1"/>
    <col min="9240" max="9240" width="2.5546875" customWidth="1"/>
    <col min="9241" max="9241" width="10.33203125" customWidth="1"/>
    <col min="9242" max="9242" width="6.6640625" customWidth="1"/>
    <col min="9243" max="9243" width="8.6640625" customWidth="1"/>
    <col min="9244" max="9244" width="7.44140625" customWidth="1"/>
    <col min="9245" max="9245" width="7.33203125" customWidth="1"/>
    <col min="9246" max="9246" width="10.33203125" customWidth="1"/>
    <col min="9247" max="9247" width="7.44140625" customWidth="1"/>
    <col min="9248" max="9248" width="9.33203125" customWidth="1"/>
    <col min="9249" max="9249" width="3" customWidth="1"/>
    <col min="9250" max="9250" width="7.33203125" bestFit="1" customWidth="1"/>
    <col min="9251" max="9251" width="7.5546875" customWidth="1"/>
    <col min="9252" max="9252" width="10.33203125" customWidth="1"/>
    <col min="9253" max="9253" width="7.44140625" bestFit="1" customWidth="1"/>
    <col min="9254" max="9254" width="7.33203125" bestFit="1" customWidth="1"/>
    <col min="9255" max="9255" width="9.6640625" customWidth="1"/>
    <col min="9256" max="9257" width="7.33203125" bestFit="1" customWidth="1"/>
    <col min="9258" max="9485" width="9.33203125"/>
    <col min="9486" max="9487" width="12" customWidth="1"/>
    <col min="9488" max="9489" width="7.33203125" customWidth="1"/>
    <col min="9490" max="9490" width="9.5546875" customWidth="1"/>
    <col min="9491" max="9492" width="7.33203125" customWidth="1"/>
    <col min="9493" max="9493" width="9.6640625" customWidth="1"/>
    <col min="9494" max="9495" width="7.33203125" customWidth="1"/>
    <col min="9496" max="9496" width="2.5546875" customWidth="1"/>
    <col min="9497" max="9497" width="10.33203125" customWidth="1"/>
    <col min="9498" max="9498" width="6.6640625" customWidth="1"/>
    <col min="9499" max="9499" width="8.6640625" customWidth="1"/>
    <col min="9500" max="9500" width="7.44140625" customWidth="1"/>
    <col min="9501" max="9501" width="7.33203125" customWidth="1"/>
    <col min="9502" max="9502" width="10.33203125" customWidth="1"/>
    <col min="9503" max="9503" width="7.44140625" customWidth="1"/>
    <col min="9504" max="9504" width="9.33203125" customWidth="1"/>
    <col min="9505" max="9505" width="3" customWidth="1"/>
    <col min="9506" max="9506" width="7.33203125" bestFit="1" customWidth="1"/>
    <col min="9507" max="9507" width="7.5546875" customWidth="1"/>
    <col min="9508" max="9508" width="10.33203125" customWidth="1"/>
    <col min="9509" max="9509" width="7.44140625" bestFit="1" customWidth="1"/>
    <col min="9510" max="9510" width="7.33203125" bestFit="1" customWidth="1"/>
    <col min="9511" max="9511" width="9.6640625" customWidth="1"/>
    <col min="9512" max="9513" width="7.33203125" bestFit="1" customWidth="1"/>
    <col min="9514" max="9741" width="9.33203125"/>
    <col min="9742" max="9743" width="12" customWidth="1"/>
    <col min="9744" max="9745" width="7.33203125" customWidth="1"/>
    <col min="9746" max="9746" width="9.5546875" customWidth="1"/>
    <col min="9747" max="9748" width="7.33203125" customWidth="1"/>
    <col min="9749" max="9749" width="9.6640625" customWidth="1"/>
    <col min="9750" max="9751" width="7.33203125" customWidth="1"/>
    <col min="9752" max="9752" width="2.5546875" customWidth="1"/>
    <col min="9753" max="9753" width="10.33203125" customWidth="1"/>
    <col min="9754" max="9754" width="6.6640625" customWidth="1"/>
    <col min="9755" max="9755" width="8.6640625" customWidth="1"/>
    <col min="9756" max="9756" width="7.44140625" customWidth="1"/>
    <col min="9757" max="9757" width="7.33203125" customWidth="1"/>
    <col min="9758" max="9758" width="10.33203125" customWidth="1"/>
    <col min="9759" max="9759" width="7.44140625" customWidth="1"/>
    <col min="9760" max="9760" width="9.33203125" customWidth="1"/>
    <col min="9761" max="9761" width="3" customWidth="1"/>
    <col min="9762" max="9762" width="7.33203125" bestFit="1" customWidth="1"/>
    <col min="9763" max="9763" width="7.5546875" customWidth="1"/>
    <col min="9764" max="9764" width="10.33203125" customWidth="1"/>
    <col min="9765" max="9765" width="7.44140625" bestFit="1" customWidth="1"/>
    <col min="9766" max="9766" width="7.33203125" bestFit="1" customWidth="1"/>
    <col min="9767" max="9767" width="9.6640625" customWidth="1"/>
    <col min="9768" max="9769" width="7.33203125" bestFit="1" customWidth="1"/>
    <col min="9770" max="9997" width="9.33203125"/>
    <col min="9998" max="9999" width="12" customWidth="1"/>
    <col min="10000" max="10001" width="7.33203125" customWidth="1"/>
    <col min="10002" max="10002" width="9.5546875" customWidth="1"/>
    <col min="10003" max="10004" width="7.33203125" customWidth="1"/>
    <col min="10005" max="10005" width="9.6640625" customWidth="1"/>
    <col min="10006" max="10007" width="7.33203125" customWidth="1"/>
    <col min="10008" max="10008" width="2.5546875" customWidth="1"/>
    <col min="10009" max="10009" width="10.33203125" customWidth="1"/>
    <col min="10010" max="10010" width="6.6640625" customWidth="1"/>
    <col min="10011" max="10011" width="8.6640625" customWidth="1"/>
    <col min="10012" max="10012" width="7.44140625" customWidth="1"/>
    <col min="10013" max="10013" width="7.33203125" customWidth="1"/>
    <col min="10014" max="10014" width="10.33203125" customWidth="1"/>
    <col min="10015" max="10015" width="7.44140625" customWidth="1"/>
    <col min="10016" max="10016" width="9.33203125" customWidth="1"/>
    <col min="10017" max="10017" width="3" customWidth="1"/>
    <col min="10018" max="10018" width="7.33203125" bestFit="1" customWidth="1"/>
    <col min="10019" max="10019" width="7.5546875" customWidth="1"/>
    <col min="10020" max="10020" width="10.33203125" customWidth="1"/>
    <col min="10021" max="10021" width="7.44140625" bestFit="1" customWidth="1"/>
    <col min="10022" max="10022" width="7.33203125" bestFit="1" customWidth="1"/>
    <col min="10023" max="10023" width="9.6640625" customWidth="1"/>
    <col min="10024" max="10025" width="7.33203125" bestFit="1" customWidth="1"/>
    <col min="10026" max="10253" width="9.33203125"/>
    <col min="10254" max="10255" width="12" customWidth="1"/>
    <col min="10256" max="10257" width="7.33203125" customWidth="1"/>
    <col min="10258" max="10258" width="9.5546875" customWidth="1"/>
    <col min="10259" max="10260" width="7.33203125" customWidth="1"/>
    <col min="10261" max="10261" width="9.6640625" customWidth="1"/>
    <col min="10262" max="10263" width="7.33203125" customWidth="1"/>
    <col min="10264" max="10264" width="2.5546875" customWidth="1"/>
    <col min="10265" max="10265" width="10.33203125" customWidth="1"/>
    <col min="10266" max="10266" width="6.6640625" customWidth="1"/>
    <col min="10267" max="10267" width="8.6640625" customWidth="1"/>
    <col min="10268" max="10268" width="7.44140625" customWidth="1"/>
    <col min="10269" max="10269" width="7.33203125" customWidth="1"/>
    <col min="10270" max="10270" width="10.33203125" customWidth="1"/>
    <col min="10271" max="10271" width="7.44140625" customWidth="1"/>
    <col min="10272" max="10272" width="9.33203125" customWidth="1"/>
    <col min="10273" max="10273" width="3" customWidth="1"/>
    <col min="10274" max="10274" width="7.33203125" bestFit="1" customWidth="1"/>
    <col min="10275" max="10275" width="7.5546875" customWidth="1"/>
    <col min="10276" max="10276" width="10.33203125" customWidth="1"/>
    <col min="10277" max="10277" width="7.44140625" bestFit="1" customWidth="1"/>
    <col min="10278" max="10278" width="7.33203125" bestFit="1" customWidth="1"/>
    <col min="10279" max="10279" width="9.6640625" customWidth="1"/>
    <col min="10280" max="10281" width="7.33203125" bestFit="1" customWidth="1"/>
    <col min="10282" max="10509" width="9.33203125"/>
    <col min="10510" max="10511" width="12" customWidth="1"/>
    <col min="10512" max="10513" width="7.33203125" customWidth="1"/>
    <col min="10514" max="10514" width="9.5546875" customWidth="1"/>
    <col min="10515" max="10516" width="7.33203125" customWidth="1"/>
    <col min="10517" max="10517" width="9.6640625" customWidth="1"/>
    <col min="10518" max="10519" width="7.33203125" customWidth="1"/>
    <col min="10520" max="10520" width="2.5546875" customWidth="1"/>
    <col min="10521" max="10521" width="10.33203125" customWidth="1"/>
    <col min="10522" max="10522" width="6.6640625" customWidth="1"/>
    <col min="10523" max="10523" width="8.6640625" customWidth="1"/>
    <col min="10524" max="10524" width="7.44140625" customWidth="1"/>
    <col min="10525" max="10525" width="7.33203125" customWidth="1"/>
    <col min="10526" max="10526" width="10.33203125" customWidth="1"/>
    <col min="10527" max="10527" width="7.44140625" customWidth="1"/>
    <col min="10528" max="10528" width="9.33203125" customWidth="1"/>
    <col min="10529" max="10529" width="3" customWidth="1"/>
    <col min="10530" max="10530" width="7.33203125" bestFit="1" customWidth="1"/>
    <col min="10531" max="10531" width="7.5546875" customWidth="1"/>
    <col min="10532" max="10532" width="10.33203125" customWidth="1"/>
    <col min="10533" max="10533" width="7.44140625" bestFit="1" customWidth="1"/>
    <col min="10534" max="10534" width="7.33203125" bestFit="1" customWidth="1"/>
    <col min="10535" max="10535" width="9.6640625" customWidth="1"/>
    <col min="10536" max="10537" width="7.33203125" bestFit="1" customWidth="1"/>
    <col min="10538" max="10765" width="9.33203125"/>
    <col min="10766" max="10767" width="12" customWidth="1"/>
    <col min="10768" max="10769" width="7.33203125" customWidth="1"/>
    <col min="10770" max="10770" width="9.5546875" customWidth="1"/>
    <col min="10771" max="10772" width="7.33203125" customWidth="1"/>
    <col min="10773" max="10773" width="9.6640625" customWidth="1"/>
    <col min="10774" max="10775" width="7.33203125" customWidth="1"/>
    <col min="10776" max="10776" width="2.5546875" customWidth="1"/>
    <col min="10777" max="10777" width="10.33203125" customWidth="1"/>
    <col min="10778" max="10778" width="6.6640625" customWidth="1"/>
    <col min="10779" max="10779" width="8.6640625" customWidth="1"/>
    <col min="10780" max="10780" width="7.44140625" customWidth="1"/>
    <col min="10781" max="10781" width="7.33203125" customWidth="1"/>
    <col min="10782" max="10782" width="10.33203125" customWidth="1"/>
    <col min="10783" max="10783" width="7.44140625" customWidth="1"/>
    <col min="10784" max="10784" width="9.33203125" customWidth="1"/>
    <col min="10785" max="10785" width="3" customWidth="1"/>
    <col min="10786" max="10786" width="7.33203125" bestFit="1" customWidth="1"/>
    <col min="10787" max="10787" width="7.5546875" customWidth="1"/>
    <col min="10788" max="10788" width="10.33203125" customWidth="1"/>
    <col min="10789" max="10789" width="7.44140625" bestFit="1" customWidth="1"/>
    <col min="10790" max="10790" width="7.33203125" bestFit="1" customWidth="1"/>
    <col min="10791" max="10791" width="9.6640625" customWidth="1"/>
    <col min="10792" max="10793" width="7.33203125" bestFit="1" customWidth="1"/>
    <col min="10794" max="11021" width="9.33203125"/>
    <col min="11022" max="11023" width="12" customWidth="1"/>
    <col min="11024" max="11025" width="7.33203125" customWidth="1"/>
    <col min="11026" max="11026" width="9.5546875" customWidth="1"/>
    <col min="11027" max="11028" width="7.33203125" customWidth="1"/>
    <col min="11029" max="11029" width="9.6640625" customWidth="1"/>
    <col min="11030" max="11031" width="7.33203125" customWidth="1"/>
    <col min="11032" max="11032" width="2.5546875" customWidth="1"/>
    <col min="11033" max="11033" width="10.33203125" customWidth="1"/>
    <col min="11034" max="11034" width="6.6640625" customWidth="1"/>
    <col min="11035" max="11035" width="8.6640625" customWidth="1"/>
    <col min="11036" max="11036" width="7.44140625" customWidth="1"/>
    <col min="11037" max="11037" width="7.33203125" customWidth="1"/>
    <col min="11038" max="11038" width="10.33203125" customWidth="1"/>
    <col min="11039" max="11039" width="7.44140625" customWidth="1"/>
    <col min="11040" max="11040" width="9.33203125" customWidth="1"/>
    <col min="11041" max="11041" width="3" customWidth="1"/>
    <col min="11042" max="11042" width="7.33203125" bestFit="1" customWidth="1"/>
    <col min="11043" max="11043" width="7.5546875" customWidth="1"/>
    <col min="11044" max="11044" width="10.33203125" customWidth="1"/>
    <col min="11045" max="11045" width="7.44140625" bestFit="1" customWidth="1"/>
    <col min="11046" max="11046" width="7.33203125" bestFit="1" customWidth="1"/>
    <col min="11047" max="11047" width="9.6640625" customWidth="1"/>
    <col min="11048" max="11049" width="7.33203125" bestFit="1" customWidth="1"/>
    <col min="11050" max="11277" width="9.33203125"/>
    <col min="11278" max="11279" width="12" customWidth="1"/>
    <col min="11280" max="11281" width="7.33203125" customWidth="1"/>
    <col min="11282" max="11282" width="9.5546875" customWidth="1"/>
    <col min="11283" max="11284" width="7.33203125" customWidth="1"/>
    <col min="11285" max="11285" width="9.6640625" customWidth="1"/>
    <col min="11286" max="11287" width="7.33203125" customWidth="1"/>
    <col min="11288" max="11288" width="2.5546875" customWidth="1"/>
    <col min="11289" max="11289" width="10.33203125" customWidth="1"/>
    <col min="11290" max="11290" width="6.6640625" customWidth="1"/>
    <col min="11291" max="11291" width="8.6640625" customWidth="1"/>
    <col min="11292" max="11292" width="7.44140625" customWidth="1"/>
    <col min="11293" max="11293" width="7.33203125" customWidth="1"/>
    <col min="11294" max="11294" width="10.33203125" customWidth="1"/>
    <col min="11295" max="11295" width="7.44140625" customWidth="1"/>
    <col min="11296" max="11296" width="9.33203125" customWidth="1"/>
    <col min="11297" max="11297" width="3" customWidth="1"/>
    <col min="11298" max="11298" width="7.33203125" bestFit="1" customWidth="1"/>
    <col min="11299" max="11299" width="7.5546875" customWidth="1"/>
    <col min="11300" max="11300" width="10.33203125" customWidth="1"/>
    <col min="11301" max="11301" width="7.44140625" bestFit="1" customWidth="1"/>
    <col min="11302" max="11302" width="7.33203125" bestFit="1" customWidth="1"/>
    <col min="11303" max="11303" width="9.6640625" customWidth="1"/>
    <col min="11304" max="11305" width="7.33203125" bestFit="1" customWidth="1"/>
    <col min="11306" max="11533" width="9.33203125"/>
    <col min="11534" max="11535" width="12" customWidth="1"/>
    <col min="11536" max="11537" width="7.33203125" customWidth="1"/>
    <col min="11538" max="11538" width="9.5546875" customWidth="1"/>
    <col min="11539" max="11540" width="7.33203125" customWidth="1"/>
    <col min="11541" max="11541" width="9.6640625" customWidth="1"/>
    <col min="11542" max="11543" width="7.33203125" customWidth="1"/>
    <col min="11544" max="11544" width="2.5546875" customWidth="1"/>
    <col min="11545" max="11545" width="10.33203125" customWidth="1"/>
    <col min="11546" max="11546" width="6.6640625" customWidth="1"/>
    <col min="11547" max="11547" width="8.6640625" customWidth="1"/>
    <col min="11548" max="11548" width="7.44140625" customWidth="1"/>
    <col min="11549" max="11549" width="7.33203125" customWidth="1"/>
    <col min="11550" max="11550" width="10.33203125" customWidth="1"/>
    <col min="11551" max="11551" width="7.44140625" customWidth="1"/>
    <col min="11552" max="11552" width="9.33203125" customWidth="1"/>
    <col min="11553" max="11553" width="3" customWidth="1"/>
    <col min="11554" max="11554" width="7.33203125" bestFit="1" customWidth="1"/>
    <col min="11555" max="11555" width="7.5546875" customWidth="1"/>
    <col min="11556" max="11556" width="10.33203125" customWidth="1"/>
    <col min="11557" max="11557" width="7.44140625" bestFit="1" customWidth="1"/>
    <col min="11558" max="11558" width="7.33203125" bestFit="1" customWidth="1"/>
    <col min="11559" max="11559" width="9.6640625" customWidth="1"/>
    <col min="11560" max="11561" width="7.33203125" bestFit="1" customWidth="1"/>
    <col min="11562" max="11789" width="9.33203125"/>
    <col min="11790" max="11791" width="12" customWidth="1"/>
    <col min="11792" max="11793" width="7.33203125" customWidth="1"/>
    <col min="11794" max="11794" width="9.5546875" customWidth="1"/>
    <col min="11795" max="11796" width="7.33203125" customWidth="1"/>
    <col min="11797" max="11797" width="9.6640625" customWidth="1"/>
    <col min="11798" max="11799" width="7.33203125" customWidth="1"/>
    <col min="11800" max="11800" width="2.5546875" customWidth="1"/>
    <col min="11801" max="11801" width="10.33203125" customWidth="1"/>
    <col min="11802" max="11802" width="6.6640625" customWidth="1"/>
    <col min="11803" max="11803" width="8.6640625" customWidth="1"/>
    <col min="11804" max="11804" width="7.44140625" customWidth="1"/>
    <col min="11805" max="11805" width="7.33203125" customWidth="1"/>
    <col min="11806" max="11806" width="10.33203125" customWidth="1"/>
    <col min="11807" max="11807" width="7.44140625" customWidth="1"/>
    <col min="11808" max="11808" width="9.33203125" customWidth="1"/>
    <col min="11809" max="11809" width="3" customWidth="1"/>
    <col min="11810" max="11810" width="7.33203125" bestFit="1" customWidth="1"/>
    <col min="11811" max="11811" width="7.5546875" customWidth="1"/>
    <col min="11812" max="11812" width="10.33203125" customWidth="1"/>
    <col min="11813" max="11813" width="7.44140625" bestFit="1" customWidth="1"/>
    <col min="11814" max="11814" width="7.33203125" bestFit="1" customWidth="1"/>
    <col min="11815" max="11815" width="9.6640625" customWidth="1"/>
    <col min="11816" max="11817" width="7.33203125" bestFit="1" customWidth="1"/>
    <col min="11818" max="12045" width="9.33203125"/>
    <col min="12046" max="12047" width="12" customWidth="1"/>
    <col min="12048" max="12049" width="7.33203125" customWidth="1"/>
    <col min="12050" max="12050" width="9.5546875" customWidth="1"/>
    <col min="12051" max="12052" width="7.33203125" customWidth="1"/>
    <col min="12053" max="12053" width="9.6640625" customWidth="1"/>
    <col min="12054" max="12055" width="7.33203125" customWidth="1"/>
    <col min="12056" max="12056" width="2.5546875" customWidth="1"/>
    <col min="12057" max="12057" width="10.33203125" customWidth="1"/>
    <col min="12058" max="12058" width="6.6640625" customWidth="1"/>
    <col min="12059" max="12059" width="8.6640625" customWidth="1"/>
    <col min="12060" max="12060" width="7.44140625" customWidth="1"/>
    <col min="12061" max="12061" width="7.33203125" customWidth="1"/>
    <col min="12062" max="12062" width="10.33203125" customWidth="1"/>
    <col min="12063" max="12063" width="7.44140625" customWidth="1"/>
    <col min="12064" max="12064" width="9.33203125" customWidth="1"/>
    <col min="12065" max="12065" width="3" customWidth="1"/>
    <col min="12066" max="12066" width="7.33203125" bestFit="1" customWidth="1"/>
    <col min="12067" max="12067" width="7.5546875" customWidth="1"/>
    <col min="12068" max="12068" width="10.33203125" customWidth="1"/>
    <col min="12069" max="12069" width="7.44140625" bestFit="1" customWidth="1"/>
    <col min="12070" max="12070" width="7.33203125" bestFit="1" customWidth="1"/>
    <col min="12071" max="12071" width="9.6640625" customWidth="1"/>
    <col min="12072" max="12073" width="7.33203125" bestFit="1" customWidth="1"/>
    <col min="12074" max="12301" width="9.33203125"/>
    <col min="12302" max="12303" width="12" customWidth="1"/>
    <col min="12304" max="12305" width="7.33203125" customWidth="1"/>
    <col min="12306" max="12306" width="9.5546875" customWidth="1"/>
    <col min="12307" max="12308" width="7.33203125" customWidth="1"/>
    <col min="12309" max="12309" width="9.6640625" customWidth="1"/>
    <col min="12310" max="12311" width="7.33203125" customWidth="1"/>
    <col min="12312" max="12312" width="2.5546875" customWidth="1"/>
    <col min="12313" max="12313" width="10.33203125" customWidth="1"/>
    <col min="12314" max="12314" width="6.6640625" customWidth="1"/>
    <col min="12315" max="12315" width="8.6640625" customWidth="1"/>
    <col min="12316" max="12316" width="7.44140625" customWidth="1"/>
    <col min="12317" max="12317" width="7.33203125" customWidth="1"/>
    <col min="12318" max="12318" width="10.33203125" customWidth="1"/>
    <col min="12319" max="12319" width="7.44140625" customWidth="1"/>
    <col min="12320" max="12320" width="9.33203125" customWidth="1"/>
    <col min="12321" max="12321" width="3" customWidth="1"/>
    <col min="12322" max="12322" width="7.33203125" bestFit="1" customWidth="1"/>
    <col min="12323" max="12323" width="7.5546875" customWidth="1"/>
    <col min="12324" max="12324" width="10.33203125" customWidth="1"/>
    <col min="12325" max="12325" width="7.44140625" bestFit="1" customWidth="1"/>
    <col min="12326" max="12326" width="7.33203125" bestFit="1" customWidth="1"/>
    <col min="12327" max="12327" width="9.6640625" customWidth="1"/>
    <col min="12328" max="12329" width="7.33203125" bestFit="1" customWidth="1"/>
    <col min="12330" max="12557" width="9.33203125"/>
    <col min="12558" max="12559" width="12" customWidth="1"/>
    <col min="12560" max="12561" width="7.33203125" customWidth="1"/>
    <col min="12562" max="12562" width="9.5546875" customWidth="1"/>
    <col min="12563" max="12564" width="7.33203125" customWidth="1"/>
    <col min="12565" max="12565" width="9.6640625" customWidth="1"/>
    <col min="12566" max="12567" width="7.33203125" customWidth="1"/>
    <col min="12568" max="12568" width="2.5546875" customWidth="1"/>
    <col min="12569" max="12569" width="10.33203125" customWidth="1"/>
    <col min="12570" max="12570" width="6.6640625" customWidth="1"/>
    <col min="12571" max="12571" width="8.6640625" customWidth="1"/>
    <col min="12572" max="12572" width="7.44140625" customWidth="1"/>
    <col min="12573" max="12573" width="7.33203125" customWidth="1"/>
    <col min="12574" max="12574" width="10.33203125" customWidth="1"/>
    <col min="12575" max="12575" width="7.44140625" customWidth="1"/>
    <col min="12576" max="12576" width="9.33203125" customWidth="1"/>
    <col min="12577" max="12577" width="3" customWidth="1"/>
    <col min="12578" max="12578" width="7.33203125" bestFit="1" customWidth="1"/>
    <col min="12579" max="12579" width="7.5546875" customWidth="1"/>
    <col min="12580" max="12580" width="10.33203125" customWidth="1"/>
    <col min="12581" max="12581" width="7.44140625" bestFit="1" customWidth="1"/>
    <col min="12582" max="12582" width="7.33203125" bestFit="1" customWidth="1"/>
    <col min="12583" max="12583" width="9.6640625" customWidth="1"/>
    <col min="12584" max="12585" width="7.33203125" bestFit="1" customWidth="1"/>
    <col min="12586" max="12813" width="9.33203125"/>
    <col min="12814" max="12815" width="12" customWidth="1"/>
    <col min="12816" max="12817" width="7.33203125" customWidth="1"/>
    <col min="12818" max="12818" width="9.5546875" customWidth="1"/>
    <col min="12819" max="12820" width="7.33203125" customWidth="1"/>
    <col min="12821" max="12821" width="9.6640625" customWidth="1"/>
    <col min="12822" max="12823" width="7.33203125" customWidth="1"/>
    <col min="12824" max="12824" width="2.5546875" customWidth="1"/>
    <col min="12825" max="12825" width="10.33203125" customWidth="1"/>
    <col min="12826" max="12826" width="6.6640625" customWidth="1"/>
    <col min="12827" max="12827" width="8.6640625" customWidth="1"/>
    <col min="12828" max="12828" width="7.44140625" customWidth="1"/>
    <col min="12829" max="12829" width="7.33203125" customWidth="1"/>
    <col min="12830" max="12830" width="10.33203125" customWidth="1"/>
    <col min="12831" max="12831" width="7.44140625" customWidth="1"/>
    <col min="12832" max="12832" width="9.33203125" customWidth="1"/>
    <col min="12833" max="12833" width="3" customWidth="1"/>
    <col min="12834" max="12834" width="7.33203125" bestFit="1" customWidth="1"/>
    <col min="12835" max="12835" width="7.5546875" customWidth="1"/>
    <col min="12836" max="12836" width="10.33203125" customWidth="1"/>
    <col min="12837" max="12837" width="7.44140625" bestFit="1" customWidth="1"/>
    <col min="12838" max="12838" width="7.33203125" bestFit="1" customWidth="1"/>
    <col min="12839" max="12839" width="9.6640625" customWidth="1"/>
    <col min="12840" max="12841" width="7.33203125" bestFit="1" customWidth="1"/>
    <col min="12842" max="13069" width="9.33203125"/>
    <col min="13070" max="13071" width="12" customWidth="1"/>
    <col min="13072" max="13073" width="7.33203125" customWidth="1"/>
    <col min="13074" max="13074" width="9.5546875" customWidth="1"/>
    <col min="13075" max="13076" width="7.33203125" customWidth="1"/>
    <col min="13077" max="13077" width="9.6640625" customWidth="1"/>
    <col min="13078" max="13079" width="7.33203125" customWidth="1"/>
    <col min="13080" max="13080" width="2.5546875" customWidth="1"/>
    <col min="13081" max="13081" width="10.33203125" customWidth="1"/>
    <col min="13082" max="13082" width="6.6640625" customWidth="1"/>
    <col min="13083" max="13083" width="8.6640625" customWidth="1"/>
    <col min="13084" max="13084" width="7.44140625" customWidth="1"/>
    <col min="13085" max="13085" width="7.33203125" customWidth="1"/>
    <col min="13086" max="13086" width="10.33203125" customWidth="1"/>
    <col min="13087" max="13087" width="7.44140625" customWidth="1"/>
    <col min="13088" max="13088" width="9.33203125" customWidth="1"/>
    <col min="13089" max="13089" width="3" customWidth="1"/>
    <col min="13090" max="13090" width="7.33203125" bestFit="1" customWidth="1"/>
    <col min="13091" max="13091" width="7.5546875" customWidth="1"/>
    <col min="13092" max="13092" width="10.33203125" customWidth="1"/>
    <col min="13093" max="13093" width="7.44140625" bestFit="1" customWidth="1"/>
    <col min="13094" max="13094" width="7.33203125" bestFit="1" customWidth="1"/>
    <col min="13095" max="13095" width="9.6640625" customWidth="1"/>
    <col min="13096" max="13097" width="7.33203125" bestFit="1" customWidth="1"/>
    <col min="13098" max="13325" width="9.33203125"/>
    <col min="13326" max="13327" width="12" customWidth="1"/>
    <col min="13328" max="13329" width="7.33203125" customWidth="1"/>
    <col min="13330" max="13330" width="9.5546875" customWidth="1"/>
    <col min="13331" max="13332" width="7.33203125" customWidth="1"/>
    <col min="13333" max="13333" width="9.6640625" customWidth="1"/>
    <col min="13334" max="13335" width="7.33203125" customWidth="1"/>
    <col min="13336" max="13336" width="2.5546875" customWidth="1"/>
    <col min="13337" max="13337" width="10.33203125" customWidth="1"/>
    <col min="13338" max="13338" width="6.6640625" customWidth="1"/>
    <col min="13339" max="13339" width="8.6640625" customWidth="1"/>
    <col min="13340" max="13340" width="7.44140625" customWidth="1"/>
    <col min="13341" max="13341" width="7.33203125" customWidth="1"/>
    <col min="13342" max="13342" width="10.33203125" customWidth="1"/>
    <col min="13343" max="13343" width="7.44140625" customWidth="1"/>
    <col min="13344" max="13344" width="9.33203125" customWidth="1"/>
    <col min="13345" max="13345" width="3" customWidth="1"/>
    <col min="13346" max="13346" width="7.33203125" bestFit="1" customWidth="1"/>
    <col min="13347" max="13347" width="7.5546875" customWidth="1"/>
    <col min="13348" max="13348" width="10.33203125" customWidth="1"/>
    <col min="13349" max="13349" width="7.44140625" bestFit="1" customWidth="1"/>
    <col min="13350" max="13350" width="7.33203125" bestFit="1" customWidth="1"/>
    <col min="13351" max="13351" width="9.6640625" customWidth="1"/>
    <col min="13352" max="13353" width="7.33203125" bestFit="1" customWidth="1"/>
    <col min="13354" max="13581" width="9.33203125"/>
    <col min="13582" max="13583" width="12" customWidth="1"/>
    <col min="13584" max="13585" width="7.33203125" customWidth="1"/>
    <col min="13586" max="13586" width="9.5546875" customWidth="1"/>
    <col min="13587" max="13588" width="7.33203125" customWidth="1"/>
    <col min="13589" max="13589" width="9.6640625" customWidth="1"/>
    <col min="13590" max="13591" width="7.33203125" customWidth="1"/>
    <col min="13592" max="13592" width="2.5546875" customWidth="1"/>
    <col min="13593" max="13593" width="10.33203125" customWidth="1"/>
    <col min="13594" max="13594" width="6.6640625" customWidth="1"/>
    <col min="13595" max="13595" width="8.6640625" customWidth="1"/>
    <col min="13596" max="13596" width="7.44140625" customWidth="1"/>
    <col min="13597" max="13597" width="7.33203125" customWidth="1"/>
    <col min="13598" max="13598" width="10.33203125" customWidth="1"/>
    <col min="13599" max="13599" width="7.44140625" customWidth="1"/>
    <col min="13600" max="13600" width="9.33203125" customWidth="1"/>
    <col min="13601" max="13601" width="3" customWidth="1"/>
    <col min="13602" max="13602" width="7.33203125" bestFit="1" customWidth="1"/>
    <col min="13603" max="13603" width="7.5546875" customWidth="1"/>
    <col min="13604" max="13604" width="10.33203125" customWidth="1"/>
    <col min="13605" max="13605" width="7.44140625" bestFit="1" customWidth="1"/>
    <col min="13606" max="13606" width="7.33203125" bestFit="1" customWidth="1"/>
    <col min="13607" max="13607" width="9.6640625" customWidth="1"/>
    <col min="13608" max="13609" width="7.33203125" bestFit="1" customWidth="1"/>
    <col min="13610" max="13837" width="9.33203125"/>
    <col min="13838" max="13839" width="12" customWidth="1"/>
    <col min="13840" max="13841" width="7.33203125" customWidth="1"/>
    <col min="13842" max="13842" width="9.5546875" customWidth="1"/>
    <col min="13843" max="13844" width="7.33203125" customWidth="1"/>
    <col min="13845" max="13845" width="9.6640625" customWidth="1"/>
    <col min="13846" max="13847" width="7.33203125" customWidth="1"/>
    <col min="13848" max="13848" width="2.5546875" customWidth="1"/>
    <col min="13849" max="13849" width="10.33203125" customWidth="1"/>
    <col min="13850" max="13850" width="6.6640625" customWidth="1"/>
    <col min="13851" max="13851" width="8.6640625" customWidth="1"/>
    <col min="13852" max="13852" width="7.44140625" customWidth="1"/>
    <col min="13853" max="13853" width="7.33203125" customWidth="1"/>
    <col min="13854" max="13854" width="10.33203125" customWidth="1"/>
    <col min="13855" max="13855" width="7.44140625" customWidth="1"/>
    <col min="13856" max="13856" width="9.33203125" customWidth="1"/>
    <col min="13857" max="13857" width="3" customWidth="1"/>
    <col min="13858" max="13858" width="7.33203125" bestFit="1" customWidth="1"/>
    <col min="13859" max="13859" width="7.5546875" customWidth="1"/>
    <col min="13860" max="13860" width="10.33203125" customWidth="1"/>
    <col min="13861" max="13861" width="7.44140625" bestFit="1" customWidth="1"/>
    <col min="13862" max="13862" width="7.33203125" bestFit="1" customWidth="1"/>
    <col min="13863" max="13863" width="9.6640625" customWidth="1"/>
    <col min="13864" max="13865" width="7.33203125" bestFit="1" customWidth="1"/>
    <col min="13866" max="14045" width="9.33203125"/>
  </cols>
  <sheetData>
    <row r="1" spans="1:53" ht="24.6">
      <c r="A1" s="42" t="s">
        <v>560</v>
      </c>
      <c r="D1" s="42"/>
      <c r="F1" s="19"/>
      <c r="U1" s="22"/>
    </row>
    <row r="2" spans="1:53" ht="18" customHeight="1" thickBot="1">
      <c r="U2" s="22"/>
      <c r="AE2" s="1305" t="s">
        <v>430</v>
      </c>
      <c r="AF2" s="1305"/>
      <c r="AG2" s="1305"/>
      <c r="AH2" s="1305"/>
      <c r="AI2" s="1305"/>
      <c r="AJ2" s="1305"/>
      <c r="AK2" s="1305"/>
      <c r="AL2" s="1305"/>
    </row>
    <row r="3" spans="1:53" ht="15.75" customHeight="1" thickBot="1">
      <c r="D3" s="1319" t="s">
        <v>41</v>
      </c>
      <c r="E3" s="1320"/>
      <c r="F3" s="1320"/>
      <c r="G3" s="1320"/>
      <c r="H3" s="1320"/>
      <c r="I3" s="1320"/>
      <c r="J3" s="1320"/>
      <c r="K3" s="1321"/>
      <c r="M3" s="1316" t="s">
        <v>70</v>
      </c>
      <c r="N3" s="1317"/>
      <c r="O3" s="1317"/>
      <c r="P3" s="1317"/>
      <c r="Q3" s="1317"/>
      <c r="R3" s="1317"/>
      <c r="S3" s="1317"/>
      <c r="T3" s="1318"/>
      <c r="U3" s="22"/>
      <c r="V3" s="1313" t="s">
        <v>71</v>
      </c>
      <c r="W3" s="1314"/>
      <c r="X3" s="1314"/>
      <c r="Y3" s="1314"/>
      <c r="Z3" s="1314"/>
      <c r="AA3" s="1314"/>
      <c r="AB3" s="1314"/>
      <c r="AC3" s="1315"/>
      <c r="AE3" s="1313" t="s">
        <v>71</v>
      </c>
      <c r="AF3" s="1314"/>
      <c r="AG3" s="1314"/>
      <c r="AH3" s="1314"/>
      <c r="AI3" s="1314"/>
      <c r="AJ3" s="1314"/>
      <c r="AK3" s="1314"/>
      <c r="AL3" s="1315"/>
    </row>
    <row r="4" spans="1:53" ht="18.600000000000001" customHeight="1" thickBot="1">
      <c r="A4" s="25"/>
      <c r="B4" s="833" t="s">
        <v>481</v>
      </c>
      <c r="C4" s="833" t="s">
        <v>58</v>
      </c>
      <c r="D4" s="834" t="s">
        <v>7</v>
      </c>
      <c r="E4" s="835" t="s">
        <v>8</v>
      </c>
      <c r="F4" s="835" t="s">
        <v>9</v>
      </c>
      <c r="G4" s="835" t="s">
        <v>10</v>
      </c>
      <c r="H4" s="835" t="s">
        <v>11</v>
      </c>
      <c r="I4" s="944" t="s">
        <v>12</v>
      </c>
      <c r="J4" s="944" t="s">
        <v>558</v>
      </c>
      <c r="K4" s="836" t="s">
        <v>559</v>
      </c>
      <c r="M4" s="834" t="s">
        <v>7</v>
      </c>
      <c r="N4" s="835" t="s">
        <v>8</v>
      </c>
      <c r="O4" s="837" t="s">
        <v>9</v>
      </c>
      <c r="P4" s="835" t="s">
        <v>10</v>
      </c>
      <c r="Q4" s="835" t="s">
        <v>11</v>
      </c>
      <c r="R4" s="835" t="s">
        <v>12</v>
      </c>
      <c r="S4" s="834" t="s">
        <v>558</v>
      </c>
      <c r="T4" s="1037" t="s">
        <v>559</v>
      </c>
      <c r="U4" s="24"/>
      <c r="V4" s="834" t="s">
        <v>7</v>
      </c>
      <c r="W4" s="835" t="s">
        <v>8</v>
      </c>
      <c r="X4" s="837" t="s">
        <v>9</v>
      </c>
      <c r="Y4" s="835" t="s">
        <v>10</v>
      </c>
      <c r="Z4" s="835" t="s">
        <v>11</v>
      </c>
      <c r="AA4" s="836" t="s">
        <v>12</v>
      </c>
      <c r="AB4" s="834" t="s">
        <v>558</v>
      </c>
      <c r="AC4" s="1037" t="s">
        <v>559</v>
      </c>
      <c r="AE4" s="23" t="s">
        <v>7</v>
      </c>
      <c r="AF4" s="44" t="s">
        <v>8</v>
      </c>
      <c r="AG4" s="45" t="s">
        <v>9</v>
      </c>
      <c r="AH4" s="44" t="s">
        <v>10</v>
      </c>
      <c r="AI4" s="44" t="s">
        <v>11</v>
      </c>
      <c r="AJ4" s="44" t="s">
        <v>12</v>
      </c>
      <c r="AK4" s="1027" t="s">
        <v>558</v>
      </c>
      <c r="AL4" s="1019" t="s">
        <v>559</v>
      </c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</row>
    <row r="5" spans="1:53" ht="18.600000000000001" hidden="1" customHeight="1">
      <c r="A5" s="1307">
        <v>1999</v>
      </c>
      <c r="B5" s="319">
        <f t="shared" ref="B5:B68" si="0">C5</f>
        <v>36192</v>
      </c>
      <c r="C5" s="677">
        <v>36192</v>
      </c>
      <c r="D5" s="671">
        <v>7.6</v>
      </c>
      <c r="E5" s="672"/>
      <c r="F5" s="672"/>
      <c r="G5" s="672"/>
      <c r="H5" s="673"/>
      <c r="I5" s="672"/>
      <c r="J5" s="1068"/>
      <c r="K5" s="1069"/>
      <c r="L5" s="32"/>
      <c r="M5" s="671">
        <v>2700</v>
      </c>
      <c r="N5" s="672"/>
      <c r="O5" s="672"/>
      <c r="P5" s="672"/>
      <c r="Q5" s="672"/>
      <c r="R5" s="672"/>
      <c r="S5" s="676"/>
      <c r="T5" s="1045"/>
      <c r="U5" s="32"/>
      <c r="V5" s="671">
        <v>4</v>
      </c>
      <c r="W5" s="672"/>
      <c r="X5" s="672"/>
      <c r="Y5" s="672"/>
      <c r="Z5" s="672"/>
      <c r="AA5" s="674"/>
      <c r="AB5" s="675"/>
      <c r="AC5" s="679"/>
      <c r="AD5" s="25"/>
      <c r="AE5" s="811"/>
      <c r="AF5" s="826"/>
      <c r="AG5" s="827"/>
      <c r="AH5" s="826"/>
      <c r="AI5" s="826"/>
      <c r="AJ5" s="826"/>
      <c r="AK5" s="812"/>
      <c r="AL5" s="1020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</row>
    <row r="6" spans="1:53" ht="18.600000000000001" hidden="1" customHeight="1">
      <c r="A6" s="1307"/>
      <c r="B6" s="319">
        <f t="shared" si="0"/>
        <v>36224</v>
      </c>
      <c r="C6" s="830">
        <v>36224</v>
      </c>
      <c r="D6" s="671">
        <v>8</v>
      </c>
      <c r="E6" s="672"/>
      <c r="F6" s="672"/>
      <c r="G6" s="672"/>
      <c r="H6" s="673"/>
      <c r="I6" s="672"/>
      <c r="J6" s="1068"/>
      <c r="K6" s="1069"/>
      <c r="L6" s="32"/>
      <c r="M6" s="671">
        <v>3000</v>
      </c>
      <c r="N6" s="672"/>
      <c r="O6" s="672"/>
      <c r="P6" s="672"/>
      <c r="Q6" s="672"/>
      <c r="R6" s="672"/>
      <c r="S6" s="676"/>
      <c r="T6" s="1046"/>
      <c r="U6" s="32"/>
      <c r="V6" s="671" t="s">
        <v>15</v>
      </c>
      <c r="W6" s="672"/>
      <c r="X6" s="672"/>
      <c r="Y6" s="672"/>
      <c r="Z6" s="672"/>
      <c r="AA6" s="674"/>
      <c r="AB6" s="675"/>
      <c r="AC6" s="679"/>
      <c r="AD6" s="25"/>
      <c r="AE6" s="811"/>
      <c r="AF6" s="826"/>
      <c r="AG6" s="827"/>
      <c r="AH6" s="826"/>
      <c r="AI6" s="826"/>
      <c r="AJ6" s="826"/>
      <c r="AK6" s="812"/>
      <c r="AL6" s="1020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</row>
    <row r="7" spans="1:53" ht="18.600000000000001" hidden="1" customHeight="1">
      <c r="A7" s="1307"/>
      <c r="B7" s="319">
        <f t="shared" si="0"/>
        <v>36256</v>
      </c>
      <c r="C7" s="830">
        <v>36256</v>
      </c>
      <c r="D7" s="671">
        <v>8</v>
      </c>
      <c r="E7" s="672"/>
      <c r="F7" s="672"/>
      <c r="G7" s="672"/>
      <c r="H7" s="673"/>
      <c r="I7" s="672"/>
      <c r="J7" s="1068"/>
      <c r="K7" s="1069"/>
      <c r="L7" s="32"/>
      <c r="M7" s="671">
        <v>2800</v>
      </c>
      <c r="N7" s="672"/>
      <c r="O7" s="672"/>
      <c r="P7" s="672"/>
      <c r="Q7" s="672"/>
      <c r="R7" s="672"/>
      <c r="S7" s="676"/>
      <c r="T7" s="1046"/>
      <c r="U7" s="32"/>
      <c r="V7" s="671">
        <v>4</v>
      </c>
      <c r="W7" s="672"/>
      <c r="X7" s="672"/>
      <c r="Y7" s="672"/>
      <c r="Z7" s="672"/>
      <c r="AA7" s="674"/>
      <c r="AB7" s="675"/>
      <c r="AC7" s="679"/>
      <c r="AD7" s="25"/>
      <c r="AE7" s="811"/>
      <c r="AF7" s="826"/>
      <c r="AG7" s="827"/>
      <c r="AH7" s="826"/>
      <c r="AI7" s="826"/>
      <c r="AJ7" s="826"/>
      <c r="AK7" s="812"/>
      <c r="AL7" s="1020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</row>
    <row r="8" spans="1:53" ht="18.600000000000001" hidden="1" customHeight="1">
      <c r="A8" s="1307"/>
      <c r="B8" s="319">
        <f t="shared" si="0"/>
        <v>36284</v>
      </c>
      <c r="C8" s="830">
        <v>36284</v>
      </c>
      <c r="D8" s="671">
        <v>8</v>
      </c>
      <c r="E8" s="672"/>
      <c r="F8" s="672"/>
      <c r="G8" s="672"/>
      <c r="H8" s="673"/>
      <c r="I8" s="672"/>
      <c r="J8" s="1068"/>
      <c r="K8" s="1069"/>
      <c r="L8" s="32"/>
      <c r="M8" s="671">
        <v>2800</v>
      </c>
      <c r="N8" s="672"/>
      <c r="O8" s="672"/>
      <c r="P8" s="672"/>
      <c r="Q8" s="672"/>
      <c r="R8" s="672"/>
      <c r="S8" s="676"/>
      <c r="T8" s="1046"/>
      <c r="U8" s="32"/>
      <c r="V8" s="671">
        <v>4</v>
      </c>
      <c r="W8" s="672"/>
      <c r="X8" s="672"/>
      <c r="Y8" s="672"/>
      <c r="Z8" s="672"/>
      <c r="AA8" s="674"/>
      <c r="AB8" s="675"/>
      <c r="AC8" s="679"/>
      <c r="AD8" s="25"/>
      <c r="AE8" s="811"/>
      <c r="AF8" s="826"/>
      <c r="AG8" s="827"/>
      <c r="AH8" s="826"/>
      <c r="AI8" s="826"/>
      <c r="AJ8" s="826"/>
      <c r="AK8" s="812"/>
      <c r="AL8" s="1020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</row>
    <row r="9" spans="1:53" ht="18.600000000000001" hidden="1" customHeight="1">
      <c r="A9" s="1307"/>
      <c r="B9" s="319">
        <f t="shared" si="0"/>
        <v>36312</v>
      </c>
      <c r="C9" s="830">
        <v>36312</v>
      </c>
      <c r="D9" s="671">
        <v>8.1</v>
      </c>
      <c r="E9" s="672"/>
      <c r="F9" s="672"/>
      <c r="G9" s="672"/>
      <c r="H9" s="673"/>
      <c r="I9" s="672"/>
      <c r="J9" s="1068"/>
      <c r="K9" s="1069"/>
      <c r="L9" s="32"/>
      <c r="M9" s="671">
        <v>3000</v>
      </c>
      <c r="N9" s="672"/>
      <c r="O9" s="672"/>
      <c r="P9" s="672"/>
      <c r="Q9" s="672"/>
      <c r="R9" s="672"/>
      <c r="S9" s="676"/>
      <c r="T9" s="1046"/>
      <c r="U9" s="32"/>
      <c r="V9" s="671">
        <v>7</v>
      </c>
      <c r="W9" s="672"/>
      <c r="X9" s="672"/>
      <c r="Y9" s="672"/>
      <c r="Z9" s="672"/>
      <c r="AA9" s="674"/>
      <c r="AB9" s="675"/>
      <c r="AC9" s="679"/>
      <c r="AD9" s="25"/>
      <c r="AE9" s="811"/>
      <c r="AF9" s="826"/>
      <c r="AG9" s="827"/>
      <c r="AH9" s="826"/>
      <c r="AI9" s="826"/>
      <c r="AJ9" s="826"/>
      <c r="AK9" s="812"/>
      <c r="AL9" s="1020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</row>
    <row r="10" spans="1:53" ht="18.600000000000001" hidden="1" customHeight="1">
      <c r="A10" s="1307"/>
      <c r="B10" s="319">
        <f t="shared" si="0"/>
        <v>36341</v>
      </c>
      <c r="C10" s="830">
        <v>36341</v>
      </c>
      <c r="D10" s="671">
        <v>8.1</v>
      </c>
      <c r="E10" s="672"/>
      <c r="F10" s="672"/>
      <c r="G10" s="672"/>
      <c r="H10" s="673"/>
      <c r="I10" s="672"/>
      <c r="J10" s="1068"/>
      <c r="K10" s="1069"/>
      <c r="L10" s="32"/>
      <c r="M10" s="671">
        <v>2900</v>
      </c>
      <c r="N10" s="672"/>
      <c r="O10" s="672"/>
      <c r="P10" s="672"/>
      <c r="Q10" s="672"/>
      <c r="R10" s="672"/>
      <c r="S10" s="676"/>
      <c r="T10" s="1046"/>
      <c r="U10" s="32"/>
      <c r="V10" s="671">
        <v>4</v>
      </c>
      <c r="W10" s="672"/>
      <c r="X10" s="672"/>
      <c r="Y10" s="672"/>
      <c r="Z10" s="672"/>
      <c r="AA10" s="674"/>
      <c r="AB10" s="675"/>
      <c r="AC10" s="679"/>
      <c r="AD10" s="25"/>
      <c r="AE10" s="811"/>
      <c r="AF10" s="826"/>
      <c r="AG10" s="827"/>
      <c r="AH10" s="826"/>
      <c r="AI10" s="826"/>
      <c r="AJ10" s="826"/>
      <c r="AK10" s="812"/>
      <c r="AL10" s="1020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</row>
    <row r="11" spans="1:53" ht="18.600000000000001" hidden="1" customHeight="1">
      <c r="A11" s="1307"/>
      <c r="B11" s="319">
        <f t="shared" si="0"/>
        <v>36370</v>
      </c>
      <c r="C11" s="830">
        <v>36370</v>
      </c>
      <c r="D11" s="671">
        <v>8</v>
      </c>
      <c r="E11" s="672"/>
      <c r="F11" s="672"/>
      <c r="G11" s="672"/>
      <c r="H11" s="673"/>
      <c r="I11" s="672"/>
      <c r="J11" s="1068"/>
      <c r="K11" s="1069"/>
      <c r="L11" s="32"/>
      <c r="M11" s="671">
        <v>2400</v>
      </c>
      <c r="N11" s="672"/>
      <c r="O11" s="672"/>
      <c r="P11" s="672"/>
      <c r="Q11" s="672"/>
      <c r="R11" s="672"/>
      <c r="S11" s="676"/>
      <c r="T11" s="1046"/>
      <c r="U11" s="32"/>
      <c r="V11" s="671" t="s">
        <v>15</v>
      </c>
      <c r="W11" s="672"/>
      <c r="X11" s="672"/>
      <c r="Y11" s="672"/>
      <c r="Z11" s="672"/>
      <c r="AA11" s="674"/>
      <c r="AB11" s="675"/>
      <c r="AC11" s="679"/>
      <c r="AD11" s="25"/>
      <c r="AE11" s="811"/>
      <c r="AF11" s="826"/>
      <c r="AG11" s="827"/>
      <c r="AH11" s="826"/>
      <c r="AI11" s="826"/>
      <c r="AJ11" s="826"/>
      <c r="AK11" s="812"/>
      <c r="AL11" s="1020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</row>
    <row r="12" spans="1:53" ht="18.600000000000001" hidden="1" customHeight="1">
      <c r="A12" s="1307"/>
      <c r="B12" s="319">
        <f t="shared" si="0"/>
        <v>36399</v>
      </c>
      <c r="C12" s="830">
        <v>36399</v>
      </c>
      <c r="D12" s="671">
        <v>8.3000000000000007</v>
      </c>
      <c r="E12" s="672"/>
      <c r="F12" s="672"/>
      <c r="G12" s="672"/>
      <c r="H12" s="673"/>
      <c r="I12" s="672"/>
      <c r="J12" s="1068"/>
      <c r="K12" s="1069"/>
      <c r="L12" s="32"/>
      <c r="M12" s="671">
        <v>2400</v>
      </c>
      <c r="N12" s="672"/>
      <c r="O12" s="672"/>
      <c r="P12" s="672"/>
      <c r="Q12" s="672"/>
      <c r="R12" s="672"/>
      <c r="S12" s="676"/>
      <c r="T12" s="1046"/>
      <c r="U12" s="32"/>
      <c r="V12" s="671">
        <v>3</v>
      </c>
      <c r="W12" s="672"/>
      <c r="X12" s="672"/>
      <c r="Y12" s="672"/>
      <c r="Z12" s="672"/>
      <c r="AA12" s="674"/>
      <c r="AB12" s="675"/>
      <c r="AC12" s="679"/>
      <c r="AD12" s="25"/>
      <c r="AE12" s="811"/>
      <c r="AF12" s="826"/>
      <c r="AG12" s="827"/>
      <c r="AH12" s="826"/>
      <c r="AI12" s="826"/>
      <c r="AJ12" s="826"/>
      <c r="AK12" s="812"/>
      <c r="AL12" s="1020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</row>
    <row r="13" spans="1:53" ht="18.600000000000001" hidden="1" customHeight="1">
      <c r="A13" s="1325"/>
      <c r="B13" s="831">
        <f t="shared" si="0"/>
        <v>36431</v>
      </c>
      <c r="C13" s="832">
        <v>36431</v>
      </c>
      <c r="D13" s="687">
        <v>8.1999999999999993</v>
      </c>
      <c r="E13" s="688"/>
      <c r="F13" s="688"/>
      <c r="G13" s="688"/>
      <c r="H13" s="689"/>
      <c r="I13" s="688"/>
      <c r="J13" s="1070"/>
      <c r="K13" s="1071"/>
      <c r="L13" s="32"/>
      <c r="M13" s="687">
        <v>2400</v>
      </c>
      <c r="N13" s="688"/>
      <c r="O13" s="688"/>
      <c r="P13" s="688"/>
      <c r="Q13" s="688"/>
      <c r="R13" s="688"/>
      <c r="S13" s="693"/>
      <c r="T13" s="1047"/>
      <c r="U13" s="691"/>
      <c r="V13" s="687">
        <v>4</v>
      </c>
      <c r="W13" s="688"/>
      <c r="X13" s="688"/>
      <c r="Y13" s="688"/>
      <c r="Z13" s="688"/>
      <c r="AA13" s="690"/>
      <c r="AB13" s="692"/>
      <c r="AC13" s="1022"/>
      <c r="AD13" s="25"/>
      <c r="AE13" s="811"/>
      <c r="AF13" s="826"/>
      <c r="AG13" s="827"/>
      <c r="AH13" s="826"/>
      <c r="AI13" s="826"/>
      <c r="AJ13" s="826"/>
      <c r="AK13" s="812"/>
      <c r="AL13" s="1020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</row>
    <row r="14" spans="1:53" ht="18.600000000000001" hidden="1" customHeight="1">
      <c r="A14" s="1326">
        <v>2000</v>
      </c>
      <c r="B14" s="319">
        <f t="shared" si="0"/>
        <v>36644</v>
      </c>
      <c r="C14" s="830">
        <v>36644</v>
      </c>
      <c r="D14" s="671">
        <v>7.6</v>
      </c>
      <c r="E14" s="672"/>
      <c r="F14" s="672"/>
      <c r="G14" s="672"/>
      <c r="H14" s="673"/>
      <c r="I14" s="672"/>
      <c r="J14" s="1068"/>
      <c r="K14" s="1069"/>
      <c r="L14" s="32"/>
      <c r="M14" s="671">
        <v>3500</v>
      </c>
      <c r="N14" s="672"/>
      <c r="O14" s="672"/>
      <c r="P14" s="672"/>
      <c r="Q14" s="672"/>
      <c r="R14" s="672"/>
      <c r="S14" s="676"/>
      <c r="T14" s="1046"/>
      <c r="U14" s="32"/>
      <c r="V14" s="671">
        <v>6</v>
      </c>
      <c r="W14" s="672"/>
      <c r="X14" s="672"/>
      <c r="Y14" s="672"/>
      <c r="Z14" s="672"/>
      <c r="AA14" s="674"/>
      <c r="AB14" s="675"/>
      <c r="AC14" s="679"/>
      <c r="AD14" s="25"/>
      <c r="AE14" s="811"/>
      <c r="AF14" s="826"/>
      <c r="AG14" s="827"/>
      <c r="AH14" s="826"/>
      <c r="AI14" s="826"/>
      <c r="AJ14" s="826"/>
      <c r="AK14" s="812"/>
      <c r="AL14" s="1020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</row>
    <row r="15" spans="1:53" ht="18.600000000000001" hidden="1" customHeight="1">
      <c r="A15" s="1307"/>
      <c r="B15" s="319">
        <f t="shared" si="0"/>
        <v>36676</v>
      </c>
      <c r="C15" s="830">
        <v>36676</v>
      </c>
      <c r="D15" s="671">
        <v>8</v>
      </c>
      <c r="E15" s="672"/>
      <c r="F15" s="672"/>
      <c r="G15" s="672"/>
      <c r="H15" s="673"/>
      <c r="I15" s="672"/>
      <c r="J15" s="1068"/>
      <c r="K15" s="1069"/>
      <c r="L15" s="32"/>
      <c r="M15" s="671">
        <v>3900</v>
      </c>
      <c r="N15" s="672"/>
      <c r="O15" s="672"/>
      <c r="P15" s="672"/>
      <c r="Q15" s="672"/>
      <c r="R15" s="672"/>
      <c r="S15" s="676"/>
      <c r="T15" s="1046"/>
      <c r="U15" s="32"/>
      <c r="V15" s="671">
        <v>4</v>
      </c>
      <c r="W15" s="672"/>
      <c r="X15" s="672"/>
      <c r="Y15" s="672"/>
      <c r="Z15" s="672"/>
      <c r="AA15" s="674"/>
      <c r="AB15" s="675"/>
      <c r="AC15" s="679"/>
      <c r="AD15" s="25"/>
      <c r="AE15" s="811"/>
      <c r="AF15" s="826"/>
      <c r="AG15" s="827"/>
      <c r="AH15" s="826"/>
      <c r="AI15" s="826"/>
      <c r="AJ15" s="826"/>
      <c r="AK15" s="812"/>
      <c r="AL15" s="1020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</row>
    <row r="16" spans="1:53" ht="18.600000000000001" hidden="1" customHeight="1">
      <c r="A16" s="1307"/>
      <c r="B16" s="319">
        <f t="shared" si="0"/>
        <v>36707</v>
      </c>
      <c r="C16" s="830">
        <v>36707</v>
      </c>
      <c r="D16" s="671">
        <v>8.19</v>
      </c>
      <c r="E16" s="672"/>
      <c r="F16" s="672"/>
      <c r="G16" s="672"/>
      <c r="H16" s="673"/>
      <c r="I16" s="672"/>
      <c r="J16" s="1068"/>
      <c r="K16" s="1069"/>
      <c r="L16" s="32"/>
      <c r="M16" s="671">
        <v>4130</v>
      </c>
      <c r="N16" s="672"/>
      <c r="O16" s="672"/>
      <c r="P16" s="672"/>
      <c r="Q16" s="672"/>
      <c r="R16" s="672"/>
      <c r="S16" s="676"/>
      <c r="T16" s="1046"/>
      <c r="U16" s="32"/>
      <c r="V16" s="671">
        <v>4</v>
      </c>
      <c r="W16" s="672"/>
      <c r="X16" s="672"/>
      <c r="Y16" s="672"/>
      <c r="Z16" s="672"/>
      <c r="AA16" s="674"/>
      <c r="AB16" s="675"/>
      <c r="AC16" s="679"/>
      <c r="AD16" s="25"/>
      <c r="AE16" s="811"/>
      <c r="AF16" s="826"/>
      <c r="AG16" s="827"/>
      <c r="AH16" s="826"/>
      <c r="AI16" s="826"/>
      <c r="AJ16" s="826"/>
      <c r="AK16" s="812"/>
      <c r="AL16" s="1020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</row>
    <row r="17" spans="1:53" ht="18.600000000000001" hidden="1" customHeight="1">
      <c r="A17" s="1307"/>
      <c r="B17" s="319">
        <f t="shared" si="0"/>
        <v>36735</v>
      </c>
      <c r="C17" s="830">
        <v>36735</v>
      </c>
      <c r="D17" s="671">
        <v>7.97</v>
      </c>
      <c r="E17" s="672"/>
      <c r="F17" s="672"/>
      <c r="G17" s="672"/>
      <c r="H17" s="673"/>
      <c r="I17" s="672"/>
      <c r="J17" s="1068"/>
      <c r="K17" s="1069"/>
      <c r="L17" s="32"/>
      <c r="M17" s="671">
        <v>4020</v>
      </c>
      <c r="N17" s="672"/>
      <c r="O17" s="672"/>
      <c r="P17" s="672"/>
      <c r="Q17" s="672"/>
      <c r="R17" s="672"/>
      <c r="S17" s="676"/>
      <c r="T17" s="1046"/>
      <c r="U17" s="32"/>
      <c r="V17" s="671">
        <v>39</v>
      </c>
      <c r="W17" s="672"/>
      <c r="X17" s="672"/>
      <c r="Y17" s="672"/>
      <c r="Z17" s="672"/>
      <c r="AA17" s="674"/>
      <c r="AB17" s="675"/>
      <c r="AC17" s="679"/>
      <c r="AD17" s="25"/>
      <c r="AE17" s="811"/>
      <c r="AF17" s="826"/>
      <c r="AG17" s="827"/>
      <c r="AH17" s="826"/>
      <c r="AI17" s="826"/>
      <c r="AJ17" s="826"/>
      <c r="AK17" s="812"/>
      <c r="AL17" s="1020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</row>
    <row r="18" spans="1:53" ht="18.600000000000001" hidden="1" customHeight="1">
      <c r="A18" s="1307"/>
      <c r="B18" s="319">
        <f t="shared" si="0"/>
        <v>36777</v>
      </c>
      <c r="C18" s="830">
        <v>36777</v>
      </c>
      <c r="D18" s="671">
        <v>8.24</v>
      </c>
      <c r="E18" s="672" t="s">
        <v>363</v>
      </c>
      <c r="F18" s="672" t="s">
        <v>363</v>
      </c>
      <c r="G18" s="672" t="s">
        <v>363</v>
      </c>
      <c r="H18" s="673" t="s">
        <v>363</v>
      </c>
      <c r="I18" s="672" t="s">
        <v>368</v>
      </c>
      <c r="J18" s="1068"/>
      <c r="K18" s="1069"/>
      <c r="L18" s="32"/>
      <c r="M18" s="671">
        <v>4050</v>
      </c>
      <c r="N18" s="672" t="s">
        <v>363</v>
      </c>
      <c r="O18" s="672" t="s">
        <v>363</v>
      </c>
      <c r="P18" s="672" t="s">
        <v>363</v>
      </c>
      <c r="Q18" s="672" t="s">
        <v>363</v>
      </c>
      <c r="R18" s="672" t="s">
        <v>368</v>
      </c>
      <c r="S18" s="676"/>
      <c r="T18" s="1046"/>
      <c r="U18" s="32"/>
      <c r="V18" s="671" t="s">
        <v>363</v>
      </c>
      <c r="W18" s="672" t="s">
        <v>363</v>
      </c>
      <c r="X18" s="672" t="s">
        <v>363</v>
      </c>
      <c r="Y18" s="672" t="s">
        <v>363</v>
      </c>
      <c r="Z18" s="672" t="s">
        <v>363</v>
      </c>
      <c r="AA18" s="674" t="s">
        <v>368</v>
      </c>
      <c r="AB18" s="675"/>
      <c r="AC18" s="679"/>
      <c r="AD18" s="25"/>
      <c r="AE18" s="811"/>
      <c r="AF18" s="826"/>
      <c r="AG18" s="827"/>
      <c r="AH18" s="826"/>
      <c r="AI18" s="826"/>
      <c r="AJ18" s="826"/>
      <c r="AK18" s="812"/>
      <c r="AL18" s="1020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</row>
    <row r="19" spans="1:53" ht="18.600000000000001" hidden="1" customHeight="1">
      <c r="A19" s="1307"/>
      <c r="B19" s="319">
        <f t="shared" si="0"/>
        <v>36826</v>
      </c>
      <c r="C19" s="830">
        <v>36826</v>
      </c>
      <c r="D19" s="671">
        <v>7.85</v>
      </c>
      <c r="E19" s="672" t="s">
        <v>363</v>
      </c>
      <c r="F19" s="672" t="s">
        <v>363</v>
      </c>
      <c r="G19" s="672" t="s">
        <v>363</v>
      </c>
      <c r="H19" s="673" t="s">
        <v>363</v>
      </c>
      <c r="I19" s="672" t="s">
        <v>368</v>
      </c>
      <c r="J19" s="1068"/>
      <c r="K19" s="1069"/>
      <c r="L19" s="32"/>
      <c r="M19" s="671">
        <v>4010</v>
      </c>
      <c r="N19" s="672" t="s">
        <v>363</v>
      </c>
      <c r="O19" s="672" t="s">
        <v>363</v>
      </c>
      <c r="P19" s="672" t="s">
        <v>363</v>
      </c>
      <c r="Q19" s="672" t="s">
        <v>363</v>
      </c>
      <c r="R19" s="672" t="s">
        <v>368</v>
      </c>
      <c r="S19" s="676"/>
      <c r="T19" s="1046"/>
      <c r="U19" s="32"/>
      <c r="V19" s="671" t="s">
        <v>363</v>
      </c>
      <c r="W19" s="672" t="s">
        <v>363</v>
      </c>
      <c r="X19" s="672" t="s">
        <v>363</v>
      </c>
      <c r="Y19" s="672" t="s">
        <v>363</v>
      </c>
      <c r="Z19" s="672" t="s">
        <v>363</v>
      </c>
      <c r="AA19" s="674" t="s">
        <v>368</v>
      </c>
      <c r="AB19" s="675"/>
      <c r="AC19" s="679"/>
      <c r="AD19" s="25"/>
      <c r="AE19" s="811"/>
      <c r="AF19" s="826"/>
      <c r="AG19" s="827"/>
      <c r="AH19" s="826"/>
      <c r="AI19" s="826"/>
      <c r="AJ19" s="826"/>
      <c r="AK19" s="812"/>
      <c r="AL19" s="1020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</row>
    <row r="20" spans="1:53" ht="18.600000000000001" hidden="1" customHeight="1">
      <c r="A20" s="1325"/>
      <c r="B20" s="831">
        <f t="shared" si="0"/>
        <v>36875</v>
      </c>
      <c r="C20" s="832">
        <v>36875</v>
      </c>
      <c r="D20" s="687">
        <v>8.11</v>
      </c>
      <c r="E20" s="688" t="s">
        <v>363</v>
      </c>
      <c r="F20" s="688" t="s">
        <v>363</v>
      </c>
      <c r="G20" s="688" t="s">
        <v>363</v>
      </c>
      <c r="H20" s="689" t="s">
        <v>363</v>
      </c>
      <c r="I20" s="688" t="s">
        <v>368</v>
      </c>
      <c r="J20" s="1070"/>
      <c r="K20" s="1071"/>
      <c r="L20" s="32"/>
      <c r="M20" s="687">
        <v>3730</v>
      </c>
      <c r="N20" s="688" t="s">
        <v>363</v>
      </c>
      <c r="O20" s="688" t="s">
        <v>363</v>
      </c>
      <c r="P20" s="688" t="s">
        <v>363</v>
      </c>
      <c r="Q20" s="688" t="s">
        <v>363</v>
      </c>
      <c r="R20" s="688" t="s">
        <v>368</v>
      </c>
      <c r="S20" s="693"/>
      <c r="T20" s="1047"/>
      <c r="U20" s="691"/>
      <c r="V20" s="687" t="s">
        <v>363</v>
      </c>
      <c r="W20" s="688" t="s">
        <v>363</v>
      </c>
      <c r="X20" s="688" t="s">
        <v>363</v>
      </c>
      <c r="Y20" s="688" t="s">
        <v>363</v>
      </c>
      <c r="Z20" s="688" t="s">
        <v>363</v>
      </c>
      <c r="AA20" s="690" t="s">
        <v>368</v>
      </c>
      <c r="AB20" s="692"/>
      <c r="AC20" s="1022"/>
      <c r="AD20" s="25"/>
      <c r="AE20" s="811"/>
      <c r="AF20" s="826"/>
      <c r="AG20" s="827"/>
      <c r="AH20" s="826"/>
      <c r="AI20" s="826"/>
      <c r="AJ20" s="826"/>
      <c r="AK20" s="812"/>
      <c r="AL20" s="1020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</row>
    <row r="21" spans="1:53" ht="18.600000000000001" hidden="1" customHeight="1">
      <c r="A21" s="1326">
        <v>2001</v>
      </c>
      <c r="B21" s="319">
        <f t="shared" si="0"/>
        <v>36922</v>
      </c>
      <c r="C21" s="830">
        <v>36922</v>
      </c>
      <c r="D21" s="671">
        <v>7.99</v>
      </c>
      <c r="E21" s="672" t="s">
        <v>363</v>
      </c>
      <c r="F21" s="672" t="s">
        <v>363</v>
      </c>
      <c r="G21" s="672" t="s">
        <v>363</v>
      </c>
      <c r="H21" s="673" t="s">
        <v>363</v>
      </c>
      <c r="I21" s="672" t="s">
        <v>368</v>
      </c>
      <c r="J21" s="1068"/>
      <c r="K21" s="1069"/>
      <c r="L21" s="32"/>
      <c r="M21" s="671">
        <v>3460</v>
      </c>
      <c r="N21" s="672" t="s">
        <v>363</v>
      </c>
      <c r="O21" s="672" t="s">
        <v>363</v>
      </c>
      <c r="P21" s="672" t="s">
        <v>363</v>
      </c>
      <c r="Q21" s="672" t="s">
        <v>363</v>
      </c>
      <c r="R21" s="672" t="s">
        <v>368</v>
      </c>
      <c r="S21" s="676"/>
      <c r="T21" s="1046"/>
      <c r="U21" s="32"/>
      <c r="V21" s="671" t="s">
        <v>363</v>
      </c>
      <c r="W21" s="672" t="s">
        <v>363</v>
      </c>
      <c r="X21" s="672" t="s">
        <v>363</v>
      </c>
      <c r="Y21" s="672" t="s">
        <v>363</v>
      </c>
      <c r="Z21" s="672" t="s">
        <v>363</v>
      </c>
      <c r="AA21" s="674" t="s">
        <v>368</v>
      </c>
      <c r="AB21" s="675"/>
      <c r="AC21" s="679"/>
      <c r="AD21" s="25"/>
      <c r="AE21" s="811"/>
      <c r="AF21" s="826"/>
      <c r="AG21" s="827"/>
      <c r="AH21" s="826"/>
      <c r="AI21" s="826"/>
      <c r="AJ21" s="826"/>
      <c r="AK21" s="812"/>
      <c r="AL21" s="1020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</row>
    <row r="22" spans="1:53" ht="18.600000000000001" hidden="1" customHeight="1">
      <c r="A22" s="1307"/>
      <c r="B22" s="319">
        <f t="shared" si="0"/>
        <v>36950</v>
      </c>
      <c r="C22" s="830">
        <v>36950</v>
      </c>
      <c r="D22" s="671">
        <v>8.1199999999999992</v>
      </c>
      <c r="E22" s="672" t="s">
        <v>363</v>
      </c>
      <c r="F22" s="672" t="s">
        <v>363</v>
      </c>
      <c r="G22" s="672" t="s">
        <v>363</v>
      </c>
      <c r="H22" s="673" t="s">
        <v>363</v>
      </c>
      <c r="I22" s="672" t="s">
        <v>368</v>
      </c>
      <c r="J22" s="1068"/>
      <c r="K22" s="1069"/>
      <c r="L22" s="32"/>
      <c r="M22" s="671">
        <v>3610</v>
      </c>
      <c r="N22" s="672" t="s">
        <v>363</v>
      </c>
      <c r="O22" s="672" t="s">
        <v>363</v>
      </c>
      <c r="P22" s="672" t="s">
        <v>363</v>
      </c>
      <c r="Q22" s="672" t="s">
        <v>363</v>
      </c>
      <c r="R22" s="672" t="s">
        <v>368</v>
      </c>
      <c r="S22" s="676"/>
      <c r="T22" s="1046"/>
      <c r="U22" s="32"/>
      <c r="V22" s="671" t="s">
        <v>363</v>
      </c>
      <c r="W22" s="672" t="s">
        <v>363</v>
      </c>
      <c r="X22" s="672" t="s">
        <v>363</v>
      </c>
      <c r="Y22" s="672" t="s">
        <v>363</v>
      </c>
      <c r="Z22" s="672" t="s">
        <v>363</v>
      </c>
      <c r="AA22" s="674" t="s">
        <v>368</v>
      </c>
      <c r="AB22" s="675"/>
      <c r="AC22" s="679"/>
      <c r="AD22" s="25"/>
      <c r="AE22" s="811"/>
      <c r="AF22" s="826"/>
      <c r="AG22" s="827"/>
      <c r="AH22" s="826"/>
      <c r="AI22" s="826"/>
      <c r="AJ22" s="826"/>
      <c r="AK22" s="812"/>
      <c r="AL22" s="1020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</row>
    <row r="23" spans="1:53" ht="18.600000000000001" hidden="1" customHeight="1">
      <c r="A23" s="1307"/>
      <c r="B23" s="319">
        <f t="shared" si="0"/>
        <v>36979</v>
      </c>
      <c r="C23" s="830">
        <v>36979</v>
      </c>
      <c r="D23" s="671">
        <v>7.79</v>
      </c>
      <c r="E23" s="672" t="s">
        <v>363</v>
      </c>
      <c r="F23" s="672" t="s">
        <v>363</v>
      </c>
      <c r="G23" s="672" t="s">
        <v>363</v>
      </c>
      <c r="H23" s="673" t="s">
        <v>363</v>
      </c>
      <c r="I23" s="672" t="s">
        <v>368</v>
      </c>
      <c r="J23" s="1068"/>
      <c r="K23" s="1069"/>
      <c r="L23" s="32"/>
      <c r="M23" s="671">
        <v>2950</v>
      </c>
      <c r="N23" s="672" t="s">
        <v>363</v>
      </c>
      <c r="O23" s="672" t="s">
        <v>363</v>
      </c>
      <c r="P23" s="672" t="s">
        <v>363</v>
      </c>
      <c r="Q23" s="672" t="s">
        <v>363</v>
      </c>
      <c r="R23" s="672" t="s">
        <v>368</v>
      </c>
      <c r="S23" s="676"/>
      <c r="T23" s="1046"/>
      <c r="U23" s="32"/>
      <c r="V23" s="671" t="s">
        <v>363</v>
      </c>
      <c r="W23" s="672" t="s">
        <v>363</v>
      </c>
      <c r="X23" s="672" t="s">
        <v>363</v>
      </c>
      <c r="Y23" s="672" t="s">
        <v>363</v>
      </c>
      <c r="Z23" s="672" t="s">
        <v>363</v>
      </c>
      <c r="AA23" s="674" t="s">
        <v>368</v>
      </c>
      <c r="AB23" s="675"/>
      <c r="AC23" s="679"/>
      <c r="AD23" s="25"/>
      <c r="AE23" s="811"/>
      <c r="AF23" s="826"/>
      <c r="AG23" s="827"/>
      <c r="AH23" s="826"/>
      <c r="AI23" s="826"/>
      <c r="AJ23" s="826"/>
      <c r="AK23" s="812"/>
      <c r="AL23" s="1020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</row>
    <row r="24" spans="1:53" ht="18.600000000000001" hidden="1" customHeight="1">
      <c r="A24" s="1307"/>
      <c r="B24" s="319">
        <f t="shared" si="0"/>
        <v>37011</v>
      </c>
      <c r="C24" s="830">
        <v>37011</v>
      </c>
      <c r="D24" s="671">
        <v>7.86</v>
      </c>
      <c r="E24" s="672" t="s">
        <v>363</v>
      </c>
      <c r="F24" s="672" t="s">
        <v>363</v>
      </c>
      <c r="G24" s="672" t="s">
        <v>363</v>
      </c>
      <c r="H24" s="673" t="s">
        <v>363</v>
      </c>
      <c r="I24" s="672" t="s">
        <v>368</v>
      </c>
      <c r="J24" s="1068"/>
      <c r="K24" s="1069"/>
      <c r="L24" s="32"/>
      <c r="M24" s="671">
        <v>2910</v>
      </c>
      <c r="N24" s="672" t="s">
        <v>363</v>
      </c>
      <c r="O24" s="672" t="s">
        <v>363</v>
      </c>
      <c r="P24" s="672" t="s">
        <v>363</v>
      </c>
      <c r="Q24" s="672" t="s">
        <v>363</v>
      </c>
      <c r="R24" s="672" t="s">
        <v>368</v>
      </c>
      <c r="S24" s="676"/>
      <c r="T24" s="1046"/>
      <c r="U24" s="32"/>
      <c r="V24" s="671"/>
      <c r="W24" s="672" t="s">
        <v>363</v>
      </c>
      <c r="X24" s="672" t="s">
        <v>363</v>
      </c>
      <c r="Y24" s="672" t="s">
        <v>363</v>
      </c>
      <c r="Z24" s="672" t="s">
        <v>363</v>
      </c>
      <c r="AA24" s="674" t="s">
        <v>368</v>
      </c>
      <c r="AB24" s="675"/>
      <c r="AC24" s="679"/>
      <c r="AD24" s="25"/>
      <c r="AE24" s="811"/>
      <c r="AF24" s="826"/>
      <c r="AG24" s="827"/>
      <c r="AH24" s="826"/>
      <c r="AI24" s="826"/>
      <c r="AJ24" s="826"/>
      <c r="AK24" s="812"/>
      <c r="AL24" s="1020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</row>
    <row r="25" spans="1:53" ht="18.600000000000001" hidden="1" customHeight="1">
      <c r="A25" s="1307"/>
      <c r="B25" s="319">
        <f t="shared" si="0"/>
        <v>37041</v>
      </c>
      <c r="C25" s="830">
        <v>37041</v>
      </c>
      <c r="D25" s="671">
        <v>8.06</v>
      </c>
      <c r="E25" s="672" t="s">
        <v>363</v>
      </c>
      <c r="F25" s="672" t="s">
        <v>363</v>
      </c>
      <c r="G25" s="672" t="s">
        <v>363</v>
      </c>
      <c r="H25" s="673" t="s">
        <v>363</v>
      </c>
      <c r="I25" s="672" t="s">
        <v>368</v>
      </c>
      <c r="J25" s="1068"/>
      <c r="K25" s="1069"/>
      <c r="L25" s="32"/>
      <c r="M25" s="671">
        <v>2940</v>
      </c>
      <c r="N25" s="672" t="s">
        <v>363</v>
      </c>
      <c r="O25" s="672" t="s">
        <v>363</v>
      </c>
      <c r="P25" s="672" t="s">
        <v>363</v>
      </c>
      <c r="Q25" s="672" t="s">
        <v>363</v>
      </c>
      <c r="R25" s="672" t="s">
        <v>368</v>
      </c>
      <c r="S25" s="676"/>
      <c r="T25" s="1046"/>
      <c r="U25" s="32"/>
      <c r="V25" s="671">
        <v>3</v>
      </c>
      <c r="W25" s="672" t="s">
        <v>363</v>
      </c>
      <c r="X25" s="672" t="s">
        <v>363</v>
      </c>
      <c r="Y25" s="672" t="s">
        <v>363</v>
      </c>
      <c r="Z25" s="672" t="s">
        <v>363</v>
      </c>
      <c r="AA25" s="674" t="s">
        <v>368</v>
      </c>
      <c r="AB25" s="675"/>
      <c r="AC25" s="679"/>
      <c r="AD25" s="25"/>
      <c r="AE25" s="811"/>
      <c r="AF25" s="826"/>
      <c r="AG25" s="827"/>
      <c r="AH25" s="826"/>
      <c r="AI25" s="826"/>
      <c r="AJ25" s="826"/>
      <c r="AK25" s="812"/>
      <c r="AL25" s="1020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</row>
    <row r="26" spans="1:53" ht="18.600000000000001" hidden="1" customHeight="1">
      <c r="A26" s="1307"/>
      <c r="B26" s="319">
        <f t="shared" si="0"/>
        <v>37070</v>
      </c>
      <c r="C26" s="830">
        <v>37070</v>
      </c>
      <c r="D26" s="671">
        <v>8.08</v>
      </c>
      <c r="E26" s="672" t="s">
        <v>363</v>
      </c>
      <c r="F26" s="672" t="s">
        <v>363</v>
      </c>
      <c r="G26" s="672" t="s">
        <v>363</v>
      </c>
      <c r="H26" s="673" t="s">
        <v>363</v>
      </c>
      <c r="I26" s="672" t="s">
        <v>368</v>
      </c>
      <c r="J26" s="1068"/>
      <c r="K26" s="1069"/>
      <c r="L26" s="32"/>
      <c r="M26" s="671">
        <v>3040</v>
      </c>
      <c r="N26" s="672" t="s">
        <v>363</v>
      </c>
      <c r="O26" s="672" t="s">
        <v>363</v>
      </c>
      <c r="P26" s="672" t="s">
        <v>363</v>
      </c>
      <c r="Q26" s="672" t="s">
        <v>363</v>
      </c>
      <c r="R26" s="672" t="s">
        <v>368</v>
      </c>
      <c r="S26" s="676"/>
      <c r="T26" s="1046"/>
      <c r="U26" s="32"/>
      <c r="V26" s="671">
        <v>20</v>
      </c>
      <c r="W26" s="672" t="s">
        <v>363</v>
      </c>
      <c r="X26" s="672" t="s">
        <v>363</v>
      </c>
      <c r="Y26" s="672" t="s">
        <v>363</v>
      </c>
      <c r="Z26" s="672" t="s">
        <v>363</v>
      </c>
      <c r="AA26" s="674" t="s">
        <v>368</v>
      </c>
      <c r="AB26" s="675"/>
      <c r="AC26" s="679"/>
      <c r="AD26" s="25"/>
      <c r="AE26" s="811"/>
      <c r="AF26" s="826"/>
      <c r="AG26" s="827"/>
      <c r="AH26" s="826"/>
      <c r="AI26" s="826"/>
      <c r="AJ26" s="826"/>
      <c r="AK26" s="812"/>
      <c r="AL26" s="1020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</row>
    <row r="27" spans="1:53" ht="18.600000000000001" hidden="1" customHeight="1">
      <c r="A27" s="1307"/>
      <c r="B27" s="319">
        <f t="shared" si="0"/>
        <v>37103</v>
      </c>
      <c r="C27" s="830">
        <v>37103</v>
      </c>
      <c r="D27" s="671">
        <v>8.1300000000000008</v>
      </c>
      <c r="E27" s="672" t="s">
        <v>363</v>
      </c>
      <c r="F27" s="672" t="s">
        <v>363</v>
      </c>
      <c r="G27" s="672" t="s">
        <v>363</v>
      </c>
      <c r="H27" s="673" t="s">
        <v>363</v>
      </c>
      <c r="I27" s="672" t="s">
        <v>368</v>
      </c>
      <c r="J27" s="1068"/>
      <c r="K27" s="1069"/>
      <c r="L27" s="32"/>
      <c r="M27" s="671">
        <v>2600</v>
      </c>
      <c r="N27" s="672" t="s">
        <v>363</v>
      </c>
      <c r="O27" s="672" t="s">
        <v>363</v>
      </c>
      <c r="P27" s="672" t="s">
        <v>363</v>
      </c>
      <c r="Q27" s="672" t="s">
        <v>363</v>
      </c>
      <c r="R27" s="672" t="s">
        <v>368</v>
      </c>
      <c r="S27" s="676"/>
      <c r="T27" s="1046"/>
      <c r="U27" s="32"/>
      <c r="V27" s="671">
        <v>4</v>
      </c>
      <c r="W27" s="672" t="s">
        <v>363</v>
      </c>
      <c r="X27" s="672" t="s">
        <v>363</v>
      </c>
      <c r="Y27" s="672" t="s">
        <v>363</v>
      </c>
      <c r="Z27" s="672" t="s">
        <v>363</v>
      </c>
      <c r="AA27" s="674" t="s">
        <v>368</v>
      </c>
      <c r="AB27" s="675"/>
      <c r="AC27" s="679"/>
      <c r="AD27" s="25"/>
      <c r="AE27" s="811"/>
      <c r="AF27" s="826"/>
      <c r="AG27" s="827"/>
      <c r="AH27" s="826"/>
      <c r="AI27" s="826"/>
      <c r="AJ27" s="826"/>
      <c r="AK27" s="812"/>
      <c r="AL27" s="1020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</row>
    <row r="28" spans="1:53" ht="18.600000000000001" hidden="1" customHeight="1">
      <c r="A28" s="1307"/>
      <c r="B28" s="319">
        <f t="shared" si="0"/>
        <v>37132</v>
      </c>
      <c r="C28" s="830">
        <v>37132</v>
      </c>
      <c r="D28" s="671">
        <v>8.09</v>
      </c>
      <c r="E28" s="672" t="s">
        <v>363</v>
      </c>
      <c r="F28" s="672" t="s">
        <v>363</v>
      </c>
      <c r="G28" s="672" t="s">
        <v>363</v>
      </c>
      <c r="H28" s="673" t="s">
        <v>363</v>
      </c>
      <c r="I28" s="672" t="s">
        <v>368</v>
      </c>
      <c r="J28" s="1068"/>
      <c r="K28" s="1069"/>
      <c r="L28" s="32"/>
      <c r="M28" s="671">
        <v>2870</v>
      </c>
      <c r="N28" s="672" t="s">
        <v>363</v>
      </c>
      <c r="O28" s="672" t="s">
        <v>363</v>
      </c>
      <c r="P28" s="672" t="s">
        <v>363</v>
      </c>
      <c r="Q28" s="672" t="s">
        <v>363</v>
      </c>
      <c r="R28" s="672" t="s">
        <v>368</v>
      </c>
      <c r="S28" s="676"/>
      <c r="T28" s="1046"/>
      <c r="U28" s="32"/>
      <c r="V28" s="671">
        <v>10</v>
      </c>
      <c r="W28" s="672" t="s">
        <v>363</v>
      </c>
      <c r="X28" s="672" t="s">
        <v>363</v>
      </c>
      <c r="Y28" s="672" t="s">
        <v>363</v>
      </c>
      <c r="Z28" s="672" t="s">
        <v>363</v>
      </c>
      <c r="AA28" s="674" t="s">
        <v>368</v>
      </c>
      <c r="AB28" s="675"/>
      <c r="AC28" s="679"/>
      <c r="AD28" s="25"/>
      <c r="AE28" s="811"/>
      <c r="AF28" s="826"/>
      <c r="AG28" s="827"/>
      <c r="AH28" s="826"/>
      <c r="AI28" s="826"/>
      <c r="AJ28" s="826"/>
      <c r="AK28" s="812"/>
      <c r="AL28" s="1020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</row>
    <row r="29" spans="1:53" ht="18.600000000000001" hidden="1" customHeight="1">
      <c r="A29" s="1307"/>
      <c r="B29" s="319">
        <f t="shared" si="0"/>
        <v>37162</v>
      </c>
      <c r="C29" s="830">
        <v>37162</v>
      </c>
      <c r="D29" s="671">
        <v>8.1</v>
      </c>
      <c r="E29" s="672" t="s">
        <v>363</v>
      </c>
      <c r="F29" s="672" t="s">
        <v>363</v>
      </c>
      <c r="G29" s="672" t="s">
        <v>363</v>
      </c>
      <c r="H29" s="673" t="s">
        <v>363</v>
      </c>
      <c r="I29" s="672" t="s">
        <v>368</v>
      </c>
      <c r="J29" s="1068"/>
      <c r="K29" s="1069"/>
      <c r="L29" s="32"/>
      <c r="M29" s="671">
        <v>2900</v>
      </c>
      <c r="N29" s="672" t="s">
        <v>363</v>
      </c>
      <c r="O29" s="672" t="s">
        <v>363</v>
      </c>
      <c r="P29" s="672" t="s">
        <v>363</v>
      </c>
      <c r="Q29" s="672" t="s">
        <v>363</v>
      </c>
      <c r="R29" s="672" t="s">
        <v>368</v>
      </c>
      <c r="S29" s="676"/>
      <c r="T29" s="1046"/>
      <c r="U29" s="32"/>
      <c r="V29" s="671">
        <v>51</v>
      </c>
      <c r="W29" s="672" t="s">
        <v>363</v>
      </c>
      <c r="X29" s="672" t="s">
        <v>363</v>
      </c>
      <c r="Y29" s="672" t="s">
        <v>363</v>
      </c>
      <c r="Z29" s="672" t="s">
        <v>363</v>
      </c>
      <c r="AA29" s="674" t="s">
        <v>368</v>
      </c>
      <c r="AB29" s="675"/>
      <c r="AC29" s="679"/>
      <c r="AD29" s="25"/>
      <c r="AE29" s="811"/>
      <c r="AF29" s="826"/>
      <c r="AG29" s="827"/>
      <c r="AH29" s="826"/>
      <c r="AI29" s="826"/>
      <c r="AJ29" s="826"/>
      <c r="AK29" s="812"/>
      <c r="AL29" s="1020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</row>
    <row r="30" spans="1:53" ht="18.600000000000001" hidden="1" customHeight="1">
      <c r="A30" s="1307"/>
      <c r="B30" s="319">
        <f t="shared" si="0"/>
        <v>37194</v>
      </c>
      <c r="C30" s="830">
        <v>37194</v>
      </c>
      <c r="D30" s="671">
        <v>8.02</v>
      </c>
      <c r="E30" s="672" t="s">
        <v>363</v>
      </c>
      <c r="F30" s="672" t="s">
        <v>363</v>
      </c>
      <c r="G30" s="672" t="s">
        <v>363</v>
      </c>
      <c r="H30" s="673" t="s">
        <v>363</v>
      </c>
      <c r="I30" s="672" t="s">
        <v>368</v>
      </c>
      <c r="J30" s="1068"/>
      <c r="K30" s="1069"/>
      <c r="L30" s="32"/>
      <c r="M30" s="671">
        <v>3230</v>
      </c>
      <c r="N30" s="672" t="s">
        <v>363</v>
      </c>
      <c r="O30" s="672" t="s">
        <v>363</v>
      </c>
      <c r="P30" s="672" t="s">
        <v>363</v>
      </c>
      <c r="Q30" s="672" t="s">
        <v>363</v>
      </c>
      <c r="R30" s="672" t="s">
        <v>368</v>
      </c>
      <c r="S30" s="676"/>
      <c r="T30" s="1046"/>
      <c r="U30" s="32"/>
      <c r="V30" s="671">
        <v>5</v>
      </c>
      <c r="W30" s="672" t="s">
        <v>363</v>
      </c>
      <c r="X30" s="672" t="s">
        <v>363</v>
      </c>
      <c r="Y30" s="672" t="s">
        <v>363</v>
      </c>
      <c r="Z30" s="672" t="s">
        <v>363</v>
      </c>
      <c r="AA30" s="674" t="s">
        <v>368</v>
      </c>
      <c r="AB30" s="675"/>
      <c r="AC30" s="679"/>
      <c r="AD30" s="25"/>
      <c r="AE30" s="811"/>
      <c r="AF30" s="826"/>
      <c r="AG30" s="827"/>
      <c r="AH30" s="826"/>
      <c r="AI30" s="826"/>
      <c r="AJ30" s="826"/>
      <c r="AK30" s="812"/>
      <c r="AL30" s="1020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</row>
    <row r="31" spans="1:53" ht="18.600000000000001" hidden="1" customHeight="1">
      <c r="A31" s="1307"/>
      <c r="B31" s="319">
        <f t="shared" si="0"/>
        <v>37224</v>
      </c>
      <c r="C31" s="830">
        <v>37224</v>
      </c>
      <c r="D31" s="671">
        <v>8.07</v>
      </c>
      <c r="E31" s="672" t="s">
        <v>363</v>
      </c>
      <c r="F31" s="672" t="s">
        <v>363</v>
      </c>
      <c r="G31" s="672" t="s">
        <v>363</v>
      </c>
      <c r="H31" s="673" t="s">
        <v>363</v>
      </c>
      <c r="I31" s="672" t="s">
        <v>368</v>
      </c>
      <c r="J31" s="1068"/>
      <c r="K31" s="1069"/>
      <c r="L31" s="32"/>
      <c r="M31" s="671">
        <v>4270</v>
      </c>
      <c r="N31" s="672" t="s">
        <v>363</v>
      </c>
      <c r="O31" s="672" t="s">
        <v>363</v>
      </c>
      <c r="P31" s="672" t="s">
        <v>363</v>
      </c>
      <c r="Q31" s="672" t="s">
        <v>363</v>
      </c>
      <c r="R31" s="672" t="s">
        <v>368</v>
      </c>
      <c r="S31" s="676"/>
      <c r="T31" s="1046"/>
      <c r="U31" s="32"/>
      <c r="V31" s="671">
        <v>8</v>
      </c>
      <c r="W31" s="672" t="s">
        <v>363</v>
      </c>
      <c r="X31" s="672" t="s">
        <v>363</v>
      </c>
      <c r="Y31" s="672" t="s">
        <v>363</v>
      </c>
      <c r="Z31" s="672" t="s">
        <v>363</v>
      </c>
      <c r="AA31" s="674" t="s">
        <v>368</v>
      </c>
      <c r="AB31" s="675"/>
      <c r="AC31" s="679"/>
      <c r="AD31" s="25"/>
      <c r="AE31" s="811"/>
      <c r="AF31" s="826"/>
      <c r="AG31" s="827"/>
      <c r="AH31" s="826"/>
      <c r="AI31" s="826"/>
      <c r="AJ31" s="826"/>
      <c r="AK31" s="812"/>
      <c r="AL31" s="1020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</row>
    <row r="32" spans="1:53" ht="18.600000000000001" hidden="1" customHeight="1">
      <c r="A32" s="1325"/>
      <c r="B32" s="831">
        <f t="shared" si="0"/>
        <v>37246</v>
      </c>
      <c r="C32" s="832">
        <v>37246</v>
      </c>
      <c r="D32" s="687">
        <v>8.17</v>
      </c>
      <c r="E32" s="688">
        <v>8.85</v>
      </c>
      <c r="F32" s="688">
        <v>8.42</v>
      </c>
      <c r="G32" s="688">
        <v>8.19</v>
      </c>
      <c r="H32" s="689">
        <v>8.82</v>
      </c>
      <c r="I32" s="688">
        <v>9.81</v>
      </c>
      <c r="J32" s="1070"/>
      <c r="K32" s="1071"/>
      <c r="L32" s="32"/>
      <c r="M32" s="687">
        <v>3050</v>
      </c>
      <c r="N32" s="688">
        <v>1940</v>
      </c>
      <c r="O32" s="688">
        <v>7530</v>
      </c>
      <c r="P32" s="688">
        <v>3080</v>
      </c>
      <c r="Q32" s="688">
        <v>3700</v>
      </c>
      <c r="R32" s="688">
        <v>7950</v>
      </c>
      <c r="S32" s="693"/>
      <c r="T32" s="1047"/>
      <c r="U32" s="691"/>
      <c r="V32" s="687">
        <v>14</v>
      </c>
      <c r="W32" s="688">
        <v>6</v>
      </c>
      <c r="X32" s="688">
        <v>13</v>
      </c>
      <c r="Y32" s="688">
        <v>27</v>
      </c>
      <c r="Z32" s="688">
        <v>9</v>
      </c>
      <c r="AA32" s="690">
        <v>15</v>
      </c>
      <c r="AB32" s="692"/>
      <c r="AC32" s="1022"/>
      <c r="AD32" s="25"/>
      <c r="AE32" s="811"/>
      <c r="AF32" s="826"/>
      <c r="AG32" s="827"/>
      <c r="AH32" s="826"/>
      <c r="AI32" s="826"/>
      <c r="AJ32" s="826"/>
      <c r="AK32" s="812"/>
      <c r="AL32" s="1020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</row>
    <row r="33" spans="1:53" ht="18.600000000000001" hidden="1" customHeight="1">
      <c r="A33" s="1326">
        <v>2002</v>
      </c>
      <c r="B33" s="319">
        <f t="shared" si="0"/>
        <v>37286</v>
      </c>
      <c r="C33" s="830">
        <v>37286</v>
      </c>
      <c r="D33" s="671">
        <v>7.72</v>
      </c>
      <c r="E33" s="672">
        <v>8.0399999999999991</v>
      </c>
      <c r="F33" s="672">
        <v>8.08</v>
      </c>
      <c r="G33" s="672" t="s">
        <v>73</v>
      </c>
      <c r="H33" s="673">
        <v>8.1999999999999993</v>
      </c>
      <c r="I33" s="672">
        <v>8.1300000000000008</v>
      </c>
      <c r="J33" s="1068"/>
      <c r="K33" s="1069"/>
      <c r="L33" s="32"/>
      <c r="M33" s="671">
        <v>5400</v>
      </c>
      <c r="N33" s="672">
        <v>11180</v>
      </c>
      <c r="O33" s="672">
        <v>2340</v>
      </c>
      <c r="P33" s="672" t="s">
        <v>73</v>
      </c>
      <c r="Q33" s="672">
        <v>4920</v>
      </c>
      <c r="R33" s="672">
        <v>14500</v>
      </c>
      <c r="S33" s="676"/>
      <c r="T33" s="1046"/>
      <c r="U33" s="32"/>
      <c r="V33" s="671" t="s">
        <v>363</v>
      </c>
      <c r="W33" s="672">
        <v>3</v>
      </c>
      <c r="X33" s="672">
        <v>3</v>
      </c>
      <c r="Y33" s="672" t="s">
        <v>73</v>
      </c>
      <c r="Z33" s="672">
        <v>9</v>
      </c>
      <c r="AA33" s="674">
        <v>110</v>
      </c>
      <c r="AB33" s="675"/>
      <c r="AC33" s="679"/>
      <c r="AD33" s="25"/>
      <c r="AE33" s="811"/>
      <c r="AF33" s="826"/>
      <c r="AG33" s="827"/>
      <c r="AH33" s="826"/>
      <c r="AI33" s="826"/>
      <c r="AJ33" s="826"/>
      <c r="AK33" s="812"/>
      <c r="AL33" s="1020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</row>
    <row r="34" spans="1:53" ht="18.600000000000001" hidden="1" customHeight="1">
      <c r="A34" s="1307"/>
      <c r="B34" s="319">
        <f t="shared" si="0"/>
        <v>37314</v>
      </c>
      <c r="C34" s="830">
        <v>37314</v>
      </c>
      <c r="D34" s="671">
        <v>7.93</v>
      </c>
      <c r="E34" s="672">
        <v>8.52</v>
      </c>
      <c r="F34" s="672">
        <v>8.4600000000000009</v>
      </c>
      <c r="G34" s="672">
        <v>8.77</v>
      </c>
      <c r="H34" s="673">
        <v>8.56</v>
      </c>
      <c r="I34" s="672">
        <v>7.98</v>
      </c>
      <c r="J34" s="1068"/>
      <c r="K34" s="1069"/>
      <c r="L34" s="32"/>
      <c r="M34" s="671">
        <v>2910</v>
      </c>
      <c r="N34" s="672">
        <v>6290</v>
      </c>
      <c r="O34" s="672">
        <v>2160</v>
      </c>
      <c r="P34" s="672">
        <v>3550</v>
      </c>
      <c r="Q34" s="672">
        <v>3580</v>
      </c>
      <c r="R34" s="672">
        <v>4120</v>
      </c>
      <c r="S34" s="676"/>
      <c r="T34" s="1046"/>
      <c r="U34" s="32"/>
      <c r="V34" s="671">
        <v>5</v>
      </c>
      <c r="W34" s="672">
        <v>6</v>
      </c>
      <c r="X34" s="672">
        <v>3</v>
      </c>
      <c r="Y34" s="672">
        <v>18</v>
      </c>
      <c r="Z34" s="672">
        <v>2</v>
      </c>
      <c r="AA34" s="674">
        <v>2</v>
      </c>
      <c r="AB34" s="675"/>
      <c r="AC34" s="679"/>
      <c r="AD34" s="25"/>
      <c r="AE34" s="811"/>
      <c r="AF34" s="826"/>
      <c r="AG34" s="827"/>
      <c r="AH34" s="826"/>
      <c r="AI34" s="826"/>
      <c r="AJ34" s="826"/>
      <c r="AK34" s="812"/>
      <c r="AL34" s="1020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</row>
    <row r="35" spans="1:53" ht="18.600000000000001" hidden="1" customHeight="1">
      <c r="A35" s="1307"/>
      <c r="B35" s="319">
        <f t="shared" si="0"/>
        <v>37342</v>
      </c>
      <c r="C35" s="830">
        <v>37342</v>
      </c>
      <c r="D35" s="671">
        <v>8.23</v>
      </c>
      <c r="E35" s="672">
        <v>8.51</v>
      </c>
      <c r="F35" s="672">
        <v>8.83</v>
      </c>
      <c r="G35" s="672">
        <v>7.88</v>
      </c>
      <c r="H35" s="673">
        <v>8.6999999999999993</v>
      </c>
      <c r="I35" s="672">
        <v>8.1300000000000008</v>
      </c>
      <c r="J35" s="1068"/>
      <c r="K35" s="1069"/>
      <c r="L35" s="32"/>
      <c r="M35" s="671">
        <v>3540</v>
      </c>
      <c r="N35" s="672">
        <v>7560</v>
      </c>
      <c r="O35" s="672">
        <v>2270</v>
      </c>
      <c r="P35" s="672">
        <v>2990</v>
      </c>
      <c r="Q35" s="672">
        <v>3920</v>
      </c>
      <c r="R35" s="672">
        <v>6360</v>
      </c>
      <c r="S35" s="676"/>
      <c r="T35" s="1046"/>
      <c r="U35" s="32"/>
      <c r="V35" s="671">
        <v>12</v>
      </c>
      <c r="W35" s="672">
        <v>1</v>
      </c>
      <c r="X35" s="672">
        <v>2</v>
      </c>
      <c r="Y35" s="672">
        <v>4</v>
      </c>
      <c r="Z35" s="672">
        <v>2</v>
      </c>
      <c r="AA35" s="674">
        <v>1</v>
      </c>
      <c r="AB35" s="675"/>
      <c r="AC35" s="679"/>
      <c r="AD35" s="25"/>
      <c r="AE35" s="811"/>
      <c r="AF35" s="826"/>
      <c r="AG35" s="827"/>
      <c r="AH35" s="826"/>
      <c r="AI35" s="826"/>
      <c r="AJ35" s="826"/>
      <c r="AK35" s="812"/>
      <c r="AL35" s="1020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</row>
    <row r="36" spans="1:53" ht="18.600000000000001" hidden="1" customHeight="1">
      <c r="A36" s="1307"/>
      <c r="B36" s="319">
        <f t="shared" si="0"/>
        <v>37375</v>
      </c>
      <c r="C36" s="830">
        <v>37375</v>
      </c>
      <c r="D36" s="671">
        <v>8.0399999999999991</v>
      </c>
      <c r="E36" s="672">
        <v>8.2899999999999991</v>
      </c>
      <c r="F36" s="672">
        <v>9.0299999999999994</v>
      </c>
      <c r="G36" s="672">
        <v>7</v>
      </c>
      <c r="H36" s="673">
        <v>8.76</v>
      </c>
      <c r="I36" s="672">
        <v>8.01</v>
      </c>
      <c r="J36" s="1068"/>
      <c r="K36" s="1069"/>
      <c r="L36" s="32"/>
      <c r="M36" s="671">
        <v>3860</v>
      </c>
      <c r="N36" s="672">
        <v>8240</v>
      </c>
      <c r="O36" s="672">
        <v>2220</v>
      </c>
      <c r="P36" s="672">
        <v>2900</v>
      </c>
      <c r="Q36" s="672">
        <v>3820</v>
      </c>
      <c r="R36" s="672">
        <v>8090</v>
      </c>
      <c r="S36" s="676"/>
      <c r="T36" s="1046"/>
      <c r="U36" s="32"/>
      <c r="V36" s="671">
        <v>63</v>
      </c>
      <c r="W36" s="672">
        <v>27</v>
      </c>
      <c r="X36" s="672">
        <v>16</v>
      </c>
      <c r="Y36" s="672">
        <v>136</v>
      </c>
      <c r="Z36" s="672">
        <v>12</v>
      </c>
      <c r="AA36" s="674">
        <v>41</v>
      </c>
      <c r="AB36" s="675"/>
      <c r="AC36" s="679"/>
      <c r="AD36" s="25"/>
      <c r="AE36" s="811"/>
      <c r="AF36" s="826"/>
      <c r="AG36" s="827"/>
      <c r="AH36" s="826"/>
      <c r="AI36" s="826"/>
      <c r="AJ36" s="826"/>
      <c r="AK36" s="812"/>
      <c r="AL36" s="1020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</row>
    <row r="37" spans="1:53" ht="18.600000000000001" hidden="1" customHeight="1">
      <c r="A37" s="1307"/>
      <c r="B37" s="319">
        <f t="shared" si="0"/>
        <v>37406</v>
      </c>
      <c r="C37" s="830">
        <v>37406</v>
      </c>
      <c r="D37" s="671">
        <v>7.49</v>
      </c>
      <c r="E37" s="672">
        <v>8.09</v>
      </c>
      <c r="F37" s="672">
        <v>7.86</v>
      </c>
      <c r="G37" s="672">
        <v>7.84</v>
      </c>
      <c r="H37" s="673">
        <v>8.15</v>
      </c>
      <c r="I37" s="672">
        <v>8.16</v>
      </c>
      <c r="J37" s="1068"/>
      <c r="K37" s="1069"/>
      <c r="L37" s="32"/>
      <c r="M37" s="671">
        <v>3910</v>
      </c>
      <c r="N37" s="672">
        <v>10470</v>
      </c>
      <c r="O37" s="672">
        <v>2460</v>
      </c>
      <c r="P37" s="672">
        <v>2800</v>
      </c>
      <c r="Q37" s="672">
        <v>3870</v>
      </c>
      <c r="R37" s="672">
        <v>9410</v>
      </c>
      <c r="S37" s="676"/>
      <c r="T37" s="1046"/>
      <c r="U37" s="32"/>
      <c r="V37" s="671" t="s">
        <v>363</v>
      </c>
      <c r="W37" s="672">
        <v>11</v>
      </c>
      <c r="X37" s="672">
        <v>4</v>
      </c>
      <c r="Y37" s="672">
        <v>4</v>
      </c>
      <c r="Z37" s="672">
        <v>3</v>
      </c>
      <c r="AA37" s="674">
        <v>33</v>
      </c>
      <c r="AB37" s="675"/>
      <c r="AC37" s="679"/>
      <c r="AD37" s="25"/>
      <c r="AE37" s="811"/>
      <c r="AF37" s="826"/>
      <c r="AG37" s="827"/>
      <c r="AH37" s="826"/>
      <c r="AI37" s="826"/>
      <c r="AJ37" s="826"/>
      <c r="AK37" s="812"/>
      <c r="AL37" s="1020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</row>
    <row r="38" spans="1:53" ht="18.600000000000001" hidden="1" customHeight="1">
      <c r="A38" s="1307"/>
      <c r="B38" s="319">
        <f t="shared" si="0"/>
        <v>37434</v>
      </c>
      <c r="C38" s="830">
        <v>37434</v>
      </c>
      <c r="D38" s="671">
        <v>8.4600000000000009</v>
      </c>
      <c r="E38" s="672">
        <v>8.44</v>
      </c>
      <c r="F38" s="672">
        <v>8.89</v>
      </c>
      <c r="G38" s="672">
        <v>8.1199999999999992</v>
      </c>
      <c r="H38" s="673">
        <v>8.99</v>
      </c>
      <c r="I38" s="672">
        <v>8.39</v>
      </c>
      <c r="J38" s="1068"/>
      <c r="K38" s="1069"/>
      <c r="L38" s="32"/>
      <c r="M38" s="671">
        <v>3810</v>
      </c>
      <c r="N38" s="672">
        <v>8740</v>
      </c>
      <c r="O38" s="672">
        <v>2370</v>
      </c>
      <c r="P38" s="672">
        <v>2710</v>
      </c>
      <c r="Q38" s="672">
        <v>3940</v>
      </c>
      <c r="R38" s="672">
        <v>9200</v>
      </c>
      <c r="S38" s="676"/>
      <c r="T38" s="1046"/>
      <c r="U38" s="32"/>
      <c r="V38" s="671">
        <v>16</v>
      </c>
      <c r="W38" s="672">
        <v>21</v>
      </c>
      <c r="X38" s="672">
        <v>6</v>
      </c>
      <c r="Y38" s="672">
        <v>22</v>
      </c>
      <c r="Z38" s="672">
        <v>9</v>
      </c>
      <c r="AA38" s="674">
        <v>11</v>
      </c>
      <c r="AB38" s="675"/>
      <c r="AC38" s="679"/>
      <c r="AD38" s="25"/>
      <c r="AE38" s="811"/>
      <c r="AF38" s="826"/>
      <c r="AG38" s="827"/>
      <c r="AH38" s="826"/>
      <c r="AI38" s="826"/>
      <c r="AJ38" s="826"/>
      <c r="AK38" s="812"/>
      <c r="AL38" s="1020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</row>
    <row r="39" spans="1:53" ht="18.600000000000001" hidden="1" customHeight="1">
      <c r="A39" s="1307"/>
      <c r="B39" s="319">
        <f t="shared" si="0"/>
        <v>37468</v>
      </c>
      <c r="C39" s="830">
        <v>37468</v>
      </c>
      <c r="D39" s="671">
        <v>7.9</v>
      </c>
      <c r="E39" s="672" t="s">
        <v>363</v>
      </c>
      <c r="F39" s="672" t="s">
        <v>363</v>
      </c>
      <c r="G39" s="672" t="s">
        <v>363</v>
      </c>
      <c r="H39" s="673" t="s">
        <v>363</v>
      </c>
      <c r="I39" s="672" t="s">
        <v>368</v>
      </c>
      <c r="J39" s="1068"/>
      <c r="K39" s="1069"/>
      <c r="L39" s="32"/>
      <c r="M39" s="671">
        <v>4860</v>
      </c>
      <c r="N39" s="672" t="s">
        <v>363</v>
      </c>
      <c r="O39" s="672" t="s">
        <v>363</v>
      </c>
      <c r="P39" s="672" t="s">
        <v>363</v>
      </c>
      <c r="Q39" s="672" t="s">
        <v>363</v>
      </c>
      <c r="R39" s="672" t="s">
        <v>368</v>
      </c>
      <c r="S39" s="676"/>
      <c r="T39" s="1046"/>
      <c r="U39" s="32"/>
      <c r="V39" s="671" t="s">
        <v>363</v>
      </c>
      <c r="W39" s="672" t="s">
        <v>363</v>
      </c>
      <c r="X39" s="672" t="s">
        <v>363</v>
      </c>
      <c r="Y39" s="672" t="s">
        <v>363</v>
      </c>
      <c r="Z39" s="672" t="s">
        <v>363</v>
      </c>
      <c r="AA39" s="674" t="s">
        <v>368</v>
      </c>
      <c r="AB39" s="675"/>
      <c r="AC39" s="679"/>
      <c r="AD39" s="25"/>
      <c r="AE39" s="811"/>
      <c r="AF39" s="826"/>
      <c r="AG39" s="827"/>
      <c r="AH39" s="826"/>
      <c r="AI39" s="826"/>
      <c r="AJ39" s="826"/>
      <c r="AK39" s="812"/>
      <c r="AL39" s="1020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</row>
    <row r="40" spans="1:53" ht="18.600000000000001" hidden="1" customHeight="1">
      <c r="A40" s="1307"/>
      <c r="B40" s="319">
        <f t="shared" si="0"/>
        <v>37497</v>
      </c>
      <c r="C40" s="830">
        <v>37497</v>
      </c>
      <c r="D40" s="671" t="s">
        <v>73</v>
      </c>
      <c r="E40" s="672">
        <v>8.42</v>
      </c>
      <c r="F40" s="672">
        <v>9.2799999999999994</v>
      </c>
      <c r="G40" s="672" t="s">
        <v>73</v>
      </c>
      <c r="H40" s="673">
        <v>9.18</v>
      </c>
      <c r="I40" s="672">
        <v>8.73</v>
      </c>
      <c r="J40" s="1068"/>
      <c r="K40" s="1069"/>
      <c r="L40" s="32"/>
      <c r="M40" s="671" t="s">
        <v>73</v>
      </c>
      <c r="N40" s="672">
        <v>7160</v>
      </c>
      <c r="O40" s="672">
        <v>2270</v>
      </c>
      <c r="P40" s="672" t="s">
        <v>73</v>
      </c>
      <c r="Q40" s="672">
        <v>3520</v>
      </c>
      <c r="R40" s="672">
        <v>8240</v>
      </c>
      <c r="S40" s="676"/>
      <c r="T40" s="1046"/>
      <c r="U40" s="32"/>
      <c r="V40" s="671" t="s">
        <v>73</v>
      </c>
      <c r="W40" s="672">
        <v>76</v>
      </c>
      <c r="X40" s="672">
        <v>17</v>
      </c>
      <c r="Y40" s="672" t="s">
        <v>73</v>
      </c>
      <c r="Z40" s="672">
        <v>24</v>
      </c>
      <c r="AA40" s="674">
        <v>39</v>
      </c>
      <c r="AB40" s="675"/>
      <c r="AC40" s="679"/>
      <c r="AD40" s="25"/>
      <c r="AE40" s="811"/>
      <c r="AF40" s="826"/>
      <c r="AG40" s="827"/>
      <c r="AH40" s="826"/>
      <c r="AI40" s="826"/>
      <c r="AJ40" s="826"/>
      <c r="AK40" s="812"/>
      <c r="AL40" s="1020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</row>
    <row r="41" spans="1:53" ht="18.600000000000001" hidden="1" customHeight="1">
      <c r="A41" s="1307"/>
      <c r="B41" s="319">
        <f t="shared" si="0"/>
        <v>37529</v>
      </c>
      <c r="C41" s="830">
        <v>37529</v>
      </c>
      <c r="D41" s="671" t="s">
        <v>73</v>
      </c>
      <c r="E41" s="672">
        <v>8.5</v>
      </c>
      <c r="F41" s="672">
        <v>9.3000000000000007</v>
      </c>
      <c r="G41" s="672" t="s">
        <v>73</v>
      </c>
      <c r="H41" s="673">
        <v>9.1</v>
      </c>
      <c r="I41" s="672">
        <v>9.9</v>
      </c>
      <c r="J41" s="1068"/>
      <c r="K41" s="1069"/>
      <c r="L41" s="32"/>
      <c r="M41" s="671" t="s">
        <v>73</v>
      </c>
      <c r="N41" s="672">
        <v>11220</v>
      </c>
      <c r="O41" s="672">
        <v>2590</v>
      </c>
      <c r="P41" s="672" t="s">
        <v>73</v>
      </c>
      <c r="Q41" s="672">
        <v>4220</v>
      </c>
      <c r="R41" s="672">
        <v>12270</v>
      </c>
      <c r="S41" s="676"/>
      <c r="T41" s="1046"/>
      <c r="U41" s="32"/>
      <c r="V41" s="671" t="s">
        <v>73</v>
      </c>
      <c r="W41" s="672">
        <v>13</v>
      </c>
      <c r="X41" s="672">
        <v>7</v>
      </c>
      <c r="Y41" s="672" t="s">
        <v>73</v>
      </c>
      <c r="Z41" s="672">
        <v>1</v>
      </c>
      <c r="AA41" s="674">
        <v>17</v>
      </c>
      <c r="AB41" s="675"/>
      <c r="AC41" s="679"/>
      <c r="AD41" s="25"/>
      <c r="AE41" s="811"/>
      <c r="AF41" s="826"/>
      <c r="AG41" s="827"/>
      <c r="AH41" s="826"/>
      <c r="AI41" s="826"/>
      <c r="AJ41" s="826"/>
      <c r="AK41" s="812"/>
      <c r="AL41" s="1020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</row>
    <row r="42" spans="1:53" ht="18.600000000000001" hidden="1" customHeight="1">
      <c r="A42" s="1307"/>
      <c r="B42" s="319">
        <f t="shared" si="0"/>
        <v>37559</v>
      </c>
      <c r="C42" s="830">
        <v>37559</v>
      </c>
      <c r="D42" s="671" t="s">
        <v>73</v>
      </c>
      <c r="E42" s="672">
        <v>8.14</v>
      </c>
      <c r="F42" s="672">
        <v>9.09</v>
      </c>
      <c r="G42" s="672" t="s">
        <v>73</v>
      </c>
      <c r="H42" s="673">
        <v>8.6999999999999993</v>
      </c>
      <c r="I42" s="672">
        <v>9.02</v>
      </c>
      <c r="J42" s="1068"/>
      <c r="K42" s="1069"/>
      <c r="L42" s="32"/>
      <c r="M42" s="671" t="s">
        <v>73</v>
      </c>
      <c r="N42" s="672">
        <v>815</v>
      </c>
      <c r="O42" s="672">
        <v>3340</v>
      </c>
      <c r="P42" s="672" t="s">
        <v>73</v>
      </c>
      <c r="Q42" s="672">
        <v>6300</v>
      </c>
      <c r="R42" s="672">
        <v>17590</v>
      </c>
      <c r="S42" s="676"/>
      <c r="T42" s="1046"/>
      <c r="U42" s="32"/>
      <c r="V42" s="671" t="s">
        <v>73</v>
      </c>
      <c r="W42" s="672">
        <v>10</v>
      </c>
      <c r="X42" s="672">
        <v>9</v>
      </c>
      <c r="Y42" s="672" t="s">
        <v>73</v>
      </c>
      <c r="Z42" s="672">
        <v>10</v>
      </c>
      <c r="AA42" s="674">
        <v>27</v>
      </c>
      <c r="AB42" s="675"/>
      <c r="AC42" s="679"/>
      <c r="AD42" s="25"/>
      <c r="AE42" s="811"/>
      <c r="AF42" s="826"/>
      <c r="AG42" s="827"/>
      <c r="AH42" s="826"/>
      <c r="AI42" s="826"/>
      <c r="AJ42" s="826"/>
      <c r="AK42" s="812"/>
      <c r="AL42" s="1020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</row>
    <row r="43" spans="1:53" ht="18.600000000000001" hidden="1" customHeight="1">
      <c r="A43" s="1307"/>
      <c r="B43" s="319">
        <f t="shared" si="0"/>
        <v>37587</v>
      </c>
      <c r="C43" s="830">
        <v>37587</v>
      </c>
      <c r="D43" s="671" t="s">
        <v>73</v>
      </c>
      <c r="E43" s="672">
        <v>8.5</v>
      </c>
      <c r="F43" s="672">
        <v>9.5</v>
      </c>
      <c r="G43" s="672" t="s">
        <v>73</v>
      </c>
      <c r="H43" s="673" t="s">
        <v>363</v>
      </c>
      <c r="I43" s="672">
        <v>9</v>
      </c>
      <c r="J43" s="1068"/>
      <c r="K43" s="1069"/>
      <c r="L43" s="32"/>
      <c r="M43" s="671" t="s">
        <v>73</v>
      </c>
      <c r="N43" s="672">
        <v>12170</v>
      </c>
      <c r="O43" s="672">
        <v>3080</v>
      </c>
      <c r="P43" s="672" t="s">
        <v>73</v>
      </c>
      <c r="Q43" s="672" t="s">
        <v>363</v>
      </c>
      <c r="R43" s="672">
        <v>37700</v>
      </c>
      <c r="S43" s="676"/>
      <c r="T43" s="1046"/>
      <c r="U43" s="32"/>
      <c r="V43" s="671" t="s">
        <v>73</v>
      </c>
      <c r="W43" s="672">
        <v>29</v>
      </c>
      <c r="X43" s="672">
        <v>7</v>
      </c>
      <c r="Y43" s="672" t="s">
        <v>73</v>
      </c>
      <c r="Z43" s="672" t="s">
        <v>363</v>
      </c>
      <c r="AA43" s="674">
        <v>24</v>
      </c>
      <c r="AB43" s="675"/>
      <c r="AC43" s="679"/>
      <c r="AD43" s="25"/>
      <c r="AE43" s="811"/>
      <c r="AF43" s="826"/>
      <c r="AG43" s="827"/>
      <c r="AH43" s="826"/>
      <c r="AI43" s="826"/>
      <c r="AJ43" s="826"/>
      <c r="AK43" s="812"/>
      <c r="AL43" s="1020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</row>
    <row r="44" spans="1:53" ht="18.600000000000001" hidden="1" customHeight="1" thickBot="1">
      <c r="A44" s="1308"/>
      <c r="B44" s="831">
        <f t="shared" si="0"/>
        <v>37620</v>
      </c>
      <c r="C44" s="832">
        <v>37620</v>
      </c>
      <c r="D44" s="687" t="s">
        <v>73</v>
      </c>
      <c r="E44" s="688" t="s">
        <v>363</v>
      </c>
      <c r="F44" s="688" t="s">
        <v>363</v>
      </c>
      <c r="G44" s="688" t="s">
        <v>363</v>
      </c>
      <c r="H44" s="689" t="s">
        <v>363</v>
      </c>
      <c r="I44" s="688" t="s">
        <v>368</v>
      </c>
      <c r="J44" s="1070"/>
      <c r="K44" s="1071"/>
      <c r="L44" s="32"/>
      <c r="M44" s="687" t="s">
        <v>73</v>
      </c>
      <c r="N44" s="688" t="s">
        <v>363</v>
      </c>
      <c r="O44" s="688" t="s">
        <v>363</v>
      </c>
      <c r="P44" s="688" t="s">
        <v>363</v>
      </c>
      <c r="Q44" s="688" t="s">
        <v>363</v>
      </c>
      <c r="R44" s="688" t="s">
        <v>368</v>
      </c>
      <c r="S44" s="693"/>
      <c r="T44" s="1047"/>
      <c r="U44" s="691"/>
      <c r="V44" s="687" t="s">
        <v>73</v>
      </c>
      <c r="W44" s="688" t="s">
        <v>363</v>
      </c>
      <c r="X44" s="688" t="s">
        <v>363</v>
      </c>
      <c r="Y44" s="688" t="s">
        <v>363</v>
      </c>
      <c r="Z44" s="688" t="s">
        <v>363</v>
      </c>
      <c r="AA44" s="690" t="s">
        <v>368</v>
      </c>
      <c r="AB44" s="692"/>
      <c r="AC44" s="1022"/>
      <c r="AD44" s="25"/>
      <c r="AE44" s="811"/>
      <c r="AF44" s="826"/>
      <c r="AG44" s="827"/>
      <c r="AH44" s="826"/>
      <c r="AI44" s="826"/>
      <c r="AJ44" s="826"/>
      <c r="AK44" s="812"/>
      <c r="AL44" s="1020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</row>
    <row r="45" spans="1:53" ht="18.600000000000001" hidden="1" customHeight="1">
      <c r="A45" s="1306">
        <v>2003</v>
      </c>
      <c r="B45" s="319">
        <f t="shared" si="0"/>
        <v>37650</v>
      </c>
      <c r="C45" s="830">
        <v>37650</v>
      </c>
      <c r="D45" s="671" t="s">
        <v>73</v>
      </c>
      <c r="E45" s="672">
        <v>8.6</v>
      </c>
      <c r="F45" s="672">
        <v>8.9</v>
      </c>
      <c r="G45" s="672" t="s">
        <v>363</v>
      </c>
      <c r="H45" s="673" t="s">
        <v>363</v>
      </c>
      <c r="I45" s="672">
        <v>9.5</v>
      </c>
      <c r="J45" s="1068"/>
      <c r="K45" s="1069"/>
      <c r="L45" s="32"/>
      <c r="M45" s="671" t="s">
        <v>73</v>
      </c>
      <c r="N45" s="672">
        <v>11340</v>
      </c>
      <c r="O45" s="672">
        <v>2980</v>
      </c>
      <c r="P45" s="672" t="s">
        <v>363</v>
      </c>
      <c r="Q45" s="672" t="s">
        <v>363</v>
      </c>
      <c r="R45" s="672">
        <v>8130</v>
      </c>
      <c r="S45" s="676"/>
      <c r="T45" s="1046"/>
      <c r="U45" s="32"/>
      <c r="V45" s="671" t="s">
        <v>73</v>
      </c>
      <c r="W45" s="672">
        <v>27</v>
      </c>
      <c r="X45" s="672">
        <v>13</v>
      </c>
      <c r="Y45" s="672" t="s">
        <v>363</v>
      </c>
      <c r="Z45" s="672" t="s">
        <v>363</v>
      </c>
      <c r="AA45" s="674">
        <v>12</v>
      </c>
      <c r="AB45" s="675"/>
      <c r="AC45" s="679"/>
      <c r="AD45" s="25"/>
      <c r="AE45" s="811"/>
      <c r="AF45" s="826"/>
      <c r="AG45" s="827"/>
      <c r="AH45" s="826"/>
      <c r="AI45" s="826"/>
      <c r="AJ45" s="826"/>
      <c r="AK45" s="812"/>
      <c r="AL45" s="1020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</row>
    <row r="46" spans="1:53" ht="18.600000000000001" hidden="1" customHeight="1">
      <c r="A46" s="1307"/>
      <c r="B46" s="319">
        <f t="shared" si="0"/>
        <v>37679</v>
      </c>
      <c r="C46" s="830">
        <v>37679</v>
      </c>
      <c r="D46" s="671" t="s">
        <v>369</v>
      </c>
      <c r="E46" s="672">
        <v>8.9</v>
      </c>
      <c r="F46" s="672">
        <v>8.3000000000000007</v>
      </c>
      <c r="G46" s="672">
        <v>7.4</v>
      </c>
      <c r="H46" s="673">
        <v>8.3000000000000007</v>
      </c>
      <c r="I46" s="672">
        <v>9.1</v>
      </c>
      <c r="J46" s="1068"/>
      <c r="K46" s="1069"/>
      <c r="L46" s="32"/>
      <c r="M46" s="671" t="s">
        <v>369</v>
      </c>
      <c r="N46" s="672">
        <v>8680</v>
      </c>
      <c r="O46" s="672">
        <v>3180</v>
      </c>
      <c r="P46" s="672">
        <v>2320</v>
      </c>
      <c r="Q46" s="672">
        <v>3260</v>
      </c>
      <c r="R46" s="672">
        <v>5320</v>
      </c>
      <c r="S46" s="676"/>
      <c r="T46" s="1046"/>
      <c r="U46" s="32"/>
      <c r="V46" s="671" t="s">
        <v>369</v>
      </c>
      <c r="W46" s="672">
        <v>28</v>
      </c>
      <c r="X46" s="672">
        <v>8</v>
      </c>
      <c r="Y46" s="672">
        <v>11</v>
      </c>
      <c r="Z46" s="672">
        <v>4</v>
      </c>
      <c r="AA46" s="674">
        <v>12</v>
      </c>
      <c r="AB46" s="675"/>
      <c r="AC46" s="679"/>
      <c r="AD46" s="25"/>
      <c r="AE46" s="811"/>
      <c r="AF46" s="826"/>
      <c r="AG46" s="827"/>
      <c r="AH46" s="826"/>
      <c r="AI46" s="826"/>
      <c r="AJ46" s="826"/>
      <c r="AK46" s="812"/>
      <c r="AL46" s="1020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</row>
    <row r="47" spans="1:53" ht="18.600000000000001" hidden="1" customHeight="1">
      <c r="A47" s="1307"/>
      <c r="B47" s="319">
        <f t="shared" si="0"/>
        <v>37706</v>
      </c>
      <c r="C47" s="830">
        <v>37706</v>
      </c>
      <c r="D47" s="671" t="s">
        <v>369</v>
      </c>
      <c r="E47" s="672">
        <v>8.6</v>
      </c>
      <c r="F47" s="672">
        <v>8.4</v>
      </c>
      <c r="G47" s="672">
        <v>8</v>
      </c>
      <c r="H47" s="673">
        <v>8.1999999999999993</v>
      </c>
      <c r="I47" s="672">
        <v>9.4</v>
      </c>
      <c r="J47" s="1068"/>
      <c r="K47" s="1069"/>
      <c r="L47" s="32"/>
      <c r="M47" s="671" t="s">
        <v>369</v>
      </c>
      <c r="N47" s="672">
        <v>9190</v>
      </c>
      <c r="O47" s="672">
        <v>3180</v>
      </c>
      <c r="P47" s="672">
        <v>2850</v>
      </c>
      <c r="Q47" s="672">
        <v>3040</v>
      </c>
      <c r="R47" s="672">
        <v>6010</v>
      </c>
      <c r="S47" s="676"/>
      <c r="T47" s="1046"/>
      <c r="U47" s="32"/>
      <c r="V47" s="671" t="s">
        <v>369</v>
      </c>
      <c r="W47" s="672">
        <v>14</v>
      </c>
      <c r="X47" s="672">
        <v>12</v>
      </c>
      <c r="Y47" s="672">
        <v>25</v>
      </c>
      <c r="Z47" s="672">
        <v>4</v>
      </c>
      <c r="AA47" s="674">
        <v>39</v>
      </c>
      <c r="AB47" s="675"/>
      <c r="AC47" s="679"/>
      <c r="AD47" s="25"/>
      <c r="AE47" s="811"/>
      <c r="AF47" s="826"/>
      <c r="AG47" s="827"/>
      <c r="AH47" s="826"/>
      <c r="AI47" s="826"/>
      <c r="AJ47" s="826"/>
      <c r="AK47" s="812"/>
      <c r="AL47" s="1020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</row>
    <row r="48" spans="1:53" ht="18.600000000000001" hidden="1" customHeight="1">
      <c r="A48" s="1307"/>
      <c r="B48" s="319">
        <f t="shared" si="0"/>
        <v>37741</v>
      </c>
      <c r="C48" s="830">
        <v>37741</v>
      </c>
      <c r="D48" s="671" t="s">
        <v>363</v>
      </c>
      <c r="E48" s="672" t="s">
        <v>363</v>
      </c>
      <c r="F48" s="672" t="s">
        <v>363</v>
      </c>
      <c r="G48" s="672" t="s">
        <v>363</v>
      </c>
      <c r="H48" s="673" t="s">
        <v>363</v>
      </c>
      <c r="I48" s="672" t="s">
        <v>363</v>
      </c>
      <c r="J48" s="1068"/>
      <c r="K48" s="1069"/>
      <c r="L48" s="32"/>
      <c r="M48" s="671" t="s">
        <v>363</v>
      </c>
      <c r="N48" s="672" t="s">
        <v>363</v>
      </c>
      <c r="O48" s="672" t="s">
        <v>363</v>
      </c>
      <c r="P48" s="672" t="s">
        <v>363</v>
      </c>
      <c r="Q48" s="672" t="s">
        <v>363</v>
      </c>
      <c r="R48" s="672" t="s">
        <v>363</v>
      </c>
      <c r="S48" s="676"/>
      <c r="T48" s="1046"/>
      <c r="U48" s="32"/>
      <c r="V48" s="671" t="s">
        <v>363</v>
      </c>
      <c r="W48" s="672" t="s">
        <v>363</v>
      </c>
      <c r="X48" s="672" t="s">
        <v>363</v>
      </c>
      <c r="Y48" s="672" t="s">
        <v>363</v>
      </c>
      <c r="Z48" s="672" t="s">
        <v>363</v>
      </c>
      <c r="AA48" s="674" t="s">
        <v>363</v>
      </c>
      <c r="AB48" s="675"/>
      <c r="AC48" s="679"/>
      <c r="AD48" s="25"/>
      <c r="AE48" s="811"/>
      <c r="AF48" s="826"/>
      <c r="AG48" s="827"/>
      <c r="AH48" s="826"/>
      <c r="AI48" s="826"/>
      <c r="AJ48" s="826"/>
      <c r="AK48" s="812"/>
      <c r="AL48" s="1020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</row>
    <row r="49" spans="1:53" ht="18.600000000000001" hidden="1" customHeight="1">
      <c r="A49" s="1307"/>
      <c r="B49" s="319">
        <f t="shared" si="0"/>
        <v>37769</v>
      </c>
      <c r="C49" s="830">
        <v>37769</v>
      </c>
      <c r="D49" s="671" t="s">
        <v>73</v>
      </c>
      <c r="E49" s="672">
        <v>8.3000000000000007</v>
      </c>
      <c r="F49" s="672">
        <v>8.1999999999999993</v>
      </c>
      <c r="G49" s="672">
        <v>7.9</v>
      </c>
      <c r="H49" s="673">
        <v>8.9</v>
      </c>
      <c r="I49" s="672">
        <v>8</v>
      </c>
      <c r="J49" s="1068"/>
      <c r="K49" s="1069"/>
      <c r="L49" s="32"/>
      <c r="M49" s="671" t="s">
        <v>73</v>
      </c>
      <c r="N49" s="672">
        <v>9720</v>
      </c>
      <c r="O49" s="672">
        <v>3320</v>
      </c>
      <c r="P49" s="672">
        <v>3100</v>
      </c>
      <c r="Q49" s="672">
        <v>3440</v>
      </c>
      <c r="R49" s="672">
        <v>9360</v>
      </c>
      <c r="S49" s="676"/>
      <c r="T49" s="1046"/>
      <c r="U49" s="32"/>
      <c r="V49" s="671" t="s">
        <v>73</v>
      </c>
      <c r="W49" s="672">
        <v>86</v>
      </c>
      <c r="X49" s="672">
        <v>11</v>
      </c>
      <c r="Y49" s="672">
        <v>27</v>
      </c>
      <c r="Z49" s="672">
        <v>3</v>
      </c>
      <c r="AA49" s="674">
        <v>24</v>
      </c>
      <c r="AB49" s="675"/>
      <c r="AC49" s="679"/>
      <c r="AD49" s="25"/>
      <c r="AE49" s="811"/>
      <c r="AF49" s="826"/>
      <c r="AG49" s="827"/>
      <c r="AH49" s="826"/>
      <c r="AI49" s="826"/>
      <c r="AJ49" s="826"/>
      <c r="AK49" s="812"/>
      <c r="AL49" s="1020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</row>
    <row r="50" spans="1:53" ht="18.600000000000001" hidden="1" customHeight="1">
      <c r="A50" s="1307"/>
      <c r="B50" s="319">
        <f t="shared" si="0"/>
        <v>37826</v>
      </c>
      <c r="C50" s="830">
        <v>37826</v>
      </c>
      <c r="D50" s="671" t="s">
        <v>73</v>
      </c>
      <c r="E50" s="672">
        <v>8.4</v>
      </c>
      <c r="F50" s="672">
        <v>8.6999999999999993</v>
      </c>
      <c r="G50" s="672">
        <v>8.1</v>
      </c>
      <c r="H50" s="673">
        <v>9</v>
      </c>
      <c r="I50" s="672">
        <v>8.1</v>
      </c>
      <c r="J50" s="1068"/>
      <c r="K50" s="1069"/>
      <c r="L50" s="32"/>
      <c r="M50" s="671" t="s">
        <v>73</v>
      </c>
      <c r="N50" s="672">
        <v>8300</v>
      </c>
      <c r="O50" s="672">
        <v>3210</v>
      </c>
      <c r="P50" s="672">
        <v>2720</v>
      </c>
      <c r="Q50" s="672">
        <v>3300</v>
      </c>
      <c r="R50" s="672">
        <v>8550</v>
      </c>
      <c r="S50" s="676"/>
      <c r="T50" s="1046"/>
      <c r="U50" s="32"/>
      <c r="V50" s="671" t="s">
        <v>73</v>
      </c>
      <c r="W50" s="672">
        <v>27</v>
      </c>
      <c r="X50" s="672">
        <v>22</v>
      </c>
      <c r="Y50" s="672">
        <v>26</v>
      </c>
      <c r="Z50" s="672">
        <v>1</v>
      </c>
      <c r="AA50" s="674">
        <v>37</v>
      </c>
      <c r="AB50" s="675"/>
      <c r="AC50" s="679"/>
      <c r="AD50" s="25"/>
      <c r="AE50" s="811"/>
      <c r="AF50" s="826"/>
      <c r="AG50" s="827"/>
      <c r="AH50" s="826"/>
      <c r="AI50" s="826"/>
      <c r="AJ50" s="826"/>
      <c r="AK50" s="812"/>
      <c r="AL50" s="1020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</row>
    <row r="51" spans="1:53" ht="18.600000000000001" hidden="1" customHeight="1">
      <c r="A51" s="1307"/>
      <c r="B51" s="319">
        <f t="shared" si="0"/>
        <v>37861</v>
      </c>
      <c r="C51" s="830">
        <v>37861</v>
      </c>
      <c r="D51" s="671">
        <v>8</v>
      </c>
      <c r="E51" s="672">
        <v>8.6999999999999993</v>
      </c>
      <c r="F51" s="672">
        <v>8.1999999999999993</v>
      </c>
      <c r="G51" s="672">
        <v>7.2</v>
      </c>
      <c r="H51" s="673">
        <v>8.4</v>
      </c>
      <c r="I51" s="672">
        <v>8.5</v>
      </c>
      <c r="J51" s="1068"/>
      <c r="K51" s="1069"/>
      <c r="L51" s="32"/>
      <c r="M51" s="671">
        <v>2750</v>
      </c>
      <c r="N51" s="672">
        <v>6180</v>
      </c>
      <c r="O51" s="672">
        <v>3060</v>
      </c>
      <c r="P51" s="672">
        <v>1660</v>
      </c>
      <c r="Q51" s="672">
        <v>3090</v>
      </c>
      <c r="R51" s="672">
        <v>6380</v>
      </c>
      <c r="S51" s="676"/>
      <c r="T51" s="1046"/>
      <c r="U51" s="32"/>
      <c r="V51" s="671" t="s">
        <v>363</v>
      </c>
      <c r="W51" s="672">
        <v>21</v>
      </c>
      <c r="X51" s="672">
        <v>4</v>
      </c>
      <c r="Y51" s="672">
        <v>9</v>
      </c>
      <c r="Z51" s="672" t="s">
        <v>15</v>
      </c>
      <c r="AA51" s="674">
        <v>16</v>
      </c>
      <c r="AB51" s="675"/>
      <c r="AC51" s="679"/>
      <c r="AD51" s="25"/>
      <c r="AE51" s="811"/>
      <c r="AF51" s="826"/>
      <c r="AG51" s="827"/>
      <c r="AH51" s="826"/>
      <c r="AI51" s="826"/>
      <c r="AJ51" s="826"/>
      <c r="AK51" s="812"/>
      <c r="AL51" s="1020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</row>
    <row r="52" spans="1:53" ht="18.600000000000001" hidden="1" customHeight="1">
      <c r="A52" s="1307"/>
      <c r="B52" s="319">
        <f t="shared" si="0"/>
        <v>37894</v>
      </c>
      <c r="C52" s="830">
        <v>37894</v>
      </c>
      <c r="D52" s="671" t="s">
        <v>73</v>
      </c>
      <c r="E52" s="672">
        <v>8.4</v>
      </c>
      <c r="F52" s="672">
        <v>8.1999999999999993</v>
      </c>
      <c r="G52" s="672">
        <v>7.9</v>
      </c>
      <c r="H52" s="673">
        <v>8.9</v>
      </c>
      <c r="I52" s="672">
        <v>8.1</v>
      </c>
      <c r="J52" s="1068"/>
      <c r="K52" s="1069"/>
      <c r="L52" s="32"/>
      <c r="M52" s="671" t="s">
        <v>73</v>
      </c>
      <c r="N52" s="672">
        <v>11680</v>
      </c>
      <c r="O52" s="672">
        <v>3470</v>
      </c>
      <c r="P52" s="672">
        <v>2320</v>
      </c>
      <c r="Q52" s="672">
        <v>3560</v>
      </c>
      <c r="R52" s="672">
        <v>10570</v>
      </c>
      <c r="S52" s="676"/>
      <c r="T52" s="1046"/>
      <c r="U52" s="32"/>
      <c r="V52" s="671" t="s">
        <v>73</v>
      </c>
      <c r="W52" s="672">
        <v>29</v>
      </c>
      <c r="X52" s="672">
        <v>12</v>
      </c>
      <c r="Y52" s="672">
        <v>57</v>
      </c>
      <c r="Z52" s="672" t="s">
        <v>15</v>
      </c>
      <c r="AA52" s="674">
        <v>12</v>
      </c>
      <c r="AB52" s="675"/>
      <c r="AC52" s="679"/>
      <c r="AD52" s="25"/>
      <c r="AE52" s="811"/>
      <c r="AF52" s="826"/>
      <c r="AG52" s="827"/>
      <c r="AH52" s="826"/>
      <c r="AI52" s="826"/>
      <c r="AJ52" s="826"/>
      <c r="AK52" s="812"/>
      <c r="AL52" s="1020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</row>
    <row r="53" spans="1:53" ht="18.600000000000001" hidden="1" customHeight="1" thickBot="1">
      <c r="A53" s="1308"/>
      <c r="B53" s="831">
        <f t="shared" si="0"/>
        <v>37923</v>
      </c>
      <c r="C53" s="832">
        <v>37923</v>
      </c>
      <c r="D53" s="687" t="s">
        <v>73</v>
      </c>
      <c r="E53" s="688">
        <v>8.5</v>
      </c>
      <c r="F53" s="688">
        <v>8.6999999999999993</v>
      </c>
      <c r="G53" s="688">
        <v>8</v>
      </c>
      <c r="H53" s="689">
        <v>8.6</v>
      </c>
      <c r="I53" s="688">
        <v>9</v>
      </c>
      <c r="J53" s="1070"/>
      <c r="K53" s="1071"/>
      <c r="L53" s="32"/>
      <c r="M53" s="687" t="s">
        <v>73</v>
      </c>
      <c r="N53" s="688">
        <v>11710</v>
      </c>
      <c r="O53" s="688">
        <v>3510</v>
      </c>
      <c r="P53" s="688">
        <v>2640</v>
      </c>
      <c r="Q53" s="688">
        <v>3750</v>
      </c>
      <c r="R53" s="688">
        <v>11570</v>
      </c>
      <c r="S53" s="693"/>
      <c r="T53" s="1047"/>
      <c r="U53" s="691"/>
      <c r="V53" s="687" t="s">
        <v>73</v>
      </c>
      <c r="W53" s="688">
        <v>91</v>
      </c>
      <c r="X53" s="688">
        <v>11</v>
      </c>
      <c r="Y53" s="688">
        <v>9</v>
      </c>
      <c r="Z53" s="688">
        <v>3</v>
      </c>
      <c r="AA53" s="690">
        <v>85</v>
      </c>
      <c r="AB53" s="692"/>
      <c r="AC53" s="1022"/>
      <c r="AD53" s="25"/>
      <c r="AE53" s="811"/>
      <c r="AF53" s="826"/>
      <c r="AG53" s="827"/>
      <c r="AH53" s="826"/>
      <c r="AI53" s="826"/>
      <c r="AJ53" s="826"/>
      <c r="AK53" s="812"/>
      <c r="AL53" s="1020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</row>
    <row r="54" spans="1:53" ht="18.600000000000001" hidden="1" customHeight="1">
      <c r="A54" s="1309" t="s">
        <v>201</v>
      </c>
      <c r="B54" s="319">
        <f t="shared" si="0"/>
        <v>38443</v>
      </c>
      <c r="C54" s="830">
        <v>38443</v>
      </c>
      <c r="D54" s="671" t="s">
        <v>363</v>
      </c>
      <c r="E54" s="672">
        <v>9.6999999999999993</v>
      </c>
      <c r="F54" s="672">
        <v>9.4</v>
      </c>
      <c r="G54" s="672">
        <v>8.1999999999999993</v>
      </c>
      <c r="H54" s="673">
        <v>8.3000000000000007</v>
      </c>
      <c r="I54" s="672">
        <v>8.3000000000000007</v>
      </c>
      <c r="J54" s="1068"/>
      <c r="K54" s="1069"/>
      <c r="L54" s="32"/>
      <c r="M54" s="671" t="s">
        <v>363</v>
      </c>
      <c r="N54" s="672">
        <v>12020</v>
      </c>
      <c r="O54" s="672">
        <v>2990</v>
      </c>
      <c r="P54" s="672">
        <v>530</v>
      </c>
      <c r="Q54" s="672">
        <v>2060</v>
      </c>
      <c r="R54" s="672">
        <v>8420</v>
      </c>
      <c r="S54" s="676"/>
      <c r="T54" s="1046"/>
      <c r="U54" s="32"/>
      <c r="V54" s="671" t="s">
        <v>363</v>
      </c>
      <c r="W54" s="672">
        <v>9</v>
      </c>
      <c r="X54" s="672">
        <v>6</v>
      </c>
      <c r="Y54" s="672">
        <v>5</v>
      </c>
      <c r="Z54" s="672" t="s">
        <v>15</v>
      </c>
      <c r="AA54" s="674">
        <v>8</v>
      </c>
      <c r="AB54" s="675"/>
      <c r="AC54" s="679"/>
      <c r="AD54" s="25"/>
      <c r="AE54" s="811"/>
      <c r="AF54" s="826"/>
      <c r="AG54" s="827"/>
      <c r="AH54" s="826"/>
      <c r="AI54" s="826"/>
      <c r="AJ54" s="826"/>
      <c r="AK54" s="812"/>
      <c r="AL54" s="1020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</row>
    <row r="55" spans="1:53" ht="18.600000000000001" hidden="1" customHeight="1">
      <c r="A55" s="1310"/>
      <c r="B55" s="319">
        <f t="shared" si="0"/>
        <v>38541</v>
      </c>
      <c r="C55" s="830">
        <v>38541</v>
      </c>
      <c r="D55" s="671">
        <v>8.6</v>
      </c>
      <c r="E55" s="672">
        <v>9.1999999999999993</v>
      </c>
      <c r="F55" s="672">
        <v>8.4</v>
      </c>
      <c r="G55" s="672">
        <v>7.5</v>
      </c>
      <c r="H55" s="673">
        <v>8.3000000000000007</v>
      </c>
      <c r="I55" s="672">
        <v>8.1999999999999993</v>
      </c>
      <c r="J55" s="1068"/>
      <c r="K55" s="1069"/>
      <c r="L55" s="32"/>
      <c r="M55" s="671">
        <v>3810</v>
      </c>
      <c r="N55" s="672">
        <v>9510</v>
      </c>
      <c r="O55" s="672">
        <v>2960</v>
      </c>
      <c r="P55" s="672">
        <v>550</v>
      </c>
      <c r="Q55" s="672">
        <v>2360</v>
      </c>
      <c r="R55" s="672">
        <v>8880</v>
      </c>
      <c r="S55" s="676"/>
      <c r="T55" s="1046"/>
      <c r="U55" s="32"/>
      <c r="V55" s="671">
        <v>4</v>
      </c>
      <c r="W55" s="672">
        <v>63</v>
      </c>
      <c r="X55" s="672">
        <v>5</v>
      </c>
      <c r="Y55" s="672">
        <v>31</v>
      </c>
      <c r="Z55" s="672" t="s">
        <v>72</v>
      </c>
      <c r="AA55" s="674" t="s">
        <v>72</v>
      </c>
      <c r="AB55" s="675"/>
      <c r="AC55" s="679"/>
      <c r="AE55" s="675"/>
      <c r="AF55" s="676"/>
      <c r="AG55" s="676"/>
      <c r="AH55" s="676"/>
      <c r="AI55" s="676"/>
      <c r="AJ55" s="1008"/>
      <c r="AK55" s="676"/>
      <c r="AL55" s="679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</row>
    <row r="56" spans="1:53" ht="18.600000000000001" hidden="1" customHeight="1">
      <c r="A56" s="1310"/>
      <c r="B56" s="319">
        <f t="shared" si="0"/>
        <v>38604</v>
      </c>
      <c r="C56" s="677">
        <v>38604</v>
      </c>
      <c r="D56" s="671" t="s">
        <v>73</v>
      </c>
      <c r="E56" s="672">
        <v>8.6</v>
      </c>
      <c r="F56" s="672">
        <v>8.9</v>
      </c>
      <c r="G56" s="672">
        <v>7.7</v>
      </c>
      <c r="H56" s="673">
        <v>8.5</v>
      </c>
      <c r="I56" s="672">
        <v>7.9</v>
      </c>
      <c r="J56" s="1068"/>
      <c r="K56" s="1069"/>
      <c r="L56" s="32"/>
      <c r="M56" s="671" t="s">
        <v>73</v>
      </c>
      <c r="N56" s="672">
        <v>11340</v>
      </c>
      <c r="O56" s="672">
        <v>2990</v>
      </c>
      <c r="P56" s="672">
        <v>940</v>
      </c>
      <c r="Q56" s="672">
        <v>2320</v>
      </c>
      <c r="R56" s="672">
        <v>9960</v>
      </c>
      <c r="S56" s="676"/>
      <c r="T56" s="1046"/>
      <c r="U56" s="32"/>
      <c r="V56" s="671" t="s">
        <v>73</v>
      </c>
      <c r="W56" s="672">
        <v>18</v>
      </c>
      <c r="X56" s="672">
        <v>3</v>
      </c>
      <c r="Y56" s="672">
        <v>1.9</v>
      </c>
      <c r="Z56" s="672" t="s">
        <v>72</v>
      </c>
      <c r="AA56" s="674" t="s">
        <v>72</v>
      </c>
      <c r="AB56" s="675"/>
      <c r="AC56" s="679"/>
      <c r="AE56" s="675"/>
      <c r="AF56" s="676"/>
      <c r="AG56" s="676"/>
      <c r="AH56" s="676"/>
      <c r="AI56" s="676"/>
      <c r="AJ56" s="1008"/>
      <c r="AK56" s="676"/>
      <c r="AL56" s="679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</row>
    <row r="57" spans="1:53" ht="18.600000000000001" hidden="1" customHeight="1">
      <c r="A57" s="1310"/>
      <c r="B57" s="319">
        <f t="shared" si="0"/>
        <v>38695</v>
      </c>
      <c r="C57" s="677">
        <v>38695</v>
      </c>
      <c r="D57" s="671" t="s">
        <v>73</v>
      </c>
      <c r="E57" s="672">
        <v>9.1</v>
      </c>
      <c r="F57" s="672">
        <v>9.1</v>
      </c>
      <c r="G57" s="672" t="s">
        <v>73</v>
      </c>
      <c r="H57" s="673">
        <v>8.9</v>
      </c>
      <c r="I57" s="673">
        <v>8</v>
      </c>
      <c r="J57" s="1068"/>
      <c r="K57" s="1069"/>
      <c r="L57" s="32"/>
      <c r="M57" s="671" t="s">
        <v>73</v>
      </c>
      <c r="N57" s="672">
        <v>21000</v>
      </c>
      <c r="O57" s="672">
        <v>4900</v>
      </c>
      <c r="P57" s="672" t="s">
        <v>73</v>
      </c>
      <c r="Q57" s="672">
        <v>2500</v>
      </c>
      <c r="R57" s="672">
        <v>16500</v>
      </c>
      <c r="S57" s="676"/>
      <c r="T57" s="1046"/>
      <c r="U57" s="32"/>
      <c r="V57" s="671" t="s">
        <v>73</v>
      </c>
      <c r="W57" s="672">
        <v>10</v>
      </c>
      <c r="X57" s="672" t="s">
        <v>72</v>
      </c>
      <c r="Y57" s="672" t="s">
        <v>73</v>
      </c>
      <c r="Z57" s="672">
        <v>3</v>
      </c>
      <c r="AA57" s="674">
        <v>13</v>
      </c>
      <c r="AB57" s="675"/>
      <c r="AC57" s="679"/>
      <c r="AE57" s="675"/>
      <c r="AF57" s="676"/>
      <c r="AG57" s="676"/>
      <c r="AH57" s="676"/>
      <c r="AI57" s="676"/>
      <c r="AJ57" s="1008"/>
      <c r="AK57" s="676"/>
      <c r="AL57" s="679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</row>
    <row r="58" spans="1:53" ht="18.600000000000001" hidden="1" customHeight="1">
      <c r="A58" s="1310"/>
      <c r="B58" s="319">
        <f t="shared" si="0"/>
        <v>38807</v>
      </c>
      <c r="C58" s="677">
        <v>38807</v>
      </c>
      <c r="D58" s="671" t="s">
        <v>73</v>
      </c>
      <c r="E58" s="672">
        <v>8.9</v>
      </c>
      <c r="F58" s="672">
        <v>8.4</v>
      </c>
      <c r="G58" s="672" t="s">
        <v>73</v>
      </c>
      <c r="H58" s="673">
        <v>9</v>
      </c>
      <c r="I58" s="672">
        <v>9.1</v>
      </c>
      <c r="J58" s="1068"/>
      <c r="K58" s="1069"/>
      <c r="L58" s="32"/>
      <c r="M58" s="671" t="s">
        <v>73</v>
      </c>
      <c r="N58" s="672">
        <v>25000</v>
      </c>
      <c r="O58" s="672">
        <v>8600</v>
      </c>
      <c r="P58" s="672" t="s">
        <v>73</v>
      </c>
      <c r="Q58" s="672">
        <v>3800</v>
      </c>
      <c r="R58" s="672">
        <v>35000</v>
      </c>
      <c r="S58" s="676"/>
      <c r="T58" s="1046"/>
      <c r="U58" s="32"/>
      <c r="V58" s="671" t="s">
        <v>73</v>
      </c>
      <c r="W58" s="672">
        <v>51</v>
      </c>
      <c r="X58" s="672">
        <v>43</v>
      </c>
      <c r="Y58" s="672" t="s">
        <v>73</v>
      </c>
      <c r="Z58" s="672">
        <v>8</v>
      </c>
      <c r="AA58" s="678">
        <v>182</v>
      </c>
      <c r="AB58" s="675"/>
      <c r="AC58" s="679"/>
      <c r="AE58" s="675"/>
      <c r="AF58" s="676"/>
      <c r="AG58" s="676"/>
      <c r="AH58" s="676"/>
      <c r="AI58" s="676"/>
      <c r="AJ58" s="1009"/>
      <c r="AK58" s="676"/>
      <c r="AL58" s="679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</row>
    <row r="59" spans="1:53" ht="18.600000000000001" hidden="1" customHeight="1" thickBot="1">
      <c r="A59" s="1311"/>
      <c r="B59" s="828">
        <f t="shared" si="0"/>
        <v>38877</v>
      </c>
      <c r="C59" s="677">
        <v>38877</v>
      </c>
      <c r="D59" s="671" t="s">
        <v>73</v>
      </c>
      <c r="E59" s="672">
        <v>8.6</v>
      </c>
      <c r="F59" s="672">
        <v>8.3000000000000007</v>
      </c>
      <c r="G59" s="672" t="s">
        <v>73</v>
      </c>
      <c r="H59" s="673">
        <v>9.5</v>
      </c>
      <c r="I59" s="672">
        <v>9.3000000000000007</v>
      </c>
      <c r="J59" s="1068"/>
      <c r="K59" s="1069"/>
      <c r="L59" s="32"/>
      <c r="M59" s="671" t="s">
        <v>73</v>
      </c>
      <c r="N59" s="672">
        <v>14260</v>
      </c>
      <c r="O59" s="672">
        <v>7120</v>
      </c>
      <c r="P59" s="672" t="s">
        <v>73</v>
      </c>
      <c r="Q59" s="672">
        <v>2840</v>
      </c>
      <c r="R59" s="672">
        <v>36500</v>
      </c>
      <c r="S59" s="676"/>
      <c r="T59" s="1046"/>
      <c r="U59" s="32"/>
      <c r="V59" s="671" t="s">
        <v>73</v>
      </c>
      <c r="W59" s="672">
        <v>28</v>
      </c>
      <c r="X59" s="672">
        <v>21</v>
      </c>
      <c r="Y59" s="672" t="s">
        <v>73</v>
      </c>
      <c r="Z59" s="672">
        <v>8</v>
      </c>
      <c r="AA59" s="674">
        <v>182</v>
      </c>
      <c r="AB59" s="675"/>
      <c r="AC59" s="679"/>
      <c r="AE59" s="675"/>
      <c r="AF59" s="676"/>
      <c r="AG59" s="676"/>
      <c r="AH59" s="676"/>
      <c r="AI59" s="676"/>
      <c r="AJ59" s="1008"/>
      <c r="AK59" s="676"/>
      <c r="AL59" s="679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</row>
    <row r="60" spans="1:53" ht="18.600000000000001" hidden="1" customHeight="1">
      <c r="A60" s="1309" t="s">
        <v>344</v>
      </c>
      <c r="B60" s="319">
        <f t="shared" si="0"/>
        <v>38974</v>
      </c>
      <c r="C60" s="670">
        <v>38974</v>
      </c>
      <c r="D60" s="680" t="s">
        <v>73</v>
      </c>
      <c r="E60" s="681">
        <v>8.4</v>
      </c>
      <c r="F60" s="681">
        <v>8.6</v>
      </c>
      <c r="G60" s="681" t="s">
        <v>73</v>
      </c>
      <c r="H60" s="682">
        <v>8.3000000000000007</v>
      </c>
      <c r="I60" s="681">
        <v>8.4</v>
      </c>
      <c r="J60" s="1072"/>
      <c r="K60" s="1073"/>
      <c r="L60" s="32"/>
      <c r="M60" s="680" t="s">
        <v>73</v>
      </c>
      <c r="N60" s="681">
        <v>10580</v>
      </c>
      <c r="O60" s="681">
        <v>5100</v>
      </c>
      <c r="P60" s="681" t="s">
        <v>73</v>
      </c>
      <c r="Q60" s="681">
        <v>2270</v>
      </c>
      <c r="R60" s="681">
        <v>13540</v>
      </c>
      <c r="S60" s="685"/>
      <c r="T60" s="1048"/>
      <c r="U60" s="32"/>
      <c r="V60" s="680" t="s">
        <v>73</v>
      </c>
      <c r="W60" s="681">
        <v>8</v>
      </c>
      <c r="X60" s="681">
        <v>31</v>
      </c>
      <c r="Y60" s="681" t="s">
        <v>73</v>
      </c>
      <c r="Z60" s="681">
        <v>13</v>
      </c>
      <c r="AA60" s="683">
        <v>34</v>
      </c>
      <c r="AB60" s="684"/>
      <c r="AC60" s="1021"/>
      <c r="AE60" s="684"/>
      <c r="AF60" s="685"/>
      <c r="AG60" s="685"/>
      <c r="AH60" s="685"/>
      <c r="AI60" s="685"/>
      <c r="AJ60" s="1010"/>
      <c r="AK60" s="685"/>
      <c r="AL60" s="1021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</row>
    <row r="61" spans="1:53" ht="18.600000000000001" hidden="1" customHeight="1">
      <c r="A61" s="1310"/>
      <c r="B61" s="319">
        <f t="shared" si="0"/>
        <v>39062</v>
      </c>
      <c r="C61" s="677">
        <v>39062</v>
      </c>
      <c r="D61" s="671" t="s">
        <v>73</v>
      </c>
      <c r="E61" s="672">
        <v>9.1</v>
      </c>
      <c r="F61" s="672" t="s">
        <v>73</v>
      </c>
      <c r="G61" s="672" t="s">
        <v>73</v>
      </c>
      <c r="H61" s="673">
        <v>9.1</v>
      </c>
      <c r="I61" s="672">
        <v>8.1</v>
      </c>
      <c r="J61" s="1068"/>
      <c r="K61" s="1069"/>
      <c r="L61" s="32"/>
      <c r="M61" s="671" t="s">
        <v>73</v>
      </c>
      <c r="N61" s="672">
        <v>16900</v>
      </c>
      <c r="O61" s="672" t="s">
        <v>73</v>
      </c>
      <c r="P61" s="672" t="s">
        <v>73</v>
      </c>
      <c r="Q61" s="672">
        <v>2910</v>
      </c>
      <c r="R61" s="672">
        <v>30000</v>
      </c>
      <c r="S61" s="676"/>
      <c r="T61" s="1046"/>
      <c r="U61" s="32"/>
      <c r="V61" s="671" t="s">
        <v>73</v>
      </c>
      <c r="W61" s="672">
        <v>3</v>
      </c>
      <c r="X61" s="672" t="s">
        <v>73</v>
      </c>
      <c r="Y61" s="672" t="s">
        <v>73</v>
      </c>
      <c r="Z61" s="672">
        <v>2</v>
      </c>
      <c r="AA61" s="674">
        <v>646</v>
      </c>
      <c r="AB61" s="675"/>
      <c r="AC61" s="679"/>
      <c r="AE61" s="675"/>
      <c r="AF61" s="676"/>
      <c r="AG61" s="676"/>
      <c r="AH61" s="676"/>
      <c r="AI61" s="676"/>
      <c r="AJ61" s="1008"/>
      <c r="AK61" s="676"/>
      <c r="AL61" s="679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</row>
    <row r="62" spans="1:53" ht="18.600000000000001" hidden="1" customHeight="1">
      <c r="A62" s="1310"/>
      <c r="B62" s="319">
        <f t="shared" si="0"/>
        <v>39156</v>
      </c>
      <c r="C62" s="677">
        <v>39156</v>
      </c>
      <c r="D62" s="671" t="s">
        <v>73</v>
      </c>
      <c r="E62" s="672">
        <v>8.8000000000000007</v>
      </c>
      <c r="F62" s="672" t="s">
        <v>73</v>
      </c>
      <c r="G62" s="672" t="s">
        <v>73</v>
      </c>
      <c r="H62" s="673">
        <v>8</v>
      </c>
      <c r="I62" s="673" t="s">
        <v>73</v>
      </c>
      <c r="J62" s="1068"/>
      <c r="K62" s="1069"/>
      <c r="L62" s="32"/>
      <c r="M62" s="671" t="s">
        <v>73</v>
      </c>
      <c r="N62" s="672">
        <v>35300</v>
      </c>
      <c r="O62" s="672" t="s">
        <v>73</v>
      </c>
      <c r="P62" s="672" t="s">
        <v>73</v>
      </c>
      <c r="Q62" s="672">
        <v>4785</v>
      </c>
      <c r="R62" s="672" t="s">
        <v>73</v>
      </c>
      <c r="S62" s="676"/>
      <c r="T62" s="1046"/>
      <c r="U62" s="32"/>
      <c r="V62" s="671" t="s">
        <v>73</v>
      </c>
      <c r="W62" s="672">
        <v>43</v>
      </c>
      <c r="X62" s="672" t="s">
        <v>73</v>
      </c>
      <c r="Y62" s="672" t="s">
        <v>73</v>
      </c>
      <c r="Z62" s="672">
        <v>6</v>
      </c>
      <c r="AA62" s="674" t="s">
        <v>73</v>
      </c>
      <c r="AB62" s="675"/>
      <c r="AC62" s="679"/>
      <c r="AE62" s="675"/>
      <c r="AF62" s="676"/>
      <c r="AG62" s="676"/>
      <c r="AH62" s="676"/>
      <c r="AI62" s="676"/>
      <c r="AJ62" s="1008"/>
      <c r="AK62" s="676"/>
      <c r="AL62" s="679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</row>
    <row r="63" spans="1:53" ht="18.600000000000001" hidden="1" customHeight="1" thickBot="1">
      <c r="A63" s="1311"/>
      <c r="B63" s="828">
        <f t="shared" si="0"/>
        <v>39253</v>
      </c>
      <c r="C63" s="677">
        <v>39253</v>
      </c>
      <c r="D63" s="671">
        <v>6.6</v>
      </c>
      <c r="E63" s="672">
        <v>6.7</v>
      </c>
      <c r="F63" s="672">
        <v>6.7</v>
      </c>
      <c r="G63" s="672">
        <v>6.7</v>
      </c>
      <c r="H63" s="673">
        <v>6.5</v>
      </c>
      <c r="I63" s="672">
        <v>6.5</v>
      </c>
      <c r="J63" s="1068"/>
      <c r="K63" s="1069"/>
      <c r="L63" s="32"/>
      <c r="M63" s="671">
        <v>380</v>
      </c>
      <c r="N63" s="672">
        <v>640</v>
      </c>
      <c r="O63" s="672">
        <v>600</v>
      </c>
      <c r="P63" s="672">
        <v>760</v>
      </c>
      <c r="Q63" s="672">
        <v>2310</v>
      </c>
      <c r="R63" s="672">
        <v>1100</v>
      </c>
      <c r="S63" s="676"/>
      <c r="T63" s="1046"/>
      <c r="U63" s="32"/>
      <c r="V63" s="671">
        <v>12</v>
      </c>
      <c r="W63" s="672">
        <v>8</v>
      </c>
      <c r="X63" s="672">
        <v>32</v>
      </c>
      <c r="Y63" s="672">
        <v>30</v>
      </c>
      <c r="Z63" s="672">
        <v>17</v>
      </c>
      <c r="AA63" s="678">
        <v>9</v>
      </c>
      <c r="AB63" s="675"/>
      <c r="AC63" s="679"/>
      <c r="AE63" s="675"/>
      <c r="AF63" s="676"/>
      <c r="AG63" s="676"/>
      <c r="AH63" s="676"/>
      <c r="AI63" s="676"/>
      <c r="AJ63" s="1009"/>
      <c r="AK63" s="676"/>
      <c r="AL63" s="679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</row>
    <row r="64" spans="1:53" ht="18.600000000000001" hidden="1" customHeight="1">
      <c r="A64" s="1309" t="s">
        <v>345</v>
      </c>
      <c r="B64" s="319">
        <f t="shared" si="0"/>
        <v>39344</v>
      </c>
      <c r="C64" s="670">
        <v>39344</v>
      </c>
      <c r="D64" s="680">
        <v>7.3</v>
      </c>
      <c r="E64" s="681">
        <v>8.1</v>
      </c>
      <c r="F64" s="681">
        <v>7.8</v>
      </c>
      <c r="G64" s="681">
        <v>7.5</v>
      </c>
      <c r="H64" s="682">
        <v>8.1999999999999993</v>
      </c>
      <c r="I64" s="681">
        <v>7.8</v>
      </c>
      <c r="J64" s="1072"/>
      <c r="K64" s="1073"/>
      <c r="L64" s="32"/>
      <c r="M64" s="680">
        <v>960</v>
      </c>
      <c r="N64" s="681">
        <v>1730</v>
      </c>
      <c r="O64" s="681">
        <v>2180</v>
      </c>
      <c r="P64" s="681">
        <v>1540</v>
      </c>
      <c r="Q64" s="681">
        <v>2860</v>
      </c>
      <c r="R64" s="1038">
        <v>8840</v>
      </c>
      <c r="S64" s="1049"/>
      <c r="T64" s="1021"/>
      <c r="U64" s="32"/>
      <c r="V64" s="680">
        <v>1.9</v>
      </c>
      <c r="W64" s="681">
        <v>1.9</v>
      </c>
      <c r="X64" s="681">
        <v>1.9</v>
      </c>
      <c r="Y64" s="681">
        <v>9</v>
      </c>
      <c r="Z64" s="681">
        <v>1.9</v>
      </c>
      <c r="AA64" s="683">
        <v>6</v>
      </c>
      <c r="AB64" s="684"/>
      <c r="AC64" s="1021"/>
      <c r="AE64" s="684"/>
      <c r="AF64" s="685"/>
      <c r="AG64" s="685"/>
      <c r="AH64" s="685"/>
      <c r="AI64" s="685"/>
      <c r="AJ64" s="1010"/>
      <c r="AK64" s="685"/>
      <c r="AL64" s="1021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</row>
    <row r="65" spans="1:53" ht="18.600000000000001" hidden="1" customHeight="1">
      <c r="A65" s="1310"/>
      <c r="B65" s="319">
        <f t="shared" si="0"/>
        <v>39426</v>
      </c>
      <c r="C65" s="677">
        <v>39426</v>
      </c>
      <c r="D65" s="671">
        <v>7.3</v>
      </c>
      <c r="E65" s="672">
        <v>8.9</v>
      </c>
      <c r="F65" s="673">
        <v>7</v>
      </c>
      <c r="G65" s="672">
        <v>7.7</v>
      </c>
      <c r="H65" s="673">
        <v>7.9</v>
      </c>
      <c r="I65" s="672">
        <v>8.3000000000000007</v>
      </c>
      <c r="J65" s="1068"/>
      <c r="K65" s="1069"/>
      <c r="L65" s="32"/>
      <c r="M65" s="671">
        <v>1380</v>
      </c>
      <c r="N65" s="672">
        <v>2140</v>
      </c>
      <c r="O65" s="672">
        <v>3110</v>
      </c>
      <c r="P65" s="672">
        <v>930</v>
      </c>
      <c r="Q65" s="672">
        <v>3600</v>
      </c>
      <c r="R65" s="1039">
        <v>11300</v>
      </c>
      <c r="S65" s="1050"/>
      <c r="T65" s="679"/>
      <c r="U65" s="32"/>
      <c r="V65" s="671">
        <v>2</v>
      </c>
      <c r="W65" s="672">
        <v>2</v>
      </c>
      <c r="X65" s="672">
        <v>9</v>
      </c>
      <c r="Y65" s="672">
        <v>92</v>
      </c>
      <c r="Z65" s="672">
        <v>7</v>
      </c>
      <c r="AA65" s="674">
        <v>1.9</v>
      </c>
      <c r="AB65" s="675"/>
      <c r="AC65" s="679"/>
      <c r="AE65" s="675"/>
      <c r="AF65" s="676"/>
      <c r="AG65" s="676"/>
      <c r="AH65" s="676"/>
      <c r="AI65" s="676"/>
      <c r="AJ65" s="1008"/>
      <c r="AK65" s="676"/>
      <c r="AL65" s="679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</row>
    <row r="66" spans="1:53" ht="18.600000000000001" hidden="1" customHeight="1">
      <c r="A66" s="1310"/>
      <c r="B66" s="319">
        <f t="shared" si="0"/>
        <v>39513</v>
      </c>
      <c r="C66" s="677">
        <v>39513</v>
      </c>
      <c r="D66" s="671" t="s">
        <v>74</v>
      </c>
      <c r="E66" s="672">
        <v>7.9</v>
      </c>
      <c r="F66" s="672">
        <v>7.9</v>
      </c>
      <c r="G66" s="672">
        <v>7.5</v>
      </c>
      <c r="H66" s="673">
        <v>8</v>
      </c>
      <c r="I66" s="672">
        <v>8.1999999999999993</v>
      </c>
      <c r="J66" s="1068"/>
      <c r="K66" s="1069"/>
      <c r="L66" s="32"/>
      <c r="M66" s="671" t="s">
        <v>74</v>
      </c>
      <c r="N66" s="672">
        <v>1510</v>
      </c>
      <c r="O66" s="672">
        <v>2820</v>
      </c>
      <c r="P66" s="672">
        <v>1970</v>
      </c>
      <c r="Q66" s="672">
        <v>3510</v>
      </c>
      <c r="R66" s="1039">
        <v>7480</v>
      </c>
      <c r="S66" s="1050"/>
      <c r="T66" s="679"/>
      <c r="U66" s="32"/>
      <c r="V66" s="671" t="s">
        <v>74</v>
      </c>
      <c r="W66" s="672" t="s">
        <v>15</v>
      </c>
      <c r="X66" s="672">
        <v>2</v>
      </c>
      <c r="Y66" s="672" t="s">
        <v>15</v>
      </c>
      <c r="Z66" s="672" t="s">
        <v>15</v>
      </c>
      <c r="AA66" s="674" t="s">
        <v>15</v>
      </c>
      <c r="AB66" s="675"/>
      <c r="AC66" s="679"/>
      <c r="AE66" s="675"/>
      <c r="AF66" s="676"/>
      <c r="AG66" s="676"/>
      <c r="AH66" s="676"/>
      <c r="AI66" s="676"/>
      <c r="AJ66" s="1008"/>
      <c r="AK66" s="676"/>
      <c r="AL66" s="679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</row>
    <row r="67" spans="1:53" ht="18.600000000000001" hidden="1" customHeight="1" thickBot="1">
      <c r="A67" s="1311"/>
      <c r="B67" s="828">
        <f t="shared" si="0"/>
        <v>39626</v>
      </c>
      <c r="C67" s="686">
        <v>39626</v>
      </c>
      <c r="D67" s="687">
        <v>8</v>
      </c>
      <c r="E67" s="688">
        <v>8.5</v>
      </c>
      <c r="F67" s="688">
        <v>8.1999999999999993</v>
      </c>
      <c r="G67" s="688" t="s">
        <v>74</v>
      </c>
      <c r="H67" s="689">
        <v>8.3000000000000007</v>
      </c>
      <c r="I67" s="688">
        <v>8.1999999999999993</v>
      </c>
      <c r="J67" s="1070"/>
      <c r="K67" s="1071"/>
      <c r="L67" s="32"/>
      <c r="M67" s="687">
        <v>1270</v>
      </c>
      <c r="N67" s="688">
        <v>2540</v>
      </c>
      <c r="O67" s="688">
        <v>3390</v>
      </c>
      <c r="P67" s="688" t="s">
        <v>74</v>
      </c>
      <c r="Q67" s="688">
        <v>3330</v>
      </c>
      <c r="R67" s="1040">
        <v>8660</v>
      </c>
      <c r="S67" s="1051"/>
      <c r="T67" s="1022"/>
      <c r="U67" s="32"/>
      <c r="V67" s="687" t="s">
        <v>15</v>
      </c>
      <c r="W67" s="688" t="s">
        <v>15</v>
      </c>
      <c r="X67" s="688" t="s">
        <v>15</v>
      </c>
      <c r="Y67" s="688" t="s">
        <v>74</v>
      </c>
      <c r="Z67" s="688" t="s">
        <v>15</v>
      </c>
      <c r="AA67" s="690">
        <v>5</v>
      </c>
      <c r="AB67" s="692"/>
      <c r="AC67" s="1022"/>
      <c r="AE67" s="692"/>
      <c r="AF67" s="693"/>
      <c r="AG67" s="693"/>
      <c r="AH67" s="693"/>
      <c r="AI67" s="693"/>
      <c r="AJ67" s="1011"/>
      <c r="AK67" s="693"/>
      <c r="AL67" s="1022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</row>
    <row r="68" spans="1:53" ht="18.600000000000001" hidden="1" customHeight="1">
      <c r="A68" s="1309" t="s">
        <v>346</v>
      </c>
      <c r="B68" s="319">
        <f t="shared" si="0"/>
        <v>39709</v>
      </c>
      <c r="C68" s="677">
        <v>39709</v>
      </c>
      <c r="D68" s="671">
        <v>7.9</v>
      </c>
      <c r="E68" s="672">
        <v>8.6</v>
      </c>
      <c r="F68" s="672">
        <v>8.9</v>
      </c>
      <c r="G68" s="672">
        <v>7.6</v>
      </c>
      <c r="H68" s="673">
        <v>8.4</v>
      </c>
      <c r="I68" s="672">
        <v>8.4</v>
      </c>
      <c r="J68" s="1068"/>
      <c r="K68" s="1069"/>
      <c r="L68" s="32"/>
      <c r="M68" s="671">
        <v>2050</v>
      </c>
      <c r="N68" s="672">
        <v>3190</v>
      </c>
      <c r="O68" s="672">
        <v>3380</v>
      </c>
      <c r="P68" s="672">
        <v>1430</v>
      </c>
      <c r="Q68" s="672">
        <v>3520</v>
      </c>
      <c r="R68" s="1039">
        <v>7210</v>
      </c>
      <c r="S68" s="1050"/>
      <c r="T68" s="679"/>
      <c r="U68" s="32"/>
      <c r="V68" s="671">
        <v>12</v>
      </c>
      <c r="W68" s="672">
        <v>14</v>
      </c>
      <c r="X68" s="672">
        <v>1.9</v>
      </c>
      <c r="Y68" s="672">
        <v>1.9</v>
      </c>
      <c r="Z68" s="672">
        <v>3</v>
      </c>
      <c r="AA68" s="674">
        <v>14</v>
      </c>
      <c r="AB68" s="675"/>
      <c r="AC68" s="679"/>
      <c r="AE68" s="675"/>
      <c r="AF68" s="676"/>
      <c r="AG68" s="676"/>
      <c r="AH68" s="676"/>
      <c r="AI68" s="676"/>
      <c r="AJ68" s="1008"/>
      <c r="AK68" s="676"/>
      <c r="AL68" s="679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</row>
    <row r="69" spans="1:53" ht="18.600000000000001" hidden="1" customHeight="1">
      <c r="A69" s="1310"/>
      <c r="B69" s="319">
        <f t="shared" ref="B69:B91" si="1">C69</f>
        <v>39800</v>
      </c>
      <c r="C69" s="677">
        <v>39800</v>
      </c>
      <c r="D69" s="671">
        <v>7.6</v>
      </c>
      <c r="E69" s="672">
        <v>9.6</v>
      </c>
      <c r="F69" s="672">
        <v>9</v>
      </c>
      <c r="G69" s="672">
        <v>8.8000000000000007</v>
      </c>
      <c r="H69" s="673">
        <v>8.4</v>
      </c>
      <c r="I69" s="672">
        <v>8.3000000000000007</v>
      </c>
      <c r="J69" s="1068"/>
      <c r="K69" s="1069"/>
      <c r="L69" s="32"/>
      <c r="M69" s="671">
        <v>2370</v>
      </c>
      <c r="N69" s="672">
        <v>4180</v>
      </c>
      <c r="O69" s="672">
        <v>4350</v>
      </c>
      <c r="P69" s="672">
        <v>290</v>
      </c>
      <c r="Q69" s="672">
        <v>4400</v>
      </c>
      <c r="R69" s="1039">
        <v>7320</v>
      </c>
      <c r="S69" s="1050"/>
      <c r="T69" s="679"/>
      <c r="U69" s="32"/>
      <c r="V69" s="671">
        <v>6</v>
      </c>
      <c r="W69" s="672">
        <v>4</v>
      </c>
      <c r="X69" s="672" t="s">
        <v>15</v>
      </c>
      <c r="Y69" s="672" t="s">
        <v>15</v>
      </c>
      <c r="Z69" s="672">
        <v>4</v>
      </c>
      <c r="AA69" s="674">
        <v>2</v>
      </c>
      <c r="AB69" s="675"/>
      <c r="AC69" s="679"/>
      <c r="AE69" s="675"/>
      <c r="AF69" s="676"/>
      <c r="AG69" s="676"/>
      <c r="AH69" s="676"/>
      <c r="AI69" s="676"/>
      <c r="AJ69" s="1008"/>
      <c r="AK69" s="676"/>
      <c r="AL69" s="679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</row>
    <row r="70" spans="1:53" ht="18.600000000000001" hidden="1" customHeight="1">
      <c r="A70" s="1310"/>
      <c r="B70" s="319">
        <f t="shared" si="1"/>
        <v>39891</v>
      </c>
      <c r="C70" s="677">
        <v>39891</v>
      </c>
      <c r="D70" s="671">
        <v>7.8</v>
      </c>
      <c r="E70" s="672">
        <v>9.4</v>
      </c>
      <c r="F70" s="672">
        <v>8.1</v>
      </c>
      <c r="G70" s="672">
        <v>7.5</v>
      </c>
      <c r="H70" s="673">
        <v>8.5</v>
      </c>
      <c r="I70" s="672">
        <v>8.3000000000000007</v>
      </c>
      <c r="J70" s="1068"/>
      <c r="K70" s="1069"/>
      <c r="L70" s="32"/>
      <c r="M70" s="671">
        <v>2540</v>
      </c>
      <c r="N70" s="672">
        <v>4640</v>
      </c>
      <c r="O70" s="672">
        <v>4900</v>
      </c>
      <c r="P70" s="672">
        <v>320</v>
      </c>
      <c r="Q70" s="672">
        <v>3780</v>
      </c>
      <c r="R70" s="1039">
        <v>6560</v>
      </c>
      <c r="S70" s="1050"/>
      <c r="T70" s="679"/>
      <c r="U70" s="32"/>
      <c r="V70" s="671">
        <v>5</v>
      </c>
      <c r="W70" s="672">
        <v>5</v>
      </c>
      <c r="X70" s="672">
        <v>2</v>
      </c>
      <c r="Y70" s="672">
        <v>2</v>
      </c>
      <c r="Z70" s="672">
        <v>2</v>
      </c>
      <c r="AA70" s="674">
        <v>2</v>
      </c>
      <c r="AB70" s="675"/>
      <c r="AC70" s="679"/>
      <c r="AE70" s="675"/>
      <c r="AF70" s="676"/>
      <c r="AG70" s="676"/>
      <c r="AH70" s="676"/>
      <c r="AI70" s="676"/>
      <c r="AJ70" s="1008"/>
      <c r="AK70" s="676"/>
      <c r="AL70" s="679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</row>
    <row r="71" spans="1:53" ht="18.600000000000001" hidden="1" customHeight="1" thickBot="1">
      <c r="A71" s="1311"/>
      <c r="B71" s="828">
        <f t="shared" si="1"/>
        <v>39980</v>
      </c>
      <c r="C71" s="686">
        <v>39980</v>
      </c>
      <c r="D71" s="671">
        <v>8.6</v>
      </c>
      <c r="E71" s="672">
        <v>9.8000000000000007</v>
      </c>
      <c r="F71" s="672">
        <v>8.1</v>
      </c>
      <c r="G71" s="672">
        <v>8.3000000000000007</v>
      </c>
      <c r="H71" s="673">
        <v>8.4</v>
      </c>
      <c r="I71" s="672">
        <v>8.4</v>
      </c>
      <c r="J71" s="1068"/>
      <c r="K71" s="1069"/>
      <c r="L71" s="32"/>
      <c r="M71" s="671">
        <v>3830</v>
      </c>
      <c r="N71" s="672">
        <v>5140</v>
      </c>
      <c r="O71" s="672">
        <v>5290</v>
      </c>
      <c r="P71" s="672">
        <v>320</v>
      </c>
      <c r="Q71" s="672">
        <v>4570</v>
      </c>
      <c r="R71" s="1039">
        <v>8630</v>
      </c>
      <c r="S71" s="1050"/>
      <c r="T71" s="679"/>
      <c r="U71" s="32"/>
      <c r="V71" s="671">
        <v>5</v>
      </c>
      <c r="W71" s="672">
        <v>18</v>
      </c>
      <c r="X71" s="672">
        <v>2</v>
      </c>
      <c r="Y71" s="672">
        <v>2</v>
      </c>
      <c r="Z71" s="672">
        <v>5</v>
      </c>
      <c r="AA71" s="674">
        <v>16</v>
      </c>
      <c r="AB71" s="675"/>
      <c r="AC71" s="679"/>
      <c r="AE71" s="675"/>
      <c r="AF71" s="676"/>
      <c r="AG71" s="676"/>
      <c r="AH71" s="676"/>
      <c r="AI71" s="676"/>
      <c r="AJ71" s="1008"/>
      <c r="AK71" s="676"/>
      <c r="AL71" s="679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</row>
    <row r="72" spans="1:53" ht="18.600000000000001" hidden="1" customHeight="1">
      <c r="A72" s="1309" t="s">
        <v>347</v>
      </c>
      <c r="B72" s="319">
        <f t="shared" si="1"/>
        <v>40073</v>
      </c>
      <c r="C72" s="677">
        <v>40073</v>
      </c>
      <c r="D72" s="694">
        <v>9.3000000000000007</v>
      </c>
      <c r="E72" s="695">
        <v>9.6</v>
      </c>
      <c r="F72" s="695">
        <v>8.8000000000000007</v>
      </c>
      <c r="G72" s="695" t="s">
        <v>74</v>
      </c>
      <c r="H72" s="314">
        <v>8.6</v>
      </c>
      <c r="I72" s="695">
        <v>8</v>
      </c>
      <c r="J72" s="498"/>
      <c r="K72" s="1074"/>
      <c r="L72" s="32"/>
      <c r="M72" s="694">
        <v>4330</v>
      </c>
      <c r="N72" s="695">
        <v>6250</v>
      </c>
      <c r="O72" s="695">
        <v>5830</v>
      </c>
      <c r="P72" s="695" t="s">
        <v>74</v>
      </c>
      <c r="Q72" s="695">
        <v>5050</v>
      </c>
      <c r="R72" s="695">
        <v>11620</v>
      </c>
      <c r="S72" s="698"/>
      <c r="T72" s="1052"/>
      <c r="U72" s="32"/>
      <c r="V72" s="694">
        <v>4</v>
      </c>
      <c r="W72" s="695">
        <v>66</v>
      </c>
      <c r="X72" s="695">
        <v>2</v>
      </c>
      <c r="Y72" s="695" t="s">
        <v>74</v>
      </c>
      <c r="Z72" s="695">
        <v>3</v>
      </c>
      <c r="AA72" s="696">
        <v>31</v>
      </c>
      <c r="AB72" s="697"/>
      <c r="AC72" s="1023"/>
      <c r="AE72" s="697"/>
      <c r="AF72" s="698"/>
      <c r="AG72" s="698"/>
      <c r="AH72" s="698"/>
      <c r="AI72" s="698"/>
      <c r="AJ72" s="1012"/>
      <c r="AK72" s="698"/>
      <c r="AL72" s="1023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</row>
    <row r="73" spans="1:53" ht="18.600000000000001" hidden="1" customHeight="1">
      <c r="A73" s="1310"/>
      <c r="B73" s="319">
        <f t="shared" si="1"/>
        <v>40168</v>
      </c>
      <c r="C73" s="699">
        <v>40168</v>
      </c>
      <c r="D73" s="694" t="s">
        <v>75</v>
      </c>
      <c r="E73" s="695">
        <v>9</v>
      </c>
      <c r="F73" s="695">
        <v>8.6999999999999993</v>
      </c>
      <c r="G73" s="695" t="s">
        <v>74</v>
      </c>
      <c r="H73" s="314">
        <v>8.6</v>
      </c>
      <c r="I73" s="695" t="s">
        <v>348</v>
      </c>
      <c r="J73" s="498"/>
      <c r="K73" s="1074"/>
      <c r="L73" s="32"/>
      <c r="M73" s="694" t="s">
        <v>75</v>
      </c>
      <c r="N73" s="695">
        <v>8020</v>
      </c>
      <c r="O73" s="695">
        <v>8550</v>
      </c>
      <c r="P73" s="695" t="s">
        <v>74</v>
      </c>
      <c r="Q73" s="695">
        <v>6590</v>
      </c>
      <c r="R73" s="695" t="s">
        <v>348</v>
      </c>
      <c r="S73" s="698"/>
      <c r="T73" s="1052"/>
      <c r="U73" s="32"/>
      <c r="V73" s="694" t="s">
        <v>73</v>
      </c>
      <c r="W73" s="695">
        <v>19</v>
      </c>
      <c r="X73" s="695">
        <v>5</v>
      </c>
      <c r="Y73" s="695" t="s">
        <v>74</v>
      </c>
      <c r="Z73" s="695">
        <v>17</v>
      </c>
      <c r="AA73" s="696" t="s">
        <v>348</v>
      </c>
      <c r="AB73" s="697"/>
      <c r="AC73" s="1023"/>
      <c r="AE73" s="697"/>
      <c r="AF73" s="698"/>
      <c r="AG73" s="698"/>
      <c r="AH73" s="698"/>
      <c r="AI73" s="698"/>
      <c r="AJ73" s="1012"/>
      <c r="AK73" s="698"/>
      <c r="AL73" s="1023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</row>
    <row r="74" spans="1:53" ht="18.600000000000001" hidden="1" customHeight="1">
      <c r="A74" s="1310"/>
      <c r="B74" s="319">
        <f t="shared" si="1"/>
        <v>40266</v>
      </c>
      <c r="C74" s="699">
        <v>40266</v>
      </c>
      <c r="D74" s="694" t="s">
        <v>75</v>
      </c>
      <c r="E74" s="695">
        <v>8.8000000000000007</v>
      </c>
      <c r="F74" s="695" t="s">
        <v>348</v>
      </c>
      <c r="G74" s="695" t="s">
        <v>74</v>
      </c>
      <c r="H74" s="314">
        <v>9.3000000000000007</v>
      </c>
      <c r="I74" s="695" t="s">
        <v>75</v>
      </c>
      <c r="J74" s="498"/>
      <c r="K74" s="1074"/>
      <c r="L74" s="32"/>
      <c r="M74" s="694" t="s">
        <v>75</v>
      </c>
      <c r="N74" s="695">
        <v>9620</v>
      </c>
      <c r="O74" s="695" t="s">
        <v>348</v>
      </c>
      <c r="P74" s="695" t="s">
        <v>74</v>
      </c>
      <c r="Q74" s="695">
        <v>5550</v>
      </c>
      <c r="R74" s="695" t="s">
        <v>75</v>
      </c>
      <c r="S74" s="698"/>
      <c r="T74" s="1052"/>
      <c r="U74" s="32"/>
      <c r="V74" s="694" t="s">
        <v>75</v>
      </c>
      <c r="W74" s="695">
        <v>5</v>
      </c>
      <c r="X74" s="695" t="s">
        <v>348</v>
      </c>
      <c r="Y74" s="695" t="s">
        <v>74</v>
      </c>
      <c r="Z74" s="695">
        <v>26</v>
      </c>
      <c r="AA74" s="696" t="s">
        <v>75</v>
      </c>
      <c r="AB74" s="697"/>
      <c r="AC74" s="1023"/>
      <c r="AE74" s="697"/>
      <c r="AF74" s="698"/>
      <c r="AG74" s="698"/>
      <c r="AH74" s="698"/>
      <c r="AI74" s="698"/>
      <c r="AJ74" s="1012"/>
      <c r="AK74" s="698"/>
      <c r="AL74" s="1023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</row>
    <row r="75" spans="1:53" ht="18.600000000000001" hidden="1" customHeight="1" thickBot="1">
      <c r="A75" s="1311"/>
      <c r="B75" s="319">
        <f t="shared" si="1"/>
        <v>40338</v>
      </c>
      <c r="C75" s="700">
        <v>40338</v>
      </c>
      <c r="D75" s="701">
        <v>8.5299999999999994</v>
      </c>
      <c r="E75" s="702">
        <v>9.67</v>
      </c>
      <c r="F75" s="702">
        <v>8.5</v>
      </c>
      <c r="G75" s="702">
        <v>7.9</v>
      </c>
      <c r="H75" s="702">
        <v>9.18</v>
      </c>
      <c r="I75" s="702">
        <v>8.76</v>
      </c>
      <c r="J75" s="1075"/>
      <c r="K75" s="1076"/>
      <c r="L75" s="32"/>
      <c r="M75" s="680">
        <v>3780</v>
      </c>
      <c r="N75" s="681">
        <v>6440</v>
      </c>
      <c r="O75" s="681">
        <v>6510</v>
      </c>
      <c r="P75" s="681">
        <v>3320</v>
      </c>
      <c r="Q75" s="681">
        <v>2240</v>
      </c>
      <c r="R75" s="681">
        <v>6520</v>
      </c>
      <c r="S75" s="685"/>
      <c r="T75" s="1048"/>
      <c r="U75" s="32"/>
      <c r="V75" s="680">
        <v>6</v>
      </c>
      <c r="W75" s="681">
        <v>46</v>
      </c>
      <c r="X75" s="681">
        <v>12</v>
      </c>
      <c r="Y75" s="681">
        <v>10</v>
      </c>
      <c r="Z75" s="681">
        <v>11</v>
      </c>
      <c r="AA75" s="683">
        <v>30</v>
      </c>
      <c r="AB75" s="684"/>
      <c r="AC75" s="1021"/>
      <c r="AE75" s="684"/>
      <c r="AF75" s="685"/>
      <c r="AG75" s="685"/>
      <c r="AH75" s="685"/>
      <c r="AI75" s="685"/>
      <c r="AJ75" s="1010"/>
      <c r="AK75" s="685"/>
      <c r="AL75" s="1021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</row>
    <row r="76" spans="1:53" ht="18.600000000000001" hidden="1" customHeight="1">
      <c r="A76" s="1309" t="s">
        <v>349</v>
      </c>
      <c r="B76" s="829">
        <f t="shared" si="1"/>
        <v>40441</v>
      </c>
      <c r="C76" s="677">
        <v>40441</v>
      </c>
      <c r="D76" s="703">
        <v>7.9</v>
      </c>
      <c r="E76" s="704">
        <v>9.4</v>
      </c>
      <c r="F76" s="704">
        <v>9</v>
      </c>
      <c r="G76" s="704">
        <v>8.1999999999999993</v>
      </c>
      <c r="H76" s="704">
        <v>8.6</v>
      </c>
      <c r="I76" s="704">
        <v>9.6</v>
      </c>
      <c r="J76" s="1055"/>
      <c r="K76" s="1077"/>
      <c r="L76" s="32"/>
      <c r="M76" s="706">
        <v>8905</v>
      </c>
      <c r="N76" s="707">
        <v>8315</v>
      </c>
      <c r="O76" s="707">
        <v>7200</v>
      </c>
      <c r="P76" s="707">
        <v>3760</v>
      </c>
      <c r="Q76" s="707">
        <v>10215</v>
      </c>
      <c r="R76" s="707">
        <v>3720</v>
      </c>
      <c r="S76" s="710"/>
      <c r="T76" s="1053"/>
      <c r="U76" s="32"/>
      <c r="V76" s="706">
        <v>12</v>
      </c>
      <c r="W76" s="707">
        <v>9</v>
      </c>
      <c r="X76" s="707">
        <v>6</v>
      </c>
      <c r="Y76" s="707">
        <v>2</v>
      </c>
      <c r="Z76" s="707">
        <v>40</v>
      </c>
      <c r="AA76" s="708">
        <v>8</v>
      </c>
      <c r="AB76" s="709"/>
      <c r="AC76" s="1024"/>
      <c r="AE76" s="709"/>
      <c r="AF76" s="710"/>
      <c r="AG76" s="710"/>
      <c r="AH76" s="710"/>
      <c r="AI76" s="710"/>
      <c r="AJ76" s="1013"/>
      <c r="AK76" s="710"/>
      <c r="AL76" s="1024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</row>
    <row r="77" spans="1:53" ht="18.600000000000001" hidden="1" customHeight="1">
      <c r="A77" s="1310"/>
      <c r="B77" s="319">
        <f t="shared" si="1"/>
        <v>40519</v>
      </c>
      <c r="C77" s="699">
        <v>40519</v>
      </c>
      <c r="D77" s="711">
        <v>7.75</v>
      </c>
      <c r="E77" s="712">
        <v>8.91</v>
      </c>
      <c r="F77" s="712">
        <v>8.17</v>
      </c>
      <c r="G77" s="712">
        <v>7.85</v>
      </c>
      <c r="H77" s="712">
        <v>9.14</v>
      </c>
      <c r="I77" s="712">
        <v>8.76</v>
      </c>
      <c r="J77" s="1078"/>
      <c r="K77" s="1079"/>
      <c r="L77" s="32"/>
      <c r="M77" s="694">
        <v>7880</v>
      </c>
      <c r="N77" s="695">
        <v>6620</v>
      </c>
      <c r="O77" s="695">
        <v>6220</v>
      </c>
      <c r="P77" s="695">
        <v>3640</v>
      </c>
      <c r="Q77" s="695">
        <v>2920</v>
      </c>
      <c r="R77" s="695">
        <v>7370</v>
      </c>
      <c r="S77" s="698"/>
      <c r="T77" s="1052"/>
      <c r="U77" s="32"/>
      <c r="V77" s="694">
        <v>30</v>
      </c>
      <c r="W77" s="695">
        <v>52</v>
      </c>
      <c r="X77" s="695">
        <v>22</v>
      </c>
      <c r="Y77" s="695" t="s">
        <v>53</v>
      </c>
      <c r="Z77" s="695">
        <v>22</v>
      </c>
      <c r="AA77" s="696" t="s">
        <v>53</v>
      </c>
      <c r="AB77" s="697"/>
      <c r="AC77" s="1023"/>
      <c r="AE77" s="697"/>
      <c r="AF77" s="698"/>
      <c r="AG77" s="698"/>
      <c r="AH77" s="698"/>
      <c r="AI77" s="698"/>
      <c r="AJ77" s="1012"/>
      <c r="AK77" s="698"/>
      <c r="AL77" s="1023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</row>
    <row r="78" spans="1:53" ht="18.600000000000001" hidden="1" customHeight="1">
      <c r="A78" s="1310"/>
      <c r="B78" s="319">
        <f t="shared" si="1"/>
        <v>40613</v>
      </c>
      <c r="C78" s="699">
        <v>40613</v>
      </c>
      <c r="D78" s="711">
        <v>8.32</v>
      </c>
      <c r="E78" s="712">
        <v>8.27</v>
      </c>
      <c r="F78" s="712" t="s">
        <v>73</v>
      </c>
      <c r="G78" s="712">
        <v>7.97</v>
      </c>
      <c r="H78" s="712">
        <v>7.95</v>
      </c>
      <c r="I78" s="712">
        <v>7.74</v>
      </c>
      <c r="J78" s="1078"/>
      <c r="K78" s="1079"/>
      <c r="L78" s="32"/>
      <c r="M78" s="694">
        <v>9840</v>
      </c>
      <c r="N78" s="695">
        <v>9640</v>
      </c>
      <c r="O78" s="695" t="s">
        <v>73</v>
      </c>
      <c r="P78" s="695">
        <v>5280</v>
      </c>
      <c r="Q78" s="695">
        <v>7090</v>
      </c>
      <c r="R78" s="695">
        <v>19300</v>
      </c>
      <c r="S78" s="698"/>
      <c r="T78" s="1052"/>
      <c r="U78" s="32"/>
      <c r="V78" s="694">
        <v>5</v>
      </c>
      <c r="W78" s="695">
        <v>42</v>
      </c>
      <c r="X78" s="695" t="s">
        <v>73</v>
      </c>
      <c r="Y78" s="695">
        <v>11</v>
      </c>
      <c r="Z78" s="695">
        <v>95</v>
      </c>
      <c r="AA78" s="696">
        <v>54</v>
      </c>
      <c r="AB78" s="697"/>
      <c r="AC78" s="1023"/>
      <c r="AE78" s="697"/>
      <c r="AF78" s="698"/>
      <c r="AG78" s="698"/>
      <c r="AH78" s="698"/>
      <c r="AI78" s="698"/>
      <c r="AJ78" s="1012"/>
      <c r="AK78" s="698"/>
      <c r="AL78" s="1023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</row>
    <row r="79" spans="1:53" ht="18.600000000000001" hidden="1" customHeight="1" thickBot="1">
      <c r="A79" s="1311"/>
      <c r="B79" s="319">
        <f t="shared" si="1"/>
        <v>40715</v>
      </c>
      <c r="C79" s="700">
        <v>40715</v>
      </c>
      <c r="D79" s="713">
        <v>7.89</v>
      </c>
      <c r="E79" s="714" t="s">
        <v>363</v>
      </c>
      <c r="F79" s="714" t="s">
        <v>363</v>
      </c>
      <c r="G79" s="714">
        <v>7.86</v>
      </c>
      <c r="H79" s="714">
        <v>7.73</v>
      </c>
      <c r="I79" s="714">
        <v>8.0399999999999991</v>
      </c>
      <c r="J79" s="1080"/>
      <c r="K79" s="1081"/>
      <c r="L79" s="32"/>
      <c r="M79" s="715">
        <v>6120</v>
      </c>
      <c r="N79" s="716" t="s">
        <v>363</v>
      </c>
      <c r="O79" s="716" t="s">
        <v>363</v>
      </c>
      <c r="P79" s="716">
        <v>2130</v>
      </c>
      <c r="Q79" s="716">
        <v>1870</v>
      </c>
      <c r="R79" s="716">
        <v>5410</v>
      </c>
      <c r="S79" s="719"/>
      <c r="T79" s="1054"/>
      <c r="U79" s="32"/>
      <c r="V79" s="715">
        <v>10</v>
      </c>
      <c r="W79" s="716" t="s">
        <v>363</v>
      </c>
      <c r="X79" s="716" t="s">
        <v>363</v>
      </c>
      <c r="Y79" s="716">
        <v>10</v>
      </c>
      <c r="Z79" s="716">
        <v>8</v>
      </c>
      <c r="AA79" s="717">
        <v>15</v>
      </c>
      <c r="AB79" s="718"/>
      <c r="AC79" s="1025"/>
      <c r="AE79" s="718"/>
      <c r="AF79" s="719"/>
      <c r="AG79" s="719"/>
      <c r="AH79" s="719"/>
      <c r="AI79" s="719"/>
      <c r="AJ79" s="1014"/>
      <c r="AK79" s="719"/>
      <c r="AL79" s="10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</row>
    <row r="80" spans="1:53" ht="18.600000000000001" hidden="1" customHeight="1">
      <c r="A80" s="1309" t="s">
        <v>350</v>
      </c>
      <c r="B80" s="829">
        <f t="shared" si="1"/>
        <v>40812</v>
      </c>
      <c r="C80" s="720">
        <v>40812</v>
      </c>
      <c r="D80" s="703">
        <v>8.19</v>
      </c>
      <c r="E80" s="704">
        <v>8.15</v>
      </c>
      <c r="F80" s="704">
        <v>8.02</v>
      </c>
      <c r="G80" s="704">
        <v>7.88</v>
      </c>
      <c r="H80" s="704">
        <v>7.98</v>
      </c>
      <c r="I80" s="704">
        <v>8.68</v>
      </c>
      <c r="J80" s="1055"/>
      <c r="K80" s="1077"/>
      <c r="L80" s="32"/>
      <c r="M80" s="706">
        <v>4990</v>
      </c>
      <c r="N80" s="707">
        <v>1340</v>
      </c>
      <c r="O80" s="707">
        <v>2710</v>
      </c>
      <c r="P80" s="707">
        <v>1700</v>
      </c>
      <c r="Q80" s="707">
        <v>2680</v>
      </c>
      <c r="R80" s="707">
        <v>7720</v>
      </c>
      <c r="S80" s="710"/>
      <c r="T80" s="1053"/>
      <c r="U80" s="32"/>
      <c r="V80" s="706">
        <v>53</v>
      </c>
      <c r="W80" s="707">
        <v>8</v>
      </c>
      <c r="X80" s="707">
        <v>10</v>
      </c>
      <c r="Y80" s="707">
        <v>5</v>
      </c>
      <c r="Z80" s="707">
        <v>15</v>
      </c>
      <c r="AA80" s="708">
        <v>16</v>
      </c>
      <c r="AB80" s="709"/>
      <c r="AC80" s="1024"/>
      <c r="AE80" s="709"/>
      <c r="AF80" s="710"/>
      <c r="AG80" s="710"/>
      <c r="AH80" s="710"/>
      <c r="AI80" s="710"/>
      <c r="AJ80" s="1013"/>
      <c r="AK80" s="710"/>
      <c r="AL80" s="1024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</row>
    <row r="81" spans="1:53" ht="18.600000000000001" hidden="1" customHeight="1">
      <c r="A81" s="1310"/>
      <c r="B81" s="319">
        <f t="shared" si="1"/>
        <v>40897</v>
      </c>
      <c r="C81" s="699">
        <v>40897</v>
      </c>
      <c r="D81" s="711">
        <v>8.2100000000000009</v>
      </c>
      <c r="E81" s="712">
        <v>8.1</v>
      </c>
      <c r="F81" s="712">
        <v>8.02</v>
      </c>
      <c r="G81" s="712">
        <v>7.85</v>
      </c>
      <c r="H81" s="712">
        <v>8.35</v>
      </c>
      <c r="I81" s="712">
        <v>8.2200000000000006</v>
      </c>
      <c r="J81" s="1078"/>
      <c r="K81" s="1079"/>
      <c r="L81" s="32"/>
      <c r="M81" s="694">
        <v>4830</v>
      </c>
      <c r="N81" s="695">
        <v>1890</v>
      </c>
      <c r="O81" s="695">
        <v>3600</v>
      </c>
      <c r="P81" s="695">
        <v>1930</v>
      </c>
      <c r="Q81" s="695">
        <v>6550</v>
      </c>
      <c r="R81" s="695">
        <v>6650</v>
      </c>
      <c r="S81" s="698"/>
      <c r="T81" s="1052"/>
      <c r="U81" s="32"/>
      <c r="V81" s="694">
        <v>10</v>
      </c>
      <c r="W81" s="695">
        <v>6</v>
      </c>
      <c r="X81" s="695">
        <v>6</v>
      </c>
      <c r="Y81" s="695">
        <v>8</v>
      </c>
      <c r="Z81" s="695">
        <v>12</v>
      </c>
      <c r="AA81" s="696">
        <v>8</v>
      </c>
      <c r="AB81" s="697"/>
      <c r="AC81" s="1023"/>
      <c r="AE81" s="697"/>
      <c r="AF81" s="698"/>
      <c r="AG81" s="698"/>
      <c r="AH81" s="698"/>
      <c r="AI81" s="698"/>
      <c r="AJ81" s="1012"/>
      <c r="AK81" s="698"/>
      <c r="AL81" s="1023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</row>
    <row r="82" spans="1:53" ht="18.600000000000001" hidden="1" customHeight="1">
      <c r="A82" s="1310"/>
      <c r="B82" s="319">
        <f t="shared" si="1"/>
        <v>40989</v>
      </c>
      <c r="C82" s="699">
        <v>40989</v>
      </c>
      <c r="D82" s="711">
        <v>8.2200000000000006</v>
      </c>
      <c r="E82" s="712">
        <v>7.42</v>
      </c>
      <c r="F82" s="712">
        <v>8.6199999999999992</v>
      </c>
      <c r="G82" s="712">
        <v>7.87</v>
      </c>
      <c r="H82" s="712">
        <v>8.34</v>
      </c>
      <c r="I82" s="712">
        <v>8.2200000000000006</v>
      </c>
      <c r="J82" s="1078"/>
      <c r="K82" s="1079"/>
      <c r="L82" s="32"/>
      <c r="M82" s="694">
        <v>4820</v>
      </c>
      <c r="N82" s="695">
        <v>4690</v>
      </c>
      <c r="O82" s="695">
        <v>2550</v>
      </c>
      <c r="P82" s="695">
        <v>1880</v>
      </c>
      <c r="Q82" s="695">
        <v>6380</v>
      </c>
      <c r="R82" s="695">
        <v>7880</v>
      </c>
      <c r="S82" s="698"/>
      <c r="T82" s="1052"/>
      <c r="U82" s="32"/>
      <c r="V82" s="694">
        <v>6</v>
      </c>
      <c r="W82" s="695">
        <v>6</v>
      </c>
      <c r="X82" s="695">
        <v>5</v>
      </c>
      <c r="Y82" s="695">
        <v>8</v>
      </c>
      <c r="Z82" s="695">
        <v>10</v>
      </c>
      <c r="AA82" s="696">
        <v>80</v>
      </c>
      <c r="AB82" s="697"/>
      <c r="AC82" s="1023"/>
      <c r="AE82" s="697"/>
      <c r="AF82" s="698"/>
      <c r="AG82" s="698"/>
      <c r="AH82" s="698"/>
      <c r="AI82" s="698"/>
      <c r="AJ82" s="1012"/>
      <c r="AK82" s="698"/>
      <c r="AL82" s="1023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</row>
    <row r="83" spans="1:53" ht="18.600000000000001" hidden="1" customHeight="1" thickBot="1">
      <c r="A83" s="1311"/>
      <c r="B83" s="319">
        <f t="shared" si="1"/>
        <v>41081</v>
      </c>
      <c r="C83" s="700">
        <v>41081</v>
      </c>
      <c r="D83" s="713">
        <v>7.97</v>
      </c>
      <c r="E83" s="714">
        <v>9.16</v>
      </c>
      <c r="F83" s="714">
        <v>8.8800000000000008</v>
      </c>
      <c r="G83" s="714" t="s">
        <v>73</v>
      </c>
      <c r="H83" s="714">
        <v>8.5</v>
      </c>
      <c r="I83" s="714">
        <v>8.1999999999999993</v>
      </c>
      <c r="J83" s="1080"/>
      <c r="K83" s="1081"/>
      <c r="L83" s="32"/>
      <c r="M83" s="715">
        <v>4690</v>
      </c>
      <c r="N83" s="716">
        <v>3120</v>
      </c>
      <c r="O83" s="716">
        <v>5040</v>
      </c>
      <c r="P83" s="716" t="s">
        <v>73</v>
      </c>
      <c r="Q83" s="716">
        <v>6960</v>
      </c>
      <c r="R83" s="716">
        <v>8800</v>
      </c>
      <c r="S83" s="719"/>
      <c r="T83" s="1054"/>
      <c r="U83" s="32"/>
      <c r="V83" s="715">
        <v>13</v>
      </c>
      <c r="W83" s="716">
        <v>6</v>
      </c>
      <c r="X83" s="716">
        <v>14</v>
      </c>
      <c r="Y83" s="716"/>
      <c r="Z83" s="716">
        <v>14</v>
      </c>
      <c r="AA83" s="717">
        <v>20</v>
      </c>
      <c r="AB83" s="718"/>
      <c r="AC83" s="1025"/>
      <c r="AE83" s="718"/>
      <c r="AF83" s="719"/>
      <c r="AG83" s="719"/>
      <c r="AH83" s="719"/>
      <c r="AI83" s="719"/>
      <c r="AJ83" s="1014"/>
      <c r="AK83" s="719"/>
      <c r="AL83" s="10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</row>
    <row r="84" spans="1:53" ht="18.600000000000001" hidden="1" customHeight="1">
      <c r="A84" s="1309" t="s">
        <v>351</v>
      </c>
      <c r="B84" s="829">
        <f t="shared" si="1"/>
        <v>41178</v>
      </c>
      <c r="C84" s="677">
        <v>41178</v>
      </c>
      <c r="D84" s="703">
        <v>8.48</v>
      </c>
      <c r="E84" s="704">
        <v>9.8800000000000008</v>
      </c>
      <c r="F84" s="704">
        <v>9.2799999999999994</v>
      </c>
      <c r="G84" s="704" t="s">
        <v>73</v>
      </c>
      <c r="H84" s="704">
        <v>8.41</v>
      </c>
      <c r="I84" s="704">
        <v>8.24</v>
      </c>
      <c r="J84" s="1055"/>
      <c r="K84" s="1077"/>
      <c r="L84" s="32"/>
      <c r="M84" s="706">
        <v>5120</v>
      </c>
      <c r="N84" s="707">
        <v>3830</v>
      </c>
      <c r="O84" s="707">
        <v>5920</v>
      </c>
      <c r="P84" s="707" t="s">
        <v>73</v>
      </c>
      <c r="Q84" s="707">
        <v>7480</v>
      </c>
      <c r="R84" s="707">
        <v>10300</v>
      </c>
      <c r="S84" s="710"/>
      <c r="T84" s="1053"/>
      <c r="U84" s="32"/>
      <c r="V84" s="706">
        <v>10</v>
      </c>
      <c r="W84" s="707">
        <v>10</v>
      </c>
      <c r="X84" s="707">
        <v>26</v>
      </c>
      <c r="Y84" s="707" t="s">
        <v>73</v>
      </c>
      <c r="Z84" s="707">
        <v>17</v>
      </c>
      <c r="AA84" s="708">
        <v>13</v>
      </c>
      <c r="AB84" s="709"/>
      <c r="AC84" s="1024"/>
      <c r="AE84" s="709"/>
      <c r="AF84" s="710"/>
      <c r="AG84" s="710"/>
      <c r="AH84" s="710"/>
      <c r="AI84" s="710"/>
      <c r="AJ84" s="1013"/>
      <c r="AK84" s="710"/>
      <c r="AL84" s="1024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</row>
    <row r="85" spans="1:53" ht="18.600000000000001" hidden="1" customHeight="1">
      <c r="A85" s="1310"/>
      <c r="B85" s="319">
        <f t="shared" si="1"/>
        <v>41257</v>
      </c>
      <c r="C85" s="699">
        <v>41257</v>
      </c>
      <c r="D85" s="711">
        <v>8.24</v>
      </c>
      <c r="E85" s="712">
        <v>9.31</v>
      </c>
      <c r="F85" s="712">
        <v>7.85</v>
      </c>
      <c r="G85" s="712" t="s">
        <v>73</v>
      </c>
      <c r="H85" s="712">
        <v>8.5</v>
      </c>
      <c r="I85" s="712">
        <v>8.68</v>
      </c>
      <c r="J85" s="1078"/>
      <c r="K85" s="1079"/>
      <c r="L85" s="32"/>
      <c r="M85" s="694">
        <v>5550</v>
      </c>
      <c r="N85" s="695">
        <v>4970</v>
      </c>
      <c r="O85" s="695">
        <v>7410</v>
      </c>
      <c r="P85" s="695" t="s">
        <v>73</v>
      </c>
      <c r="Q85" s="695">
        <v>9000</v>
      </c>
      <c r="R85" s="695">
        <v>12200</v>
      </c>
      <c r="S85" s="698"/>
      <c r="T85" s="1052"/>
      <c r="U85" s="32"/>
      <c r="V85" s="694">
        <v>11</v>
      </c>
      <c r="W85" s="695">
        <v>30</v>
      </c>
      <c r="X85" s="695">
        <v>24</v>
      </c>
      <c r="Y85" s="695" t="s">
        <v>73</v>
      </c>
      <c r="Z85" s="695">
        <v>14</v>
      </c>
      <c r="AA85" s="696">
        <v>18</v>
      </c>
      <c r="AB85" s="697"/>
      <c r="AC85" s="1023"/>
      <c r="AE85" s="697"/>
      <c r="AF85" s="698"/>
      <c r="AG85" s="698"/>
      <c r="AH85" s="698"/>
      <c r="AI85" s="698"/>
      <c r="AJ85" s="1012"/>
      <c r="AK85" s="698"/>
      <c r="AL85" s="1023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</row>
    <row r="86" spans="1:53" ht="51.75" hidden="1" customHeight="1">
      <c r="A86" s="1310"/>
      <c r="B86" s="319">
        <f t="shared" si="1"/>
        <v>41354</v>
      </c>
      <c r="C86" s="699">
        <v>41354</v>
      </c>
      <c r="D86" s="711">
        <v>8.2200000000000006</v>
      </c>
      <c r="E86" s="712">
        <v>7.81</v>
      </c>
      <c r="F86" s="712">
        <v>7.94</v>
      </c>
      <c r="G86" s="712" t="s">
        <v>73</v>
      </c>
      <c r="H86" s="712">
        <v>8.15</v>
      </c>
      <c r="I86" s="712">
        <v>8.24</v>
      </c>
      <c r="J86" s="1078"/>
      <c r="K86" s="1079"/>
      <c r="L86" s="32"/>
      <c r="M86" s="694">
        <v>3990</v>
      </c>
      <c r="N86" s="695">
        <v>1170</v>
      </c>
      <c r="O86" s="695">
        <v>3190</v>
      </c>
      <c r="P86" s="695" t="s">
        <v>73</v>
      </c>
      <c r="Q86" s="695">
        <v>3250</v>
      </c>
      <c r="R86" s="695">
        <v>8220</v>
      </c>
      <c r="S86" s="698"/>
      <c r="T86" s="1052"/>
      <c r="U86" s="32"/>
      <c r="V86" s="694">
        <v>6</v>
      </c>
      <c r="W86" s="695">
        <v>6</v>
      </c>
      <c r="X86" s="695" t="s">
        <v>53</v>
      </c>
      <c r="Y86" s="695" t="s">
        <v>73</v>
      </c>
      <c r="Z86" s="695" t="s">
        <v>53</v>
      </c>
      <c r="AA86" s="696" t="s">
        <v>53</v>
      </c>
      <c r="AB86" s="697"/>
      <c r="AC86" s="1023"/>
      <c r="AE86" s="697"/>
      <c r="AF86" s="698"/>
      <c r="AG86" s="698"/>
      <c r="AH86" s="698"/>
      <c r="AI86" s="698"/>
      <c r="AJ86" s="1012"/>
      <c r="AK86" s="698"/>
      <c r="AL86" s="1023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</row>
    <row r="87" spans="1:53" ht="59.25" hidden="1" customHeight="1" thickBot="1">
      <c r="A87" s="1311"/>
      <c r="B87" s="319">
        <f t="shared" si="1"/>
        <v>41451</v>
      </c>
      <c r="C87" s="700">
        <v>41451</v>
      </c>
      <c r="D87" s="713">
        <v>8.09</v>
      </c>
      <c r="E87" s="714">
        <v>8.15</v>
      </c>
      <c r="F87" s="714">
        <v>8.18</v>
      </c>
      <c r="G87" s="714" t="s">
        <v>73</v>
      </c>
      <c r="H87" s="714">
        <v>8.57</v>
      </c>
      <c r="I87" s="714">
        <v>8.09</v>
      </c>
      <c r="J87" s="1080"/>
      <c r="K87" s="1081"/>
      <c r="L87" s="32"/>
      <c r="M87" s="715">
        <v>4210</v>
      </c>
      <c r="N87" s="716">
        <v>2470</v>
      </c>
      <c r="O87" s="716">
        <v>4590</v>
      </c>
      <c r="P87" s="716" t="s">
        <v>73</v>
      </c>
      <c r="Q87" s="716">
        <v>5470</v>
      </c>
      <c r="R87" s="716">
        <v>9980</v>
      </c>
      <c r="S87" s="719"/>
      <c r="T87" s="1054"/>
      <c r="U87" s="32"/>
      <c r="V87" s="715">
        <v>14</v>
      </c>
      <c r="W87" s="716">
        <v>12</v>
      </c>
      <c r="X87" s="716">
        <v>12</v>
      </c>
      <c r="Y87" s="716" t="s">
        <v>73</v>
      </c>
      <c r="Z87" s="716">
        <v>16</v>
      </c>
      <c r="AA87" s="717">
        <v>7</v>
      </c>
      <c r="AB87" s="718"/>
      <c r="AC87" s="1025"/>
      <c r="AE87" s="718"/>
      <c r="AF87" s="719"/>
      <c r="AG87" s="719"/>
      <c r="AH87" s="719"/>
      <c r="AI87" s="719"/>
      <c r="AJ87" s="1014"/>
      <c r="AK87" s="719"/>
      <c r="AL87" s="10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</row>
    <row r="88" spans="1:53" ht="18.600000000000001" hidden="1" customHeight="1">
      <c r="A88" s="1309" t="s">
        <v>352</v>
      </c>
      <c r="B88" s="829">
        <f t="shared" si="1"/>
        <v>41541</v>
      </c>
      <c r="C88" s="677">
        <v>41541</v>
      </c>
      <c r="D88" s="703">
        <v>8.4700000000000006</v>
      </c>
      <c r="E88" s="704">
        <v>8.66</v>
      </c>
      <c r="F88" s="704">
        <v>8.07</v>
      </c>
      <c r="G88" s="704" t="s">
        <v>73</v>
      </c>
      <c r="H88" s="704">
        <v>8.69</v>
      </c>
      <c r="I88" s="704">
        <v>8.1999999999999993</v>
      </c>
      <c r="J88" s="1055"/>
      <c r="K88" s="1077"/>
      <c r="L88" s="32"/>
      <c r="M88" s="706">
        <v>4230</v>
      </c>
      <c r="N88" s="707">
        <v>2860</v>
      </c>
      <c r="O88" s="707">
        <v>4860</v>
      </c>
      <c r="P88" s="707" t="s">
        <v>73</v>
      </c>
      <c r="Q88" s="707">
        <v>6900</v>
      </c>
      <c r="R88" s="707">
        <v>9850</v>
      </c>
      <c r="S88" s="710"/>
      <c r="T88" s="1053"/>
      <c r="U88" s="32"/>
      <c r="V88" s="706">
        <v>8</v>
      </c>
      <c r="W88" s="707">
        <v>13</v>
      </c>
      <c r="X88" s="707">
        <v>14</v>
      </c>
      <c r="Y88" s="707" t="s">
        <v>73</v>
      </c>
      <c r="Z88" s="707">
        <v>15</v>
      </c>
      <c r="AA88" s="708">
        <v>17</v>
      </c>
      <c r="AB88" s="709"/>
      <c r="AC88" s="1024"/>
      <c r="AE88" s="709"/>
      <c r="AF88" s="710"/>
      <c r="AG88" s="710"/>
      <c r="AH88" s="710"/>
      <c r="AI88" s="710"/>
      <c r="AJ88" s="1013"/>
      <c r="AK88" s="710"/>
      <c r="AL88" s="1024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</row>
    <row r="89" spans="1:53" ht="18.600000000000001" hidden="1" customHeight="1">
      <c r="A89" s="1310"/>
      <c r="B89" s="319">
        <f t="shared" si="1"/>
        <v>41625</v>
      </c>
      <c r="C89" s="699">
        <v>41625</v>
      </c>
      <c r="D89" s="711">
        <v>8.92</v>
      </c>
      <c r="E89" s="712">
        <v>8.0500000000000007</v>
      </c>
      <c r="F89" s="712">
        <v>8.75</v>
      </c>
      <c r="G89" s="712">
        <v>7.48</v>
      </c>
      <c r="H89" s="712">
        <v>8.6300000000000008</v>
      </c>
      <c r="I89" s="712">
        <v>8.36</v>
      </c>
      <c r="J89" s="1078"/>
      <c r="K89" s="1079"/>
      <c r="L89" s="32"/>
      <c r="M89" s="694">
        <v>4080</v>
      </c>
      <c r="N89" s="695">
        <v>1100</v>
      </c>
      <c r="O89" s="695">
        <v>2850</v>
      </c>
      <c r="P89" s="695">
        <v>1740</v>
      </c>
      <c r="Q89" s="695">
        <v>2800</v>
      </c>
      <c r="R89" s="695">
        <v>9440</v>
      </c>
      <c r="S89" s="698"/>
      <c r="T89" s="1052"/>
      <c r="U89" s="32"/>
      <c r="V89" s="694">
        <v>24</v>
      </c>
      <c r="W89" s="695">
        <v>5</v>
      </c>
      <c r="X89" s="695">
        <v>16</v>
      </c>
      <c r="Y89" s="695">
        <v>13</v>
      </c>
      <c r="Z89" s="695">
        <v>25</v>
      </c>
      <c r="AA89" s="696" t="s">
        <v>53</v>
      </c>
      <c r="AB89" s="697"/>
      <c r="AC89" s="1023"/>
      <c r="AE89" s="697"/>
      <c r="AF89" s="698"/>
      <c r="AG89" s="698"/>
      <c r="AH89" s="698"/>
      <c r="AI89" s="698"/>
      <c r="AJ89" s="1012"/>
      <c r="AK89" s="698"/>
      <c r="AL89" s="1023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</row>
    <row r="90" spans="1:53" ht="18.600000000000001" hidden="1" customHeight="1">
      <c r="A90" s="1310"/>
      <c r="B90" s="319">
        <f t="shared" si="1"/>
        <v>41715</v>
      </c>
      <c r="C90" s="699">
        <v>41715</v>
      </c>
      <c r="D90" s="711">
        <v>8.56</v>
      </c>
      <c r="E90" s="712">
        <v>8.73</v>
      </c>
      <c r="F90" s="712">
        <v>8.14</v>
      </c>
      <c r="G90" s="712" t="s">
        <v>73</v>
      </c>
      <c r="H90" s="712">
        <v>8.6199999999999992</v>
      </c>
      <c r="I90" s="712">
        <v>8.2799999999999994</v>
      </c>
      <c r="J90" s="1078"/>
      <c r="K90" s="1079"/>
      <c r="L90" s="32"/>
      <c r="M90" s="694">
        <v>4200</v>
      </c>
      <c r="N90" s="695">
        <v>1810</v>
      </c>
      <c r="O90" s="695">
        <v>4190</v>
      </c>
      <c r="P90" s="695" t="s">
        <v>73</v>
      </c>
      <c r="Q90" s="695">
        <v>4490</v>
      </c>
      <c r="R90" s="695">
        <v>8460</v>
      </c>
      <c r="S90" s="698"/>
      <c r="T90" s="1052"/>
      <c r="U90" s="32"/>
      <c r="V90" s="694">
        <v>5</v>
      </c>
      <c r="W90" s="695">
        <v>8</v>
      </c>
      <c r="X90" s="695" t="s">
        <v>53</v>
      </c>
      <c r="Y90" s="695" t="s">
        <v>73</v>
      </c>
      <c r="Z90" s="695" t="s">
        <v>53</v>
      </c>
      <c r="AA90" s="696">
        <v>13</v>
      </c>
      <c r="AB90" s="697"/>
      <c r="AC90" s="1023"/>
      <c r="AE90" s="697"/>
      <c r="AF90" s="698"/>
      <c r="AG90" s="698"/>
      <c r="AH90" s="698"/>
      <c r="AI90" s="698"/>
      <c r="AJ90" s="1012"/>
      <c r="AK90" s="698"/>
      <c r="AL90" s="1023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</row>
    <row r="91" spans="1:53" ht="18.600000000000001" hidden="1" customHeight="1" thickBot="1">
      <c r="A91" s="1311"/>
      <c r="B91" s="319">
        <f t="shared" si="1"/>
        <v>41815</v>
      </c>
      <c r="C91" s="700">
        <v>41815</v>
      </c>
      <c r="D91" s="713">
        <v>8.27</v>
      </c>
      <c r="E91" s="714">
        <v>9.0500000000000007</v>
      </c>
      <c r="F91" s="714">
        <v>8.02</v>
      </c>
      <c r="G91" s="714" t="s">
        <v>360</v>
      </c>
      <c r="H91" s="714">
        <v>8.9700000000000006</v>
      </c>
      <c r="I91" s="714">
        <v>8.07</v>
      </c>
      <c r="J91" s="1080"/>
      <c r="K91" s="1081"/>
      <c r="L91" s="32"/>
      <c r="M91" s="715">
        <v>3660</v>
      </c>
      <c r="N91" s="716">
        <v>2040</v>
      </c>
      <c r="O91" s="716">
        <v>3830</v>
      </c>
      <c r="P91" s="716" t="s">
        <v>360</v>
      </c>
      <c r="Q91" s="716">
        <v>5280</v>
      </c>
      <c r="R91" s="716">
        <v>10600</v>
      </c>
      <c r="S91" s="719"/>
      <c r="T91" s="1054"/>
      <c r="U91" s="32"/>
      <c r="V91" s="715">
        <v>5</v>
      </c>
      <c r="W91" s="716">
        <v>55</v>
      </c>
      <c r="X91" s="716">
        <v>9</v>
      </c>
      <c r="Y91" s="716" t="s">
        <v>360</v>
      </c>
      <c r="Z91" s="716">
        <v>6</v>
      </c>
      <c r="AA91" s="717">
        <v>11</v>
      </c>
      <c r="AB91" s="718"/>
      <c r="AC91" s="1025"/>
      <c r="AE91" s="718"/>
      <c r="AF91" s="719"/>
      <c r="AG91" s="719"/>
      <c r="AH91" s="719"/>
      <c r="AI91" s="719"/>
      <c r="AJ91" s="1014"/>
      <c r="AK91" s="719"/>
      <c r="AL91" s="10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</row>
    <row r="92" spans="1:53" ht="18.600000000000001" hidden="1" customHeight="1">
      <c r="A92" s="1312" t="s">
        <v>371</v>
      </c>
      <c r="B92" s="829">
        <f>C92</f>
        <v>41908</v>
      </c>
      <c r="C92" s="677">
        <v>41908</v>
      </c>
      <c r="D92" s="703">
        <v>8.68</v>
      </c>
      <c r="E92" s="704">
        <v>9.17</v>
      </c>
      <c r="F92" s="704">
        <v>7.97</v>
      </c>
      <c r="G92" s="704" t="s">
        <v>73</v>
      </c>
      <c r="H92" s="704">
        <v>9.07</v>
      </c>
      <c r="I92" s="704">
        <v>8.2799999999999994</v>
      </c>
      <c r="J92" s="1055"/>
      <c r="K92" s="1077"/>
      <c r="L92" s="32"/>
      <c r="M92" s="706">
        <v>3590</v>
      </c>
      <c r="N92" s="707">
        <v>1950</v>
      </c>
      <c r="O92" s="707">
        <v>3840</v>
      </c>
      <c r="P92" s="707" t="s">
        <v>73</v>
      </c>
      <c r="Q92" s="707">
        <v>5400</v>
      </c>
      <c r="R92" s="707">
        <v>8880</v>
      </c>
      <c r="S92" s="710"/>
      <c r="T92" s="1053"/>
      <c r="U92" s="32"/>
      <c r="V92" s="706">
        <v>8</v>
      </c>
      <c r="W92" s="707">
        <v>19</v>
      </c>
      <c r="X92" s="707">
        <v>14</v>
      </c>
      <c r="Y92" s="707" t="s">
        <v>73</v>
      </c>
      <c r="Z92" s="707">
        <v>9</v>
      </c>
      <c r="AA92" s="708">
        <v>36</v>
      </c>
      <c r="AB92" s="709"/>
      <c r="AC92" s="1024"/>
      <c r="AE92" s="709"/>
      <c r="AF92" s="710"/>
      <c r="AG92" s="710"/>
      <c r="AH92" s="710"/>
      <c r="AI92" s="710"/>
      <c r="AJ92" s="1013"/>
      <c r="AK92" s="710"/>
      <c r="AL92" s="1024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</row>
    <row r="93" spans="1:53" ht="18.600000000000001" hidden="1" customHeight="1" thickBot="1">
      <c r="A93" s="1308"/>
      <c r="B93" s="730">
        <f>C93</f>
        <v>41990</v>
      </c>
      <c r="C93" s="721">
        <v>41990</v>
      </c>
      <c r="D93" s="713">
        <v>8.81</v>
      </c>
      <c r="E93" s="714">
        <v>9.3699999999999992</v>
      </c>
      <c r="F93" s="714" t="s">
        <v>73</v>
      </c>
      <c r="G93" s="714" t="s">
        <v>73</v>
      </c>
      <c r="H93" s="714">
        <v>8.7100000000000009</v>
      </c>
      <c r="I93" s="714">
        <v>8.5500000000000007</v>
      </c>
      <c r="J93" s="1080"/>
      <c r="K93" s="1081"/>
      <c r="L93" s="32"/>
      <c r="M93" s="715">
        <v>4210</v>
      </c>
      <c r="N93" s="716">
        <v>2210</v>
      </c>
      <c r="O93" s="716" t="s">
        <v>73</v>
      </c>
      <c r="P93" s="716" t="s">
        <v>73</v>
      </c>
      <c r="Q93" s="716">
        <v>7830</v>
      </c>
      <c r="R93" s="716">
        <v>9930</v>
      </c>
      <c r="S93" s="719"/>
      <c r="T93" s="1054"/>
      <c r="U93" s="32"/>
      <c r="V93" s="715" t="s">
        <v>53</v>
      </c>
      <c r="W93" s="716">
        <v>17</v>
      </c>
      <c r="X93" s="716" t="s">
        <v>73</v>
      </c>
      <c r="Y93" s="716" t="s">
        <v>73</v>
      </c>
      <c r="Z93" s="716">
        <v>74</v>
      </c>
      <c r="AA93" s="717">
        <v>26</v>
      </c>
      <c r="AB93" s="718"/>
      <c r="AC93" s="1025"/>
      <c r="AE93" s="718"/>
      <c r="AF93" s="719"/>
      <c r="AG93" s="719"/>
      <c r="AH93" s="719"/>
      <c r="AI93" s="719"/>
      <c r="AJ93" s="1014"/>
      <c r="AK93" s="719"/>
      <c r="AL93" s="10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</row>
    <row r="94" spans="1:53" ht="18.600000000000001" hidden="1" customHeight="1">
      <c r="A94" s="1306">
        <v>2015</v>
      </c>
      <c r="B94" s="319">
        <v>42064</v>
      </c>
      <c r="C94" s="686">
        <v>42087</v>
      </c>
      <c r="D94" s="722">
        <v>8.6999999999999993</v>
      </c>
      <c r="E94" s="723">
        <v>9.4</v>
      </c>
      <c r="F94" s="723" t="s">
        <v>73</v>
      </c>
      <c r="G94" s="723" t="s">
        <v>73</v>
      </c>
      <c r="H94" s="723">
        <v>9</v>
      </c>
      <c r="I94" s="723">
        <v>8.01</v>
      </c>
      <c r="J94" s="1082"/>
      <c r="K94" s="1083"/>
      <c r="L94" s="32"/>
      <c r="M94" s="687">
        <v>5480</v>
      </c>
      <c r="N94" s="688">
        <v>2810</v>
      </c>
      <c r="O94" s="688" t="s">
        <v>73</v>
      </c>
      <c r="P94" s="688" t="s">
        <v>73</v>
      </c>
      <c r="Q94" s="688">
        <v>8720</v>
      </c>
      <c r="R94" s="688">
        <v>10800</v>
      </c>
      <c r="S94" s="693"/>
      <c r="T94" s="1047"/>
      <c r="U94" s="32"/>
      <c r="V94" s="687">
        <v>6</v>
      </c>
      <c r="W94" s="688">
        <v>6</v>
      </c>
      <c r="X94" s="688" t="s">
        <v>73</v>
      </c>
      <c r="Y94" s="688" t="s">
        <v>73</v>
      </c>
      <c r="Z94" s="688" t="s">
        <v>53</v>
      </c>
      <c r="AA94" s="690" t="s">
        <v>53</v>
      </c>
      <c r="AB94" s="692"/>
      <c r="AC94" s="1022"/>
      <c r="AE94" s="692"/>
      <c r="AF94" s="693"/>
      <c r="AG94" s="693"/>
      <c r="AH94" s="693"/>
      <c r="AI94" s="693"/>
      <c r="AJ94" s="1011"/>
      <c r="AK94" s="693"/>
      <c r="AL94" s="1022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</row>
    <row r="95" spans="1:53" ht="18.600000000000001" hidden="1" customHeight="1">
      <c r="A95" s="1307"/>
      <c r="B95" s="319">
        <v>42156</v>
      </c>
      <c r="C95" s="677">
        <v>42177</v>
      </c>
      <c r="D95" s="446">
        <v>9.24</v>
      </c>
      <c r="E95" s="447">
        <v>9.3000000000000007</v>
      </c>
      <c r="F95" s="447">
        <v>7.87</v>
      </c>
      <c r="G95" s="447">
        <v>7.67</v>
      </c>
      <c r="H95" s="447">
        <v>8.19</v>
      </c>
      <c r="I95" s="447">
        <v>7.91</v>
      </c>
      <c r="J95" s="1084"/>
      <c r="K95" s="1085"/>
      <c r="L95" s="32"/>
      <c r="M95" s="671">
        <v>4560</v>
      </c>
      <c r="N95" s="672">
        <v>2110</v>
      </c>
      <c r="O95" s="672">
        <v>2960</v>
      </c>
      <c r="P95" s="672">
        <v>1100</v>
      </c>
      <c r="Q95" s="672">
        <v>2530</v>
      </c>
      <c r="R95" s="672">
        <v>8500</v>
      </c>
      <c r="S95" s="676"/>
      <c r="T95" s="1046"/>
      <c r="U95" s="32"/>
      <c r="V95" s="671">
        <v>14</v>
      </c>
      <c r="W95" s="672">
        <v>9</v>
      </c>
      <c r="X95" s="672">
        <v>8</v>
      </c>
      <c r="Y95" s="672" t="s">
        <v>53</v>
      </c>
      <c r="Z95" s="672">
        <v>6</v>
      </c>
      <c r="AA95" s="674">
        <v>6</v>
      </c>
      <c r="AB95" s="675"/>
      <c r="AC95" s="679"/>
      <c r="AE95" s="675"/>
      <c r="AF95" s="676"/>
      <c r="AG95" s="676"/>
      <c r="AH95" s="676"/>
      <c r="AI95" s="676"/>
      <c r="AJ95" s="1008"/>
      <c r="AK95" s="676"/>
      <c r="AL95" s="679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</row>
    <row r="96" spans="1:53" ht="18.600000000000001" hidden="1" customHeight="1">
      <c r="A96" s="1307"/>
      <c r="B96" s="319">
        <v>42248</v>
      </c>
      <c r="C96" s="699">
        <v>42257</v>
      </c>
      <c r="D96" s="711">
        <v>8.98</v>
      </c>
      <c r="E96" s="712">
        <v>8.25</v>
      </c>
      <c r="F96" s="712">
        <v>7.83</v>
      </c>
      <c r="G96" s="712">
        <v>7.92</v>
      </c>
      <c r="H96" s="712">
        <v>8.2100000000000009</v>
      </c>
      <c r="I96" s="712">
        <v>8.24</v>
      </c>
      <c r="J96" s="1078"/>
      <c r="K96" s="1079"/>
      <c r="L96" s="32"/>
      <c r="M96" s="694">
        <v>4660</v>
      </c>
      <c r="N96" s="695">
        <v>1160</v>
      </c>
      <c r="O96" s="695">
        <v>2660</v>
      </c>
      <c r="P96" s="695">
        <v>1100</v>
      </c>
      <c r="Q96" s="695">
        <v>3220</v>
      </c>
      <c r="R96" s="695">
        <v>7440</v>
      </c>
      <c r="S96" s="698"/>
      <c r="T96" s="1052"/>
      <c r="U96" s="32"/>
      <c r="V96" s="694">
        <v>48</v>
      </c>
      <c r="W96" s="695" t="s">
        <v>53</v>
      </c>
      <c r="X96" s="695" t="s">
        <v>53</v>
      </c>
      <c r="Y96" s="695" t="s">
        <v>53</v>
      </c>
      <c r="Z96" s="695">
        <v>5</v>
      </c>
      <c r="AA96" s="696">
        <v>15</v>
      </c>
      <c r="AB96" s="697"/>
      <c r="AC96" s="1023"/>
      <c r="AE96" s="697"/>
      <c r="AF96" s="698"/>
      <c r="AG96" s="698"/>
      <c r="AH96" s="698"/>
      <c r="AI96" s="698"/>
      <c r="AJ96" s="1012"/>
      <c r="AK96" s="698"/>
      <c r="AL96" s="1023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</row>
    <row r="97" spans="1:53" ht="18.600000000000001" hidden="1" customHeight="1" thickBot="1">
      <c r="A97" s="1308"/>
      <c r="B97" s="320">
        <v>42339</v>
      </c>
      <c r="C97" s="700">
        <v>42361</v>
      </c>
      <c r="D97" s="713">
        <v>7.97</v>
      </c>
      <c r="E97" s="714">
        <v>9.8000000000000007</v>
      </c>
      <c r="F97" s="714">
        <v>7.54</v>
      </c>
      <c r="G97" s="714">
        <v>7.32</v>
      </c>
      <c r="H97" s="714">
        <v>7.84</v>
      </c>
      <c r="I97" s="714">
        <v>7.99</v>
      </c>
      <c r="J97" s="1080"/>
      <c r="K97" s="1081"/>
      <c r="L97" s="32"/>
      <c r="M97" s="715">
        <v>5240</v>
      </c>
      <c r="N97" s="716">
        <v>1720</v>
      </c>
      <c r="O97" s="716">
        <v>6200</v>
      </c>
      <c r="P97" s="716">
        <v>2400</v>
      </c>
      <c r="Q97" s="716">
        <v>2060</v>
      </c>
      <c r="R97" s="716">
        <v>6350</v>
      </c>
      <c r="S97" s="719"/>
      <c r="T97" s="1054"/>
      <c r="U97" s="32"/>
      <c r="V97" s="715">
        <v>64</v>
      </c>
      <c r="W97" s="716" t="s">
        <v>53</v>
      </c>
      <c r="X97" s="716">
        <v>25</v>
      </c>
      <c r="Y97" s="716">
        <v>6</v>
      </c>
      <c r="Z97" s="716">
        <v>29</v>
      </c>
      <c r="AA97" s="717">
        <v>8</v>
      </c>
      <c r="AB97" s="718"/>
      <c r="AC97" s="1025"/>
      <c r="AE97" s="718"/>
      <c r="AF97" s="719"/>
      <c r="AG97" s="719"/>
      <c r="AH97" s="719"/>
      <c r="AI97" s="719"/>
      <c r="AJ97" s="1014"/>
      <c r="AK97" s="719"/>
      <c r="AL97" s="10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</row>
    <row r="98" spans="1:53" ht="18.600000000000001" hidden="1" customHeight="1">
      <c r="A98" s="1306">
        <v>2016</v>
      </c>
      <c r="B98" s="319">
        <v>42430</v>
      </c>
      <c r="C98" s="455">
        <v>42445</v>
      </c>
      <c r="D98" s="703">
        <v>8.41</v>
      </c>
      <c r="E98" s="704">
        <v>9.18</v>
      </c>
      <c r="F98" s="704" t="s">
        <v>75</v>
      </c>
      <c r="G98" s="704">
        <v>7.81</v>
      </c>
      <c r="H98" s="704">
        <v>8.2799999999999994</v>
      </c>
      <c r="I98" s="704">
        <v>8.0299999999999994</v>
      </c>
      <c r="J98" s="1055"/>
      <c r="K98" s="1077"/>
      <c r="L98" s="32"/>
      <c r="M98" s="706">
        <v>12400</v>
      </c>
      <c r="N98" s="707">
        <v>1880</v>
      </c>
      <c r="O98" s="707" t="s">
        <v>75</v>
      </c>
      <c r="P98" s="707">
        <v>3060</v>
      </c>
      <c r="Q98" s="707">
        <v>6780</v>
      </c>
      <c r="R98" s="707">
        <v>11000</v>
      </c>
      <c r="S98" s="710"/>
      <c r="T98" s="1053"/>
      <c r="U98" s="32"/>
      <c r="V98" s="706">
        <v>608</v>
      </c>
      <c r="W98" s="707">
        <v>41</v>
      </c>
      <c r="X98" s="707" t="s">
        <v>75</v>
      </c>
      <c r="Y98" s="707">
        <v>10</v>
      </c>
      <c r="Z98" s="707">
        <v>6</v>
      </c>
      <c r="AA98" s="708" t="s">
        <v>53</v>
      </c>
      <c r="AB98" s="709"/>
      <c r="AC98" s="1024"/>
      <c r="AE98" s="709"/>
      <c r="AF98" s="710"/>
      <c r="AG98" s="710"/>
      <c r="AH98" s="710"/>
      <c r="AI98" s="710"/>
      <c r="AJ98" s="1013"/>
      <c r="AK98" s="710"/>
      <c r="AL98" s="1024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</row>
    <row r="99" spans="1:53" ht="18.600000000000001" hidden="1" customHeight="1">
      <c r="A99" s="1307"/>
      <c r="B99" s="319">
        <v>42522</v>
      </c>
      <c r="C99" s="455">
        <v>42544</v>
      </c>
      <c r="D99" s="711"/>
      <c r="E99" s="712">
        <v>8.5500000000000007</v>
      </c>
      <c r="F99" s="712"/>
      <c r="G99" s="712">
        <v>7.88</v>
      </c>
      <c r="H99" s="712">
        <v>8.2100000000000009</v>
      </c>
      <c r="I99" s="712">
        <v>8.19</v>
      </c>
      <c r="J99" s="1078"/>
      <c r="K99" s="1079"/>
      <c r="L99" s="32"/>
      <c r="M99" s="694"/>
      <c r="N99" s="695">
        <v>2020</v>
      </c>
      <c r="O99" s="695"/>
      <c r="P99" s="695">
        <v>2900</v>
      </c>
      <c r="Q99" s="695">
        <v>2910</v>
      </c>
      <c r="R99" s="695">
        <v>7200</v>
      </c>
      <c r="S99" s="698"/>
      <c r="T99" s="1052"/>
      <c r="U99" s="32"/>
      <c r="V99" s="694"/>
      <c r="W99" s="695">
        <v>8</v>
      </c>
      <c r="X99" s="695"/>
      <c r="Y99" s="695">
        <v>6</v>
      </c>
      <c r="Z99" s="695">
        <v>8</v>
      </c>
      <c r="AA99" s="696">
        <v>24</v>
      </c>
      <c r="AB99" s="697"/>
      <c r="AC99" s="1023"/>
      <c r="AE99" s="697"/>
      <c r="AF99" s="698"/>
      <c r="AG99" s="698"/>
      <c r="AH99" s="698"/>
      <c r="AI99" s="698"/>
      <c r="AJ99" s="1012"/>
      <c r="AK99" s="698"/>
      <c r="AL99" s="1023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</row>
    <row r="100" spans="1:53" ht="18.600000000000001" hidden="1" customHeight="1">
      <c r="A100" s="1307"/>
      <c r="B100" s="319">
        <v>42614</v>
      </c>
      <c r="C100" s="455">
        <v>42635</v>
      </c>
      <c r="D100" s="711"/>
      <c r="E100" s="712">
        <v>9.15</v>
      </c>
      <c r="F100" s="712">
        <v>7.84</v>
      </c>
      <c r="G100" s="712">
        <v>7.61</v>
      </c>
      <c r="H100" s="712">
        <v>8.75</v>
      </c>
      <c r="I100" s="712">
        <v>8.2799999999999994</v>
      </c>
      <c r="J100" s="1078"/>
      <c r="K100" s="1079"/>
      <c r="L100" s="32"/>
      <c r="M100" s="694"/>
      <c r="N100" s="695">
        <v>1680</v>
      </c>
      <c r="O100" s="695">
        <v>2740</v>
      </c>
      <c r="P100" s="695">
        <v>3330</v>
      </c>
      <c r="Q100" s="695">
        <v>2230</v>
      </c>
      <c r="R100" s="695">
        <v>6540</v>
      </c>
      <c r="S100" s="698"/>
      <c r="T100" s="1052"/>
      <c r="U100" s="32"/>
      <c r="V100" s="694"/>
      <c r="W100" s="695">
        <v>10</v>
      </c>
      <c r="X100" s="695">
        <v>11</v>
      </c>
      <c r="Y100" s="695" t="s">
        <v>53</v>
      </c>
      <c r="Z100" s="695">
        <v>6</v>
      </c>
      <c r="AA100" s="696">
        <v>5</v>
      </c>
      <c r="AB100" s="697"/>
      <c r="AC100" s="1023"/>
      <c r="AE100" s="697"/>
      <c r="AF100" s="698"/>
      <c r="AG100" s="698"/>
      <c r="AH100" s="698"/>
      <c r="AI100" s="698"/>
      <c r="AJ100" s="1012"/>
      <c r="AK100" s="698"/>
      <c r="AL100" s="1023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</row>
    <row r="101" spans="1:53" ht="18.600000000000001" hidden="1" customHeight="1" thickBot="1">
      <c r="A101" s="1308"/>
      <c r="B101" s="320">
        <v>42705</v>
      </c>
      <c r="C101" s="455">
        <v>42725</v>
      </c>
      <c r="D101" s="713"/>
      <c r="E101" s="714">
        <v>8.16</v>
      </c>
      <c r="F101" s="714"/>
      <c r="G101" s="714">
        <v>7.9</v>
      </c>
      <c r="H101" s="714">
        <v>8.4499999999999993</v>
      </c>
      <c r="I101" s="714">
        <v>8.41</v>
      </c>
      <c r="J101" s="1080"/>
      <c r="K101" s="1081"/>
      <c r="L101" s="32"/>
      <c r="M101" s="715"/>
      <c r="N101" s="716">
        <v>2300</v>
      </c>
      <c r="O101" s="716"/>
      <c r="P101" s="716">
        <v>4360</v>
      </c>
      <c r="Q101" s="716">
        <v>6720</v>
      </c>
      <c r="R101" s="716">
        <v>9750</v>
      </c>
      <c r="S101" s="719"/>
      <c r="T101" s="1054"/>
      <c r="U101" s="32"/>
      <c r="V101" s="715"/>
      <c r="W101" s="716">
        <v>30</v>
      </c>
      <c r="X101" s="716"/>
      <c r="Y101" s="716">
        <v>10</v>
      </c>
      <c r="Z101" s="716">
        <v>6</v>
      </c>
      <c r="AA101" s="717" t="s">
        <v>53</v>
      </c>
      <c r="AB101" s="718"/>
      <c r="AC101" s="1025"/>
      <c r="AE101" s="718"/>
      <c r="AF101" s="719"/>
      <c r="AG101" s="719"/>
      <c r="AH101" s="719"/>
      <c r="AI101" s="719"/>
      <c r="AJ101" s="1014"/>
      <c r="AK101" s="719"/>
      <c r="AL101" s="10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</row>
    <row r="102" spans="1:53" ht="18.600000000000001" hidden="1" customHeight="1">
      <c r="A102" s="1306">
        <v>2017</v>
      </c>
      <c r="B102" s="319">
        <v>42795</v>
      </c>
      <c r="C102" s="724">
        <v>42807</v>
      </c>
      <c r="D102" s="703">
        <v>8.1</v>
      </c>
      <c r="E102" s="704">
        <v>8.14</v>
      </c>
      <c r="F102" s="704"/>
      <c r="G102" s="704">
        <v>8.25</v>
      </c>
      <c r="H102" s="704">
        <v>8.42</v>
      </c>
      <c r="I102" s="704">
        <v>8.15</v>
      </c>
      <c r="J102" s="1055"/>
      <c r="K102" s="1077"/>
      <c r="L102" s="32"/>
      <c r="M102" s="706">
        <v>5220</v>
      </c>
      <c r="N102" s="707">
        <v>6330</v>
      </c>
      <c r="O102" s="707"/>
      <c r="P102" s="707">
        <v>5740</v>
      </c>
      <c r="Q102" s="707">
        <v>9340</v>
      </c>
      <c r="R102" s="707">
        <v>13700</v>
      </c>
      <c r="S102" s="710"/>
      <c r="T102" s="1053"/>
      <c r="U102" s="32"/>
      <c r="V102" s="706">
        <v>8</v>
      </c>
      <c r="W102" s="707">
        <v>24</v>
      </c>
      <c r="X102" s="707"/>
      <c r="Y102" s="707">
        <v>24</v>
      </c>
      <c r="Z102" s="707">
        <v>47</v>
      </c>
      <c r="AA102" s="708">
        <v>103</v>
      </c>
      <c r="AB102" s="709"/>
      <c r="AC102" s="1024"/>
      <c r="AE102" s="709"/>
      <c r="AF102" s="710"/>
      <c r="AG102" s="710"/>
      <c r="AH102" s="710"/>
      <c r="AI102" s="710"/>
      <c r="AJ102" s="1013"/>
      <c r="AK102" s="710"/>
      <c r="AL102" s="1024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</row>
    <row r="103" spans="1:53" ht="18.600000000000001" hidden="1" customHeight="1">
      <c r="A103" s="1307"/>
      <c r="B103" s="319">
        <v>42887</v>
      </c>
      <c r="C103" s="455">
        <v>42906</v>
      </c>
      <c r="D103" s="711"/>
      <c r="E103" s="712">
        <v>8.11</v>
      </c>
      <c r="F103" s="712"/>
      <c r="G103" s="712">
        <v>7.91</v>
      </c>
      <c r="H103" s="712">
        <v>8.81</v>
      </c>
      <c r="I103" s="712">
        <v>8.1999999999999993</v>
      </c>
      <c r="J103" s="1078"/>
      <c r="K103" s="1079"/>
      <c r="L103" s="32"/>
      <c r="M103" s="694"/>
      <c r="N103" s="695">
        <v>3200</v>
      </c>
      <c r="O103" s="695"/>
      <c r="P103" s="695">
        <v>4470</v>
      </c>
      <c r="Q103" s="695">
        <v>5840</v>
      </c>
      <c r="R103" s="695">
        <v>8440</v>
      </c>
      <c r="S103" s="698"/>
      <c r="T103" s="1052"/>
      <c r="U103" s="32"/>
      <c r="V103" s="694"/>
      <c r="W103" s="695">
        <v>25</v>
      </c>
      <c r="X103" s="695"/>
      <c r="Y103" s="695">
        <v>9</v>
      </c>
      <c r="Z103" s="695">
        <v>14</v>
      </c>
      <c r="AA103" s="696">
        <v>16</v>
      </c>
      <c r="AB103" s="697"/>
      <c r="AC103" s="1023"/>
      <c r="AE103" s="697"/>
      <c r="AF103" s="698"/>
      <c r="AG103" s="698"/>
      <c r="AH103" s="698"/>
      <c r="AI103" s="698"/>
      <c r="AJ103" s="1012"/>
      <c r="AK103" s="698"/>
      <c r="AL103" s="1023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</row>
    <row r="104" spans="1:53" ht="18.600000000000001" hidden="1" customHeight="1">
      <c r="A104" s="1307"/>
      <c r="B104" s="319">
        <v>42979</v>
      </c>
      <c r="C104" s="455">
        <v>42998</v>
      </c>
      <c r="D104" s="711"/>
      <c r="E104" s="712"/>
      <c r="F104" s="712"/>
      <c r="G104" s="712">
        <v>8.19</v>
      </c>
      <c r="H104" s="712">
        <v>8.9700000000000006</v>
      </c>
      <c r="I104" s="712">
        <v>8.24</v>
      </c>
      <c r="J104" s="1078"/>
      <c r="K104" s="1079"/>
      <c r="L104" s="32"/>
      <c r="M104" s="694"/>
      <c r="N104" s="695"/>
      <c r="O104" s="695"/>
      <c r="P104" s="695">
        <v>4910</v>
      </c>
      <c r="Q104" s="695">
        <v>7040</v>
      </c>
      <c r="R104" s="695">
        <v>10800</v>
      </c>
      <c r="S104" s="698"/>
      <c r="T104" s="1052"/>
      <c r="U104" s="32"/>
      <c r="V104" s="694"/>
      <c r="W104" s="695"/>
      <c r="X104" s="695"/>
      <c r="Y104" s="695">
        <v>19</v>
      </c>
      <c r="Z104" s="695">
        <v>30</v>
      </c>
      <c r="AA104" s="696" t="s">
        <v>53</v>
      </c>
      <c r="AB104" s="697"/>
      <c r="AC104" s="1023"/>
      <c r="AE104" s="697"/>
      <c r="AF104" s="698"/>
      <c r="AG104" s="698"/>
      <c r="AH104" s="698"/>
      <c r="AI104" s="698"/>
      <c r="AJ104" s="1012"/>
      <c r="AK104" s="698"/>
      <c r="AL104" s="1023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</row>
    <row r="105" spans="1:53" ht="18.600000000000001" hidden="1" customHeight="1" thickBot="1">
      <c r="A105" s="1308"/>
      <c r="B105" s="320">
        <v>43070</v>
      </c>
      <c r="C105" s="455">
        <v>43084</v>
      </c>
      <c r="D105" s="713"/>
      <c r="E105" s="714"/>
      <c r="F105" s="714"/>
      <c r="G105" s="714">
        <v>7.81</v>
      </c>
      <c r="H105" s="714">
        <v>9.0299999999999994</v>
      </c>
      <c r="I105" s="714">
        <v>8.4</v>
      </c>
      <c r="J105" s="1080"/>
      <c r="K105" s="1081"/>
      <c r="L105" s="32"/>
      <c r="M105" s="715"/>
      <c r="N105" s="716"/>
      <c r="O105" s="716"/>
      <c r="P105" s="716">
        <v>6760</v>
      </c>
      <c r="Q105" s="716">
        <v>9370</v>
      </c>
      <c r="R105" s="716">
        <v>18000</v>
      </c>
      <c r="S105" s="719"/>
      <c r="T105" s="1054"/>
      <c r="U105" s="32"/>
      <c r="V105" s="715"/>
      <c r="W105" s="716"/>
      <c r="X105" s="716"/>
      <c r="Y105" s="716">
        <v>43</v>
      </c>
      <c r="Z105" s="716">
        <v>47</v>
      </c>
      <c r="AA105" s="717">
        <v>40</v>
      </c>
      <c r="AB105" s="718"/>
      <c r="AC105" s="1025"/>
      <c r="AE105" s="718"/>
      <c r="AF105" s="719"/>
      <c r="AG105" s="719"/>
      <c r="AH105" s="719"/>
      <c r="AI105" s="719"/>
      <c r="AJ105" s="1014"/>
      <c r="AK105" s="719"/>
      <c r="AL105" s="10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</row>
    <row r="106" spans="1:53" ht="18.600000000000001" hidden="1" customHeight="1">
      <c r="A106" s="1306">
        <v>2018</v>
      </c>
      <c r="B106" s="319">
        <v>43160</v>
      </c>
      <c r="C106" s="724">
        <v>43172</v>
      </c>
      <c r="D106" s="703"/>
      <c r="E106" s="704">
        <v>7.8</v>
      </c>
      <c r="F106" s="704">
        <v>8.2799999999999994</v>
      </c>
      <c r="G106" s="704"/>
      <c r="H106" s="704">
        <v>8.4600000000000009</v>
      </c>
      <c r="I106" s="704"/>
      <c r="J106" s="1055"/>
      <c r="K106" s="1077"/>
      <c r="L106" s="32"/>
      <c r="M106" s="703"/>
      <c r="N106" s="707">
        <v>3270</v>
      </c>
      <c r="O106" s="707">
        <v>12600</v>
      </c>
      <c r="P106" s="704"/>
      <c r="Q106" s="707">
        <v>16800</v>
      </c>
      <c r="R106" s="704"/>
      <c r="S106" s="1055"/>
      <c r="T106" s="1056"/>
      <c r="U106" s="32"/>
      <c r="V106" s="703"/>
      <c r="W106" s="707">
        <v>5</v>
      </c>
      <c r="X106" s="707" t="s">
        <v>53</v>
      </c>
      <c r="Y106" s="704"/>
      <c r="Z106" s="707">
        <v>52</v>
      </c>
      <c r="AA106" s="705"/>
      <c r="AB106" s="1096"/>
      <c r="AC106" s="1077"/>
      <c r="AE106" s="637" t="str">
        <f t="shared" ref="AE106:AJ109" si="2">IF(V106="","",IF(LEFT(V106,1)="&lt;",VALUE(RIGHT(V106,1)),V106))</f>
        <v/>
      </c>
      <c r="AF106" s="639">
        <f t="shared" si="2"/>
        <v>5</v>
      </c>
      <c r="AG106" s="639">
        <f t="shared" si="2"/>
        <v>5</v>
      </c>
      <c r="AH106" s="639" t="str">
        <f t="shared" si="2"/>
        <v/>
      </c>
      <c r="AI106" s="639">
        <f t="shared" si="2"/>
        <v>52</v>
      </c>
      <c r="AJ106" s="728" t="str">
        <f t="shared" si="2"/>
        <v/>
      </c>
      <c r="AK106" s="1029" t="str">
        <f t="shared" ref="AK106:AK109" si="3">IF(AD106="","",IF(LEFT(AD106,1)="&lt;",VALUE(RIGHT(AD106,1)),AD106))</f>
        <v/>
      </c>
      <c r="AL106" s="1030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</row>
    <row r="107" spans="1:53" ht="18.600000000000001" hidden="1" customHeight="1">
      <c r="A107" s="1307"/>
      <c r="B107" s="319">
        <v>43252</v>
      </c>
      <c r="C107" s="455">
        <v>43272</v>
      </c>
      <c r="D107" s="711" t="s">
        <v>73</v>
      </c>
      <c r="E107" s="712">
        <v>8.3699999999999992</v>
      </c>
      <c r="F107" s="712">
        <v>8.31</v>
      </c>
      <c r="G107" s="725">
        <v>6.5</v>
      </c>
      <c r="H107" s="712">
        <v>8.82</v>
      </c>
      <c r="I107" s="712">
        <v>8.0500000000000007</v>
      </c>
      <c r="J107" s="1078"/>
      <c r="K107" s="1079"/>
      <c r="L107" s="32"/>
      <c r="M107" s="694"/>
      <c r="N107" s="695">
        <v>12800</v>
      </c>
      <c r="O107" s="695">
        <v>4110</v>
      </c>
      <c r="P107" s="712"/>
      <c r="Q107" s="695">
        <v>15100</v>
      </c>
      <c r="R107" s="695">
        <v>10700</v>
      </c>
      <c r="S107" s="698"/>
      <c r="T107" s="1052"/>
      <c r="U107" s="32"/>
      <c r="V107" s="694"/>
      <c r="W107" s="695">
        <v>22</v>
      </c>
      <c r="X107" s="695">
        <v>25</v>
      </c>
      <c r="Y107" s="712"/>
      <c r="Z107" s="695">
        <v>68</v>
      </c>
      <c r="AA107" s="696">
        <v>12</v>
      </c>
      <c r="AB107" s="697"/>
      <c r="AC107" s="1023"/>
      <c r="AE107" s="454" t="str">
        <f t="shared" si="2"/>
        <v/>
      </c>
      <c r="AF107" s="452">
        <f t="shared" si="2"/>
        <v>22</v>
      </c>
      <c r="AG107" s="452">
        <f t="shared" si="2"/>
        <v>25</v>
      </c>
      <c r="AH107" s="452" t="str">
        <f t="shared" si="2"/>
        <v/>
      </c>
      <c r="AI107" s="452">
        <f t="shared" si="2"/>
        <v>68</v>
      </c>
      <c r="AJ107" s="729">
        <f t="shared" si="2"/>
        <v>12</v>
      </c>
      <c r="AK107" s="1031" t="str">
        <f t="shared" si="3"/>
        <v/>
      </c>
      <c r="AL107" s="1032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</row>
    <row r="108" spans="1:53" ht="18.600000000000001" hidden="1" customHeight="1">
      <c r="A108" s="1307"/>
      <c r="B108" s="319">
        <v>43344</v>
      </c>
      <c r="C108" s="455">
        <v>43349</v>
      </c>
      <c r="D108" s="711">
        <v>8.0500000000000007</v>
      </c>
      <c r="E108" s="712">
        <v>8.4600000000000009</v>
      </c>
      <c r="F108" s="712">
        <v>8.2799999999999994</v>
      </c>
      <c r="G108" s="725">
        <v>6.6</v>
      </c>
      <c r="H108" s="712">
        <v>8.94</v>
      </c>
      <c r="I108" s="712">
        <v>8.26</v>
      </c>
      <c r="J108" s="1078"/>
      <c r="K108" s="1079"/>
      <c r="L108" s="32"/>
      <c r="M108" s="694">
        <v>505</v>
      </c>
      <c r="N108" s="695">
        <v>14000</v>
      </c>
      <c r="O108" s="695">
        <v>4400</v>
      </c>
      <c r="P108" s="695"/>
      <c r="Q108" s="695">
        <v>17530</v>
      </c>
      <c r="R108" s="695">
        <v>10800</v>
      </c>
      <c r="S108" s="698"/>
      <c r="T108" s="1052"/>
      <c r="U108" s="32"/>
      <c r="V108" s="694">
        <v>10</v>
      </c>
      <c r="W108" s="695">
        <v>27</v>
      </c>
      <c r="X108" s="695">
        <v>21</v>
      </c>
      <c r="Y108" s="695"/>
      <c r="Z108" s="695">
        <v>39</v>
      </c>
      <c r="AA108" s="696">
        <v>6</v>
      </c>
      <c r="AB108" s="697"/>
      <c r="AC108" s="1023"/>
      <c r="AE108" s="454">
        <f t="shared" si="2"/>
        <v>10</v>
      </c>
      <c r="AF108" s="452">
        <f t="shared" si="2"/>
        <v>27</v>
      </c>
      <c r="AG108" s="452">
        <f t="shared" si="2"/>
        <v>21</v>
      </c>
      <c r="AH108" s="452" t="str">
        <f t="shared" si="2"/>
        <v/>
      </c>
      <c r="AI108" s="452">
        <f t="shared" si="2"/>
        <v>39</v>
      </c>
      <c r="AJ108" s="729">
        <f t="shared" si="2"/>
        <v>6</v>
      </c>
      <c r="AK108" s="1031" t="str">
        <f t="shared" si="3"/>
        <v/>
      </c>
      <c r="AL108" s="1032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</row>
    <row r="109" spans="1:53" ht="18.600000000000001" hidden="1" customHeight="1" thickBot="1">
      <c r="A109" s="1308"/>
      <c r="B109" s="320">
        <v>43435</v>
      </c>
      <c r="C109" s="455">
        <v>43440</v>
      </c>
      <c r="D109" s="713">
        <v>8.1999999999999993</v>
      </c>
      <c r="E109" s="714">
        <v>8.74</v>
      </c>
      <c r="F109" s="714">
        <v>8.3699999999999992</v>
      </c>
      <c r="G109" s="714"/>
      <c r="H109" s="714">
        <v>8.4499999999999993</v>
      </c>
      <c r="I109" s="714">
        <v>9.2100000000000009</v>
      </c>
      <c r="J109" s="1080"/>
      <c r="K109" s="1081"/>
      <c r="L109" s="32"/>
      <c r="M109" s="715">
        <v>445</v>
      </c>
      <c r="N109" s="716">
        <v>14600</v>
      </c>
      <c r="O109" s="716">
        <v>2490</v>
      </c>
      <c r="P109" s="716"/>
      <c r="Q109" s="716">
        <v>9840</v>
      </c>
      <c r="R109" s="716">
        <v>11600</v>
      </c>
      <c r="S109" s="719"/>
      <c r="T109" s="1054"/>
      <c r="U109" s="32"/>
      <c r="V109" s="715">
        <v>44</v>
      </c>
      <c r="W109" s="716">
        <v>24</v>
      </c>
      <c r="X109" s="716">
        <v>14</v>
      </c>
      <c r="Y109" s="716"/>
      <c r="Z109" s="716">
        <v>18</v>
      </c>
      <c r="AA109" s="717">
        <v>12</v>
      </c>
      <c r="AB109" s="718"/>
      <c r="AC109" s="1025"/>
      <c r="AE109" s="454">
        <f t="shared" si="2"/>
        <v>44</v>
      </c>
      <c r="AF109" s="452">
        <f t="shared" si="2"/>
        <v>24</v>
      </c>
      <c r="AG109" s="452">
        <f t="shared" si="2"/>
        <v>14</v>
      </c>
      <c r="AH109" s="452" t="str">
        <f t="shared" si="2"/>
        <v/>
      </c>
      <c r="AI109" s="452">
        <f t="shared" si="2"/>
        <v>18</v>
      </c>
      <c r="AJ109" s="729">
        <f t="shared" si="2"/>
        <v>12</v>
      </c>
      <c r="AK109" s="1031" t="str">
        <f t="shared" si="3"/>
        <v/>
      </c>
      <c r="AL109" s="1032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</row>
    <row r="110" spans="1:53" ht="18.600000000000001" hidden="1" customHeight="1">
      <c r="A110" s="1306">
        <v>2019</v>
      </c>
      <c r="B110" s="319">
        <v>43525</v>
      </c>
      <c r="C110" s="724">
        <v>43531</v>
      </c>
      <c r="D110" s="703"/>
      <c r="E110" s="704">
        <v>8.74</v>
      </c>
      <c r="F110" s="704">
        <v>7.55</v>
      </c>
      <c r="G110" s="704"/>
      <c r="H110" s="704"/>
      <c r="I110" s="704">
        <v>8.61</v>
      </c>
      <c r="J110" s="1055"/>
      <c r="K110" s="1077"/>
      <c r="L110" s="32"/>
      <c r="M110" s="703"/>
      <c r="N110" s="707">
        <v>14000</v>
      </c>
      <c r="O110" s="707">
        <v>2420</v>
      </c>
      <c r="P110" s="704"/>
      <c r="Q110" s="707"/>
      <c r="R110" s="1041">
        <v>14400</v>
      </c>
      <c r="S110" s="1057"/>
      <c r="T110" s="1058"/>
      <c r="U110" s="32"/>
      <c r="V110" s="703"/>
      <c r="W110" s="707">
        <v>18</v>
      </c>
      <c r="X110" s="707">
        <v>26</v>
      </c>
      <c r="Y110" s="704"/>
      <c r="Z110" s="707"/>
      <c r="AA110" s="726">
        <v>18</v>
      </c>
      <c r="AB110" s="1097"/>
      <c r="AC110" s="1090"/>
      <c r="AE110" s="67" t="str">
        <f t="shared" ref="AE110:AG112" si="4">IF(V110="","",IF(LEFT(V110,1)="&lt;",VALUE(RIGHT(V110,1)),V110))</f>
        <v/>
      </c>
      <c r="AF110" s="727">
        <f t="shared" si="4"/>
        <v>18</v>
      </c>
      <c r="AG110" s="639">
        <f t="shared" si="4"/>
        <v>26</v>
      </c>
      <c r="AH110" s="728"/>
      <c r="AI110" s="639" t="str">
        <f t="shared" ref="AI110:AI121" si="5">IF(Z110="","",IF(LEFT(Z110,1)="&lt;",VALUE(RIGHT(Z110,1)),Z110))</f>
        <v/>
      </c>
      <c r="AJ110" s="1015">
        <f t="shared" ref="AJ110:AJ121" si="6">IF(AA110="","",IF(LEFT(AA110,1)="&lt;",VALUE(RIGHT(AA110,1)),AA110))</f>
        <v>18</v>
      </c>
      <c r="AK110" s="1029" t="str">
        <f t="shared" ref="AK110:AK121" si="7">IF(AD110="","",IF(LEFT(AD110,1)="&lt;",VALUE(RIGHT(AD110,1)),AD110))</f>
        <v/>
      </c>
      <c r="AL110" s="1033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</row>
    <row r="111" spans="1:53" ht="18.600000000000001" hidden="1" customHeight="1">
      <c r="A111" s="1307"/>
      <c r="B111" s="319">
        <v>43617</v>
      </c>
      <c r="C111" s="455">
        <v>43622</v>
      </c>
      <c r="D111" s="711">
        <v>8.2899999999999991</v>
      </c>
      <c r="E111" s="712">
        <v>8.68</v>
      </c>
      <c r="F111" s="712">
        <v>8.26</v>
      </c>
      <c r="G111" s="712"/>
      <c r="H111" s="712">
        <v>8.07</v>
      </c>
      <c r="I111" s="712">
        <v>8.3800000000000008</v>
      </c>
      <c r="J111" s="1078"/>
      <c r="K111" s="1079"/>
      <c r="L111" s="32"/>
      <c r="M111" s="694">
        <v>396</v>
      </c>
      <c r="N111" s="695">
        <v>11700</v>
      </c>
      <c r="O111" s="695">
        <v>1050</v>
      </c>
      <c r="P111" s="712"/>
      <c r="Q111" s="695">
        <v>2070</v>
      </c>
      <c r="R111" s="1042">
        <v>7530</v>
      </c>
      <c r="S111" s="507"/>
      <c r="T111" s="1059"/>
      <c r="U111" s="32"/>
      <c r="V111" s="694">
        <v>71</v>
      </c>
      <c r="W111" s="695">
        <v>16</v>
      </c>
      <c r="X111" s="695">
        <v>10</v>
      </c>
      <c r="Y111" s="712"/>
      <c r="Z111" s="695" t="s">
        <v>53</v>
      </c>
      <c r="AA111" s="696">
        <v>6</v>
      </c>
      <c r="AB111" s="697"/>
      <c r="AC111" s="1023"/>
      <c r="AE111" s="53">
        <f t="shared" si="4"/>
        <v>71</v>
      </c>
      <c r="AF111" s="214">
        <f t="shared" si="4"/>
        <v>16</v>
      </c>
      <c r="AG111" s="452">
        <f t="shared" si="4"/>
        <v>10</v>
      </c>
      <c r="AH111" s="729"/>
      <c r="AI111" s="452">
        <f t="shared" si="5"/>
        <v>5</v>
      </c>
      <c r="AJ111" s="26">
        <f t="shared" si="6"/>
        <v>6</v>
      </c>
      <c r="AK111" s="1031" t="str">
        <f t="shared" si="7"/>
        <v/>
      </c>
      <c r="AL111" s="1034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</row>
    <row r="112" spans="1:53" ht="18.600000000000001" hidden="1" customHeight="1">
      <c r="A112" s="1307"/>
      <c r="B112" s="319">
        <v>43709</v>
      </c>
      <c r="C112" s="455">
        <v>43713</v>
      </c>
      <c r="D112" s="711"/>
      <c r="E112" s="712">
        <v>8.83</v>
      </c>
      <c r="F112" s="712">
        <v>8.2200000000000006</v>
      </c>
      <c r="G112" s="712"/>
      <c r="H112" s="712">
        <v>9.06</v>
      </c>
      <c r="I112" s="712">
        <v>8.32</v>
      </c>
      <c r="J112" s="1078"/>
      <c r="K112" s="1079"/>
      <c r="L112" s="32"/>
      <c r="M112" s="701"/>
      <c r="N112" s="695">
        <v>13600</v>
      </c>
      <c r="O112" s="695">
        <v>1060</v>
      </c>
      <c r="P112" s="712"/>
      <c r="Q112" s="695">
        <v>3600</v>
      </c>
      <c r="R112" s="1042">
        <v>10500</v>
      </c>
      <c r="S112" s="507"/>
      <c r="T112" s="1059"/>
      <c r="U112" s="32"/>
      <c r="V112" s="701"/>
      <c r="W112" s="695">
        <v>21</v>
      </c>
      <c r="X112" s="695">
        <v>6</v>
      </c>
      <c r="Y112" s="712"/>
      <c r="Z112" s="695">
        <v>9</v>
      </c>
      <c r="AA112" s="696">
        <v>20</v>
      </c>
      <c r="AB112" s="697"/>
      <c r="AC112" s="1023"/>
      <c r="AE112" s="53" t="str">
        <f t="shared" si="4"/>
        <v/>
      </c>
      <c r="AF112" s="214">
        <f t="shared" si="4"/>
        <v>21</v>
      </c>
      <c r="AG112" s="452">
        <f t="shared" si="4"/>
        <v>6</v>
      </c>
      <c r="AH112" s="729"/>
      <c r="AI112" s="452">
        <f t="shared" si="5"/>
        <v>9</v>
      </c>
      <c r="AJ112" s="26">
        <f t="shared" si="6"/>
        <v>20</v>
      </c>
      <c r="AK112" s="1031" t="str">
        <f t="shared" si="7"/>
        <v/>
      </c>
      <c r="AL112" s="1034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</row>
    <row r="113" spans="1:53" ht="18.600000000000001" hidden="1" customHeight="1" thickBot="1">
      <c r="A113" s="1308"/>
      <c r="B113" s="730">
        <v>43800</v>
      </c>
      <c r="C113" s="731">
        <v>43803</v>
      </c>
      <c r="D113" s="713"/>
      <c r="E113" s="714">
        <v>9.44</v>
      </c>
      <c r="F113" s="714">
        <v>9.02</v>
      </c>
      <c r="G113" s="714"/>
      <c r="H113" s="714">
        <v>9.67</v>
      </c>
      <c r="I113" s="714">
        <v>8.67</v>
      </c>
      <c r="J113" s="1080"/>
      <c r="K113" s="1081"/>
      <c r="L113" s="32"/>
      <c r="M113" s="732"/>
      <c r="N113" s="733">
        <v>17100</v>
      </c>
      <c r="O113" s="716">
        <v>1430</v>
      </c>
      <c r="P113" s="714"/>
      <c r="Q113" s="716">
        <v>6040</v>
      </c>
      <c r="R113" s="1043">
        <v>14500</v>
      </c>
      <c r="S113" s="1060"/>
      <c r="T113" s="1061"/>
      <c r="U113" s="32"/>
      <c r="V113" s="732"/>
      <c r="W113" s="734" t="s">
        <v>53</v>
      </c>
      <c r="X113" s="714" t="s">
        <v>53</v>
      </c>
      <c r="Y113" s="714"/>
      <c r="Z113" s="716">
        <v>19</v>
      </c>
      <c r="AA113" s="717" t="s">
        <v>53</v>
      </c>
      <c r="AB113" s="718"/>
      <c r="AC113" s="1025"/>
      <c r="AE113" s="68"/>
      <c r="AF113" s="646">
        <f t="shared" ref="AF113:AG120" si="8">IF(W113="","",IF(LEFT(W113,1)="&lt;",VALUE(RIGHT(W113,1)),W113))</f>
        <v>5</v>
      </c>
      <c r="AG113" s="633">
        <f t="shared" si="8"/>
        <v>5</v>
      </c>
      <c r="AH113" s="735"/>
      <c r="AI113" s="633">
        <f t="shared" si="5"/>
        <v>19</v>
      </c>
      <c r="AJ113" s="1016">
        <f t="shared" si="6"/>
        <v>5</v>
      </c>
      <c r="AK113" s="1035" t="str">
        <f t="shared" si="7"/>
        <v/>
      </c>
      <c r="AL113" s="1036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</row>
    <row r="114" spans="1:53" ht="19.95" hidden="1" customHeight="1">
      <c r="A114" s="1306">
        <v>2020</v>
      </c>
      <c r="B114" s="736">
        <v>43891</v>
      </c>
      <c r="C114" s="737">
        <v>43906</v>
      </c>
      <c r="D114" s="738">
        <v>8.11</v>
      </c>
      <c r="E114" s="739">
        <v>8.5500000000000007</v>
      </c>
      <c r="F114" s="739">
        <v>7.89</v>
      </c>
      <c r="G114" s="739"/>
      <c r="H114" s="739">
        <v>8.69</v>
      </c>
      <c r="I114" s="739">
        <v>8.7799999999999994</v>
      </c>
      <c r="J114" s="1086"/>
      <c r="K114" s="1087"/>
      <c r="L114" s="32"/>
      <c r="M114" s="740">
        <v>374</v>
      </c>
      <c r="N114" s="741">
        <v>15000</v>
      </c>
      <c r="O114" s="741">
        <v>921</v>
      </c>
      <c r="P114" s="741"/>
      <c r="Q114" s="741">
        <v>2720</v>
      </c>
      <c r="R114" s="741">
        <v>14700</v>
      </c>
      <c r="S114" s="1062"/>
      <c r="T114" s="1063"/>
      <c r="U114" s="32"/>
      <c r="V114" s="740">
        <v>45</v>
      </c>
      <c r="W114" s="741" t="s">
        <v>53</v>
      </c>
      <c r="X114" s="741">
        <v>75</v>
      </c>
      <c r="Y114" s="741"/>
      <c r="Z114" s="741">
        <v>6</v>
      </c>
      <c r="AA114" s="742">
        <v>24</v>
      </c>
      <c r="AB114" s="1098"/>
      <c r="AC114" s="1091"/>
      <c r="AE114" s="637">
        <f t="shared" ref="AE114:AE121" si="9">IF(V114="","",IF(LEFT(V114,1)="&lt;",VALUE(RIGHT(V114,1)),V114))</f>
        <v>45</v>
      </c>
      <c r="AF114" s="639">
        <f t="shared" si="8"/>
        <v>5</v>
      </c>
      <c r="AG114" s="639">
        <f t="shared" si="8"/>
        <v>75</v>
      </c>
      <c r="AH114" s="639" t="str">
        <f t="shared" ref="AH114:AH121" si="10">IF(Y114="","",IF(LEFT(Y114,1)="&lt;",VALUE(RIGHT(Y114,1)),Y114))</f>
        <v/>
      </c>
      <c r="AI114" s="639">
        <f t="shared" si="5"/>
        <v>6</v>
      </c>
      <c r="AJ114" s="728">
        <f t="shared" si="6"/>
        <v>24</v>
      </c>
      <c r="AK114" s="1029" t="str">
        <f t="shared" si="7"/>
        <v/>
      </c>
      <c r="AL114" s="1033"/>
    </row>
    <row r="115" spans="1:53" ht="19.95" hidden="1" customHeight="1">
      <c r="A115" s="1307"/>
      <c r="B115" s="319">
        <v>43983</v>
      </c>
      <c r="C115" s="455">
        <v>43984</v>
      </c>
      <c r="D115" s="446">
        <v>8.5</v>
      </c>
      <c r="E115" s="447">
        <v>8.74</v>
      </c>
      <c r="F115" s="447">
        <v>7.62</v>
      </c>
      <c r="G115" s="447"/>
      <c r="H115" s="447">
        <v>9.6</v>
      </c>
      <c r="I115" s="447">
        <v>8.48</v>
      </c>
      <c r="J115" s="1084"/>
      <c r="K115" s="1085"/>
      <c r="L115" s="32"/>
      <c r="M115" s="522">
        <v>299</v>
      </c>
      <c r="N115" s="523">
        <v>14000</v>
      </c>
      <c r="O115" s="523">
        <v>638</v>
      </c>
      <c r="P115" s="447"/>
      <c r="Q115" s="523">
        <v>1870</v>
      </c>
      <c r="R115" s="523">
        <v>12800</v>
      </c>
      <c r="S115" s="1064"/>
      <c r="T115" s="1065"/>
      <c r="U115" s="32"/>
      <c r="V115" s="522">
        <v>22</v>
      </c>
      <c r="W115" s="523">
        <v>9</v>
      </c>
      <c r="X115" s="523">
        <v>30</v>
      </c>
      <c r="Y115" s="447"/>
      <c r="Z115" s="523">
        <v>5</v>
      </c>
      <c r="AA115" s="490">
        <v>28</v>
      </c>
      <c r="AB115" s="1099"/>
      <c r="AC115" s="1092"/>
      <c r="AE115" s="454">
        <f t="shared" si="9"/>
        <v>22</v>
      </c>
      <c r="AF115" s="452">
        <f t="shared" si="8"/>
        <v>9</v>
      </c>
      <c r="AG115" s="452">
        <f t="shared" si="8"/>
        <v>30</v>
      </c>
      <c r="AH115" s="452" t="str">
        <f t="shared" si="10"/>
        <v/>
      </c>
      <c r="AI115" s="452">
        <f t="shared" si="5"/>
        <v>5</v>
      </c>
      <c r="AJ115" s="729">
        <f t="shared" si="6"/>
        <v>28</v>
      </c>
      <c r="AK115" s="1031" t="str">
        <f t="shared" si="7"/>
        <v/>
      </c>
      <c r="AL115" s="1034"/>
    </row>
    <row r="116" spans="1:53" ht="19.95" hidden="1" customHeight="1">
      <c r="A116" s="1307"/>
      <c r="B116" s="319">
        <v>44075</v>
      </c>
      <c r="C116" s="455">
        <v>44081</v>
      </c>
      <c r="D116" s="446">
        <v>8.75</v>
      </c>
      <c r="E116" s="447">
        <v>9</v>
      </c>
      <c r="F116" s="447">
        <v>8.3000000000000007</v>
      </c>
      <c r="G116" s="447">
        <v>7.53</v>
      </c>
      <c r="H116" s="447">
        <v>7.64</v>
      </c>
      <c r="I116" s="447">
        <v>8.9</v>
      </c>
      <c r="J116" s="1084"/>
      <c r="K116" s="1085"/>
      <c r="L116" s="32"/>
      <c r="M116" s="522">
        <v>594</v>
      </c>
      <c r="N116" s="523">
        <v>4680</v>
      </c>
      <c r="O116" s="523">
        <v>596</v>
      </c>
      <c r="P116" s="523">
        <v>803</v>
      </c>
      <c r="Q116" s="523">
        <v>1420</v>
      </c>
      <c r="R116" s="523">
        <v>5660</v>
      </c>
      <c r="S116" s="1064"/>
      <c r="T116" s="1065"/>
      <c r="U116" s="32"/>
      <c r="V116" s="522">
        <v>8</v>
      </c>
      <c r="W116" s="523">
        <v>23</v>
      </c>
      <c r="X116" s="523">
        <v>5</v>
      </c>
      <c r="Y116" s="447" t="s">
        <v>53</v>
      </c>
      <c r="Z116" s="523" t="s">
        <v>53</v>
      </c>
      <c r="AA116" s="490">
        <v>20</v>
      </c>
      <c r="AB116" s="1099"/>
      <c r="AC116" s="1092"/>
      <c r="AE116" s="454">
        <f t="shared" si="9"/>
        <v>8</v>
      </c>
      <c r="AF116" s="452">
        <f t="shared" si="8"/>
        <v>23</v>
      </c>
      <c r="AG116" s="452">
        <f t="shared" si="8"/>
        <v>5</v>
      </c>
      <c r="AH116" s="452">
        <f t="shared" si="10"/>
        <v>5</v>
      </c>
      <c r="AI116" s="452">
        <f t="shared" si="5"/>
        <v>5</v>
      </c>
      <c r="AJ116" s="729">
        <f t="shared" si="6"/>
        <v>20</v>
      </c>
      <c r="AK116" s="1031" t="str">
        <f t="shared" si="7"/>
        <v/>
      </c>
      <c r="AL116" s="1034"/>
    </row>
    <row r="117" spans="1:53" ht="19.95" hidden="1" customHeight="1" thickBot="1">
      <c r="A117" s="1308"/>
      <c r="B117" s="320">
        <v>44166</v>
      </c>
      <c r="C117" s="731">
        <v>44167</v>
      </c>
      <c r="D117" s="821">
        <v>8.2100000000000009</v>
      </c>
      <c r="E117" s="822">
        <v>8.83</v>
      </c>
      <c r="F117" s="822">
        <v>8.15</v>
      </c>
      <c r="G117" s="822">
        <v>7.58</v>
      </c>
      <c r="H117" s="822">
        <v>8.23</v>
      </c>
      <c r="I117" s="822">
        <v>8.61</v>
      </c>
      <c r="J117" s="1088"/>
      <c r="K117" s="1089"/>
      <c r="L117" s="32"/>
      <c r="M117" s="823">
        <v>609</v>
      </c>
      <c r="N117" s="824">
        <v>8620</v>
      </c>
      <c r="O117" s="824">
        <v>697</v>
      </c>
      <c r="P117" s="824">
        <v>827</v>
      </c>
      <c r="Q117" s="824">
        <v>2060</v>
      </c>
      <c r="R117" s="824">
        <v>9740</v>
      </c>
      <c r="S117" s="1066"/>
      <c r="T117" s="1067"/>
      <c r="U117" s="32"/>
      <c r="V117" s="823">
        <v>16</v>
      </c>
      <c r="W117" s="824">
        <v>9</v>
      </c>
      <c r="X117" s="824">
        <v>8</v>
      </c>
      <c r="Y117" s="822">
        <v>12</v>
      </c>
      <c r="Z117" s="824" t="s">
        <v>53</v>
      </c>
      <c r="AA117" s="825">
        <v>8</v>
      </c>
      <c r="AB117" s="1100"/>
      <c r="AC117" s="1093"/>
      <c r="AE117" s="454">
        <f t="shared" si="9"/>
        <v>16</v>
      </c>
      <c r="AF117" s="452">
        <f t="shared" si="8"/>
        <v>9</v>
      </c>
      <c r="AG117" s="452">
        <f t="shared" si="8"/>
        <v>8</v>
      </c>
      <c r="AH117" s="452">
        <f t="shared" si="10"/>
        <v>12</v>
      </c>
      <c r="AI117" s="452">
        <f t="shared" si="5"/>
        <v>5</v>
      </c>
      <c r="AJ117" s="729">
        <f t="shared" si="6"/>
        <v>8</v>
      </c>
      <c r="AK117" s="1031" t="str">
        <f t="shared" si="7"/>
        <v/>
      </c>
      <c r="AL117" s="1034"/>
    </row>
    <row r="118" spans="1:53" ht="19.95" hidden="1" customHeight="1">
      <c r="A118" s="1306">
        <v>2021</v>
      </c>
      <c r="B118" s="979">
        <v>44256</v>
      </c>
      <c r="C118" s="455">
        <v>44263</v>
      </c>
      <c r="D118" s="446">
        <v>9.1199999999999992</v>
      </c>
      <c r="E118" s="447">
        <v>9.5</v>
      </c>
      <c r="F118" s="447">
        <v>8.3800000000000008</v>
      </c>
      <c r="G118" s="447">
        <v>7.59</v>
      </c>
      <c r="H118" s="447">
        <v>8.17</v>
      </c>
      <c r="I118" s="447">
        <v>8.32</v>
      </c>
      <c r="J118" s="1084"/>
      <c r="K118" s="1085"/>
      <c r="L118" s="32"/>
      <c r="M118" s="522">
        <v>459</v>
      </c>
      <c r="N118" s="523">
        <v>10400</v>
      </c>
      <c r="O118" s="523">
        <v>602</v>
      </c>
      <c r="P118" s="523">
        <v>964</v>
      </c>
      <c r="Q118" s="523">
        <v>4420</v>
      </c>
      <c r="R118" s="523">
        <v>10600</v>
      </c>
      <c r="S118" s="1064"/>
      <c r="T118" s="1065"/>
      <c r="U118" s="32"/>
      <c r="V118" s="522">
        <v>13</v>
      </c>
      <c r="W118" s="523" t="s">
        <v>53</v>
      </c>
      <c r="X118" s="523" t="s">
        <v>53</v>
      </c>
      <c r="Y118" s="523" t="s">
        <v>53</v>
      </c>
      <c r="Z118" s="523">
        <v>12</v>
      </c>
      <c r="AA118" s="490" t="s">
        <v>53</v>
      </c>
      <c r="AB118" s="1099"/>
      <c r="AC118" s="1092"/>
      <c r="AE118" s="637">
        <f t="shared" si="9"/>
        <v>13</v>
      </c>
      <c r="AF118" s="639">
        <f t="shared" si="8"/>
        <v>5</v>
      </c>
      <c r="AG118" s="639">
        <f t="shared" si="8"/>
        <v>5</v>
      </c>
      <c r="AH118" s="639">
        <f t="shared" si="10"/>
        <v>5</v>
      </c>
      <c r="AI118" s="639">
        <f t="shared" si="5"/>
        <v>12</v>
      </c>
      <c r="AJ118" s="728">
        <f t="shared" si="6"/>
        <v>5</v>
      </c>
      <c r="AK118" s="1029" t="str">
        <f t="shared" si="7"/>
        <v/>
      </c>
      <c r="AL118" s="1033"/>
    </row>
    <row r="119" spans="1:53" ht="19.95" hidden="1" customHeight="1">
      <c r="A119" s="1307"/>
      <c r="B119" s="979">
        <v>44348</v>
      </c>
      <c r="C119" s="455">
        <v>44368</v>
      </c>
      <c r="D119" s="446">
        <v>8.1199999999999992</v>
      </c>
      <c r="E119" s="447">
        <v>9.07</v>
      </c>
      <c r="F119" s="447">
        <v>7.97</v>
      </c>
      <c r="G119" s="447">
        <v>7.69</v>
      </c>
      <c r="H119" s="447">
        <v>8.17</v>
      </c>
      <c r="I119" s="447">
        <v>8.23</v>
      </c>
      <c r="J119" s="1084"/>
      <c r="K119" s="1085"/>
      <c r="L119" s="32"/>
      <c r="M119" s="522">
        <v>366</v>
      </c>
      <c r="N119" s="523">
        <v>8720</v>
      </c>
      <c r="O119" s="523">
        <v>1140</v>
      </c>
      <c r="P119" s="523">
        <v>845</v>
      </c>
      <c r="Q119" s="523">
        <v>3510</v>
      </c>
      <c r="R119" s="523">
        <v>8460</v>
      </c>
      <c r="S119" s="1064"/>
      <c r="T119" s="1065"/>
      <c r="U119" s="32"/>
      <c r="V119" s="522">
        <v>30</v>
      </c>
      <c r="W119" s="523">
        <v>102</v>
      </c>
      <c r="X119" s="523">
        <v>7</v>
      </c>
      <c r="Y119" s="523">
        <v>6</v>
      </c>
      <c r="Z119" s="523" t="s">
        <v>53</v>
      </c>
      <c r="AA119" s="490">
        <v>12</v>
      </c>
      <c r="AB119" s="1099"/>
      <c r="AC119" s="1092"/>
      <c r="AE119" s="454">
        <f t="shared" si="9"/>
        <v>30</v>
      </c>
      <c r="AF119" s="452">
        <f t="shared" si="8"/>
        <v>102</v>
      </c>
      <c r="AG119" s="452">
        <f t="shared" si="8"/>
        <v>7</v>
      </c>
      <c r="AH119" s="452">
        <f t="shared" si="10"/>
        <v>6</v>
      </c>
      <c r="AI119" s="452">
        <f t="shared" si="5"/>
        <v>5</v>
      </c>
      <c r="AJ119" s="729">
        <f t="shared" si="6"/>
        <v>12</v>
      </c>
      <c r="AK119" s="1031" t="str">
        <f t="shared" si="7"/>
        <v/>
      </c>
      <c r="AL119" s="1034"/>
    </row>
    <row r="120" spans="1:53" ht="19.95" hidden="1" customHeight="1">
      <c r="A120" s="1307"/>
      <c r="B120" s="979">
        <v>44440</v>
      </c>
      <c r="C120" s="455">
        <v>44452</v>
      </c>
      <c r="D120" s="446">
        <v>8.43</v>
      </c>
      <c r="E120" s="447">
        <v>9</v>
      </c>
      <c r="F120" s="447">
        <v>8.43</v>
      </c>
      <c r="G120" s="447">
        <v>7.87</v>
      </c>
      <c r="H120" s="447">
        <v>8.32</v>
      </c>
      <c r="I120" s="447">
        <v>8.33</v>
      </c>
      <c r="J120" s="1084"/>
      <c r="K120" s="1085"/>
      <c r="L120" s="32"/>
      <c r="M120" s="522">
        <v>460</v>
      </c>
      <c r="N120" s="523">
        <v>10900</v>
      </c>
      <c r="O120" s="523">
        <v>1320</v>
      </c>
      <c r="P120" s="523">
        <v>1120</v>
      </c>
      <c r="Q120" s="523">
        <v>5710</v>
      </c>
      <c r="R120" s="523">
        <v>9880</v>
      </c>
      <c r="S120" s="1064"/>
      <c r="T120" s="1065"/>
      <c r="U120" s="32"/>
      <c r="V120" s="522">
        <v>107</v>
      </c>
      <c r="W120" s="523">
        <v>31</v>
      </c>
      <c r="X120" s="523">
        <v>8</v>
      </c>
      <c r="Y120" s="523">
        <v>6</v>
      </c>
      <c r="Z120" s="523">
        <v>7</v>
      </c>
      <c r="AA120" s="490">
        <v>20</v>
      </c>
      <c r="AB120" s="1099"/>
      <c r="AC120" s="1092"/>
      <c r="AE120" s="454">
        <f t="shared" si="9"/>
        <v>107</v>
      </c>
      <c r="AF120" s="452">
        <f t="shared" si="8"/>
        <v>31</v>
      </c>
      <c r="AG120" s="452">
        <f t="shared" si="8"/>
        <v>8</v>
      </c>
      <c r="AH120" s="452">
        <f t="shared" si="10"/>
        <v>6</v>
      </c>
      <c r="AI120" s="452">
        <f t="shared" si="5"/>
        <v>7</v>
      </c>
      <c r="AJ120" s="729">
        <f t="shared" si="6"/>
        <v>20</v>
      </c>
      <c r="AK120" s="1031" t="str">
        <f t="shared" si="7"/>
        <v/>
      </c>
      <c r="AL120" s="1034"/>
    </row>
    <row r="121" spans="1:53" ht="19.95" hidden="1" customHeight="1" thickBot="1">
      <c r="A121" s="1308"/>
      <c r="B121" s="980">
        <v>44531</v>
      </c>
      <c r="C121" s="731">
        <v>44550</v>
      </c>
      <c r="D121" s="821">
        <v>7.86</v>
      </c>
      <c r="E121" s="822"/>
      <c r="F121" s="822"/>
      <c r="G121" s="822">
        <v>7.33</v>
      </c>
      <c r="H121" s="822">
        <v>7.92</v>
      </c>
      <c r="I121" s="822">
        <v>7.78</v>
      </c>
      <c r="J121" s="1088"/>
      <c r="K121" s="1089"/>
      <c r="L121" s="32"/>
      <c r="M121" s="823">
        <v>502</v>
      </c>
      <c r="N121" s="824"/>
      <c r="O121" s="824"/>
      <c r="P121" s="824">
        <v>731</v>
      </c>
      <c r="Q121" s="824">
        <v>3150</v>
      </c>
      <c r="R121" s="824">
        <v>2320</v>
      </c>
      <c r="S121" s="1066"/>
      <c r="T121" s="1067"/>
      <c r="U121" s="32"/>
      <c r="V121" s="823">
        <v>8</v>
      </c>
      <c r="W121" s="824"/>
      <c r="X121" s="824"/>
      <c r="Y121" s="824">
        <v>6</v>
      </c>
      <c r="Z121" s="824">
        <v>10</v>
      </c>
      <c r="AA121" s="825">
        <v>9</v>
      </c>
      <c r="AB121" s="1100"/>
      <c r="AC121" s="1093"/>
      <c r="AE121" s="454">
        <f t="shared" si="9"/>
        <v>8</v>
      </c>
      <c r="AF121" s="452" t="str">
        <f t="shared" ref="AF121" si="11">IF(W121="","",IF(LEFT(W121,1)="&lt;",VALUE(RIGHT(W121,1)),W121))</f>
        <v/>
      </c>
      <c r="AG121" s="452" t="str">
        <f t="shared" ref="AG121" si="12">IF(X121="","",IF(LEFT(X121,1)="&lt;",VALUE(RIGHT(X121,1)),X121))</f>
        <v/>
      </c>
      <c r="AH121" s="452">
        <f t="shared" si="10"/>
        <v>6</v>
      </c>
      <c r="AI121" s="452">
        <f t="shared" si="5"/>
        <v>10</v>
      </c>
      <c r="AJ121" s="729">
        <f t="shared" si="6"/>
        <v>9</v>
      </c>
      <c r="AK121" s="1031" t="str">
        <f t="shared" si="7"/>
        <v/>
      </c>
      <c r="AL121" s="1034"/>
    </row>
    <row r="122" spans="1:53" ht="19.95" hidden="1" customHeight="1">
      <c r="A122" s="1306">
        <v>2022</v>
      </c>
      <c r="B122" s="979">
        <v>44621</v>
      </c>
      <c r="C122" s="455">
        <v>44634</v>
      </c>
      <c r="D122" s="446">
        <v>7.78</v>
      </c>
      <c r="E122" s="447">
        <v>8.32</v>
      </c>
      <c r="F122" s="447">
        <v>7.89</v>
      </c>
      <c r="G122" s="447">
        <v>7.33</v>
      </c>
      <c r="H122" s="447">
        <v>8.3800000000000008</v>
      </c>
      <c r="I122" s="447">
        <v>8.0299999999999994</v>
      </c>
      <c r="J122" s="1084"/>
      <c r="K122" s="1085"/>
      <c r="L122" s="32"/>
      <c r="M122" s="522">
        <v>1210</v>
      </c>
      <c r="N122" s="523">
        <v>6500</v>
      </c>
      <c r="O122" s="523">
        <v>2730</v>
      </c>
      <c r="P122" s="523">
        <v>441</v>
      </c>
      <c r="Q122" s="523">
        <v>3330</v>
      </c>
      <c r="R122" s="523">
        <v>2160</v>
      </c>
      <c r="S122" s="1064"/>
      <c r="T122" s="1065"/>
      <c r="U122" s="32"/>
      <c r="V122" s="522">
        <v>8</v>
      </c>
      <c r="W122" s="523">
        <v>6</v>
      </c>
      <c r="X122" s="523">
        <v>6</v>
      </c>
      <c r="Y122" s="523">
        <v>8</v>
      </c>
      <c r="Z122" s="523">
        <v>11</v>
      </c>
      <c r="AA122" s="490">
        <v>12</v>
      </c>
      <c r="AB122" s="1099"/>
      <c r="AC122" s="1092"/>
      <c r="AD122" s="32"/>
      <c r="AE122" s="671">
        <f t="shared" ref="AE122:AJ122" si="13">IF(V122="","",IF(LEFT(V122,1)="&lt;",VALUE(RIGHT(V122,1)/2),V122))</f>
        <v>8</v>
      </c>
      <c r="AF122" s="672">
        <f t="shared" si="13"/>
        <v>6</v>
      </c>
      <c r="AG122" s="672">
        <f t="shared" si="13"/>
        <v>6</v>
      </c>
      <c r="AH122" s="672">
        <f t="shared" si="13"/>
        <v>8</v>
      </c>
      <c r="AI122" s="672">
        <f t="shared" si="13"/>
        <v>11</v>
      </c>
      <c r="AJ122" s="1017">
        <f t="shared" si="13"/>
        <v>12</v>
      </c>
      <c r="AK122" s="676" t="str">
        <f t="shared" ref="AK122" si="14">IF(AD122="","",IF(LEFT(AD122,1)="&lt;",VALUE(RIGHT(AD122,1)/2),AD122))</f>
        <v/>
      </c>
      <c r="AL122" s="679"/>
    </row>
    <row r="123" spans="1:53" ht="19.95" hidden="1" customHeight="1">
      <c r="A123" s="1307"/>
      <c r="B123" s="981">
        <v>44713</v>
      </c>
      <c r="C123" s="455">
        <v>44726</v>
      </c>
      <c r="D123" s="446">
        <v>8.34</v>
      </c>
      <c r="E123" s="447">
        <v>8.33</v>
      </c>
      <c r="F123" s="447">
        <v>8.0399999999999991</v>
      </c>
      <c r="G123" s="447">
        <v>7.58</v>
      </c>
      <c r="H123" s="447">
        <v>8.52</v>
      </c>
      <c r="I123" s="447">
        <v>7.86</v>
      </c>
      <c r="J123" s="1084"/>
      <c r="K123" s="1085"/>
      <c r="L123" s="32"/>
      <c r="M123" s="522">
        <v>2300</v>
      </c>
      <c r="N123" s="523">
        <v>7960</v>
      </c>
      <c r="O123" s="523">
        <v>3090</v>
      </c>
      <c r="P123" s="523">
        <v>1430</v>
      </c>
      <c r="Q123" s="523">
        <v>7100</v>
      </c>
      <c r="R123" s="523">
        <v>8890</v>
      </c>
      <c r="S123" s="1064"/>
      <c r="T123" s="1065"/>
      <c r="U123" s="32"/>
      <c r="V123" s="522">
        <v>7</v>
      </c>
      <c r="W123" s="523">
        <v>20</v>
      </c>
      <c r="X123" s="523">
        <v>8</v>
      </c>
      <c r="Y123" s="523" t="s">
        <v>53</v>
      </c>
      <c r="Z123" s="523">
        <v>20</v>
      </c>
      <c r="AA123" s="490">
        <v>11</v>
      </c>
      <c r="AB123" s="1099"/>
      <c r="AC123" s="1092"/>
      <c r="AD123" s="32"/>
      <c r="AE123" s="671">
        <f t="shared" ref="AE123:AE125" si="15">IF(V123="","",IF(LEFT(V123,1)="&lt;",VALUE(RIGHT(V123,1)/2),V123))</f>
        <v>7</v>
      </c>
      <c r="AF123" s="672">
        <f t="shared" ref="AF123:AF125" si="16">IF(W123="","",IF(LEFT(W123,1)="&lt;",VALUE(RIGHT(W123,1)/2),W123))</f>
        <v>20</v>
      </c>
      <c r="AG123" s="672">
        <f t="shared" ref="AG123:AG125" si="17">IF(X123="","",IF(LEFT(X123,1)="&lt;",VALUE(RIGHT(X123,1)/2),X123))</f>
        <v>8</v>
      </c>
      <c r="AH123" s="672">
        <f t="shared" ref="AH123:AH125" si="18">IF(Y123="","",IF(LEFT(Y123,1)="&lt;",VALUE(RIGHT(Y123,1)/2),Y123))</f>
        <v>2.5</v>
      </c>
      <c r="AI123" s="672">
        <f t="shared" ref="AI123:AI125" si="19">IF(Z123="","",IF(LEFT(Z123,1)="&lt;",VALUE(RIGHT(Z123,1)/2),Z123))</f>
        <v>20</v>
      </c>
      <c r="AJ123" s="1017">
        <f>IF(AA123="","",IF(LEFT(AA123,1)="&lt;",VALUE(RIGHT(AA123,1)/2),AA123))</f>
        <v>11</v>
      </c>
      <c r="AK123" s="676" t="str">
        <f t="shared" ref="AK123:AK125" si="20">IF(AD123="","",IF(LEFT(AD123,1)="&lt;",VALUE(RIGHT(AD123,1)/2),AD123))</f>
        <v/>
      </c>
      <c r="AL123" s="679"/>
    </row>
    <row r="124" spans="1:53" ht="19.95" hidden="1" customHeight="1">
      <c r="A124" s="1307"/>
      <c r="B124" s="979">
        <v>44805</v>
      </c>
      <c r="C124" s="455">
        <v>44823</v>
      </c>
      <c r="D124" s="446">
        <v>8.23</v>
      </c>
      <c r="E124" s="447">
        <v>8.42</v>
      </c>
      <c r="F124" s="447">
        <v>8.06</v>
      </c>
      <c r="G124" s="447">
        <v>7.52</v>
      </c>
      <c r="H124" s="447">
        <v>8.43</v>
      </c>
      <c r="I124" s="447">
        <v>8.15</v>
      </c>
      <c r="J124" s="1084"/>
      <c r="K124" s="1085"/>
      <c r="L124" s="32"/>
      <c r="M124" s="522">
        <v>2220</v>
      </c>
      <c r="N124" s="523">
        <v>4270</v>
      </c>
      <c r="O124" s="523">
        <v>3220</v>
      </c>
      <c r="P124" s="523">
        <v>476</v>
      </c>
      <c r="Q124" s="523">
        <v>6120</v>
      </c>
      <c r="R124" s="523">
        <v>4880</v>
      </c>
      <c r="S124" s="1064"/>
      <c r="T124" s="1065"/>
      <c r="U124" s="32"/>
      <c r="V124" s="522">
        <v>5</v>
      </c>
      <c r="W124" s="523">
        <v>16</v>
      </c>
      <c r="X124" s="523">
        <v>42</v>
      </c>
      <c r="Y124" s="523">
        <v>12</v>
      </c>
      <c r="Z124" s="523">
        <v>16</v>
      </c>
      <c r="AA124" s="490">
        <v>14</v>
      </c>
      <c r="AB124" s="1099"/>
      <c r="AC124" s="1092"/>
      <c r="AD124" s="32"/>
      <c r="AE124" s="671">
        <f t="shared" si="15"/>
        <v>5</v>
      </c>
      <c r="AF124" s="672">
        <f t="shared" si="16"/>
        <v>16</v>
      </c>
      <c r="AG124" s="672">
        <f t="shared" si="17"/>
        <v>42</v>
      </c>
      <c r="AH124" s="672">
        <f t="shared" si="18"/>
        <v>12</v>
      </c>
      <c r="AI124" s="672">
        <f t="shared" si="19"/>
        <v>16</v>
      </c>
      <c r="AJ124" s="1017">
        <f>IF(AA124="","",IF(LEFT(AA124,1)="&lt;",VALUE(RIGHT(AA124,1)/2),AA124))</f>
        <v>14</v>
      </c>
      <c r="AK124" s="676" t="str">
        <f t="shared" si="20"/>
        <v/>
      </c>
      <c r="AL124" s="679"/>
    </row>
    <row r="125" spans="1:53" ht="19.95" hidden="1" customHeight="1" thickBot="1">
      <c r="A125" s="1308"/>
      <c r="B125" s="982">
        <v>44896</v>
      </c>
      <c r="C125" s="731">
        <v>44915</v>
      </c>
      <c r="D125" s="821">
        <v>8.19</v>
      </c>
      <c r="E125" s="822">
        <v>8.6300000000000008</v>
      </c>
      <c r="F125" s="822">
        <v>8.07</v>
      </c>
      <c r="G125" s="822">
        <v>7.63</v>
      </c>
      <c r="H125" s="822">
        <v>8.35</v>
      </c>
      <c r="I125" s="822">
        <v>8.06</v>
      </c>
      <c r="J125" s="1088"/>
      <c r="K125" s="1089"/>
      <c r="L125" s="32"/>
      <c r="M125" s="823">
        <v>2720</v>
      </c>
      <c r="N125" s="824">
        <v>8800</v>
      </c>
      <c r="O125" s="824">
        <v>3890</v>
      </c>
      <c r="P125" s="824">
        <v>1250</v>
      </c>
      <c r="Q125" s="824">
        <v>8400</v>
      </c>
      <c r="R125" s="824">
        <v>7680</v>
      </c>
      <c r="S125" s="1066"/>
      <c r="T125" s="1067"/>
      <c r="U125" s="32"/>
      <c r="V125" s="823">
        <v>16</v>
      </c>
      <c r="W125" s="824">
        <v>25</v>
      </c>
      <c r="X125" s="824">
        <v>16</v>
      </c>
      <c r="Y125" s="824">
        <v>12</v>
      </c>
      <c r="Z125" s="824" t="s">
        <v>53</v>
      </c>
      <c r="AA125" s="825" t="s">
        <v>53</v>
      </c>
      <c r="AB125" s="1100"/>
      <c r="AC125" s="1093"/>
      <c r="AD125" s="32"/>
      <c r="AE125" s="671">
        <f t="shared" si="15"/>
        <v>16</v>
      </c>
      <c r="AF125" s="672">
        <f t="shared" si="16"/>
        <v>25</v>
      </c>
      <c r="AG125" s="672">
        <f t="shared" si="17"/>
        <v>16</v>
      </c>
      <c r="AH125" s="672">
        <f t="shared" si="18"/>
        <v>12</v>
      </c>
      <c r="AI125" s="672">
        <f t="shared" si="19"/>
        <v>2.5</v>
      </c>
      <c r="AJ125" s="1017">
        <f>IF(AA125="","",IF(LEFT(AA125,1)="&lt;",VALUE(RIGHT(AA125,1)/2),AA125))</f>
        <v>2.5</v>
      </c>
      <c r="AK125" s="676" t="str">
        <f t="shared" si="20"/>
        <v/>
      </c>
      <c r="AL125" s="679"/>
    </row>
    <row r="126" spans="1:53" ht="19.95" customHeight="1">
      <c r="A126" s="1306">
        <v>2023</v>
      </c>
      <c r="B126" s="979">
        <v>44929</v>
      </c>
      <c r="C126" s="455">
        <v>44951</v>
      </c>
      <c r="D126" s="446">
        <v>8.25</v>
      </c>
      <c r="E126" s="447">
        <v>8.42</v>
      </c>
      <c r="F126" s="447">
        <v>8.24</v>
      </c>
      <c r="G126" s="447">
        <v>7.86</v>
      </c>
      <c r="H126" s="447">
        <v>8.49</v>
      </c>
      <c r="I126" s="447">
        <v>8.3000000000000007</v>
      </c>
      <c r="J126" s="523"/>
      <c r="K126" s="490"/>
      <c r="L126" s="32"/>
      <c r="M126" s="522">
        <v>3000</v>
      </c>
      <c r="N126" s="523">
        <v>10400</v>
      </c>
      <c r="O126" s="523">
        <v>4380</v>
      </c>
      <c r="P126" s="523">
        <v>1460</v>
      </c>
      <c r="Q126" s="523">
        <v>9670</v>
      </c>
      <c r="R126" s="523">
        <v>8890</v>
      </c>
      <c r="S126" s="523"/>
      <c r="T126" s="490"/>
      <c r="U126" s="32"/>
      <c r="V126" s="522">
        <v>21</v>
      </c>
      <c r="W126" s="523">
        <v>16</v>
      </c>
      <c r="X126" s="523">
        <v>13</v>
      </c>
      <c r="Y126" s="523">
        <v>24</v>
      </c>
      <c r="Z126" s="523">
        <v>7</v>
      </c>
      <c r="AA126" s="490">
        <v>6</v>
      </c>
      <c r="AB126" s="523"/>
      <c r="AC126" s="490"/>
      <c r="AD126" s="32"/>
      <c r="AE126" s="671">
        <f t="shared" ref="AE126" si="21">IF(V126="","",IF(LEFT(V126,1)="&lt;",VALUE(RIGHT(V126,1)/2),V126))</f>
        <v>21</v>
      </c>
      <c r="AF126" s="672">
        <f t="shared" ref="AF126" si="22">IF(W126="","",IF(LEFT(W126,1)="&lt;",VALUE(RIGHT(W126,1)/2),W126))</f>
        <v>16</v>
      </c>
      <c r="AG126" s="672">
        <f t="shared" ref="AG126" si="23">IF(X126="","",IF(LEFT(X126,1)="&lt;",VALUE(RIGHT(X126,1)/2),X126))</f>
        <v>13</v>
      </c>
      <c r="AH126" s="672">
        <f t="shared" ref="AH126" si="24">IF(Y126="","",IF(LEFT(Y126,1)="&lt;",VALUE(RIGHT(Y126,1)/2),Y126))</f>
        <v>24</v>
      </c>
      <c r="AI126" s="672">
        <f t="shared" ref="AI126" si="25">IF(Z126="","",IF(LEFT(Z126,1)="&lt;",VALUE(RIGHT(Z126,1)/2),Z126))</f>
        <v>7</v>
      </c>
      <c r="AJ126" s="1017">
        <f>IF(AA126="","",IF(LEFT(AA126,1)="&lt;",VALUE(RIGHT(AA126,1)/2),AA126))</f>
        <v>6</v>
      </c>
      <c r="AK126" s="672"/>
      <c r="AL126" s="678"/>
    </row>
    <row r="127" spans="1:53" ht="19.95" customHeight="1">
      <c r="A127" s="1307"/>
      <c r="B127" s="979">
        <v>44960</v>
      </c>
      <c r="C127" s="455">
        <v>44977</v>
      </c>
      <c r="D127" s="446">
        <v>8.33</v>
      </c>
      <c r="E127" s="447">
        <v>8.4499999999999993</v>
      </c>
      <c r="F127" s="447">
        <v>8.18</v>
      </c>
      <c r="G127" s="447">
        <v>8.02</v>
      </c>
      <c r="H127" s="447">
        <v>8.41</v>
      </c>
      <c r="I127" s="447">
        <v>8.39</v>
      </c>
      <c r="J127" s="447">
        <v>7.74</v>
      </c>
      <c r="K127" s="1005"/>
      <c r="L127" s="32"/>
      <c r="M127" s="522">
        <v>2770</v>
      </c>
      <c r="N127" s="523">
        <v>9690</v>
      </c>
      <c r="O127" s="523">
        <v>4010</v>
      </c>
      <c r="P127" s="523">
        <v>1360</v>
      </c>
      <c r="Q127" s="523">
        <v>8790</v>
      </c>
      <c r="R127" s="523">
        <v>8060</v>
      </c>
      <c r="S127" s="523">
        <v>2000</v>
      </c>
      <c r="T127" s="490"/>
      <c r="U127" s="32"/>
      <c r="V127" s="522">
        <v>12</v>
      </c>
      <c r="W127" s="523">
        <v>11</v>
      </c>
      <c r="X127" s="523">
        <v>14</v>
      </c>
      <c r="Y127" s="523">
        <v>20</v>
      </c>
      <c r="Z127" s="523">
        <v>12</v>
      </c>
      <c r="AA127" s="490">
        <v>12</v>
      </c>
      <c r="AB127" s="522">
        <v>35</v>
      </c>
      <c r="AC127" s="1094"/>
      <c r="AD127" s="32"/>
      <c r="AE127" s="671">
        <f t="shared" ref="AE127" si="26">IF(V127="","",IF(LEFT(V127,1)="&lt;",VALUE(RIGHT(V127,1)/2),V127))</f>
        <v>12</v>
      </c>
      <c r="AF127" s="672">
        <f t="shared" ref="AF127" si="27">IF(W127="","",IF(LEFT(W127,1)="&lt;",VALUE(RIGHT(W127,1)/2),W127))</f>
        <v>11</v>
      </c>
      <c r="AG127" s="672">
        <f t="shared" ref="AG127" si="28">IF(X127="","",IF(LEFT(X127,1)="&lt;",VALUE(RIGHT(X127,1)/2),X127))</f>
        <v>14</v>
      </c>
      <c r="AH127" s="672">
        <f t="shared" ref="AH127" si="29">IF(Y127="","",IF(LEFT(Y127,1)="&lt;",VALUE(RIGHT(Y127,1)/2),Y127))</f>
        <v>20</v>
      </c>
      <c r="AI127" s="672">
        <f t="shared" ref="AI127" si="30">IF(Z127="","",IF(LEFT(Z127,1)="&lt;",VALUE(RIGHT(Z127,1)/2),Z127))</f>
        <v>12</v>
      </c>
      <c r="AJ127" s="1017">
        <f>IF(AA127="","",IF(LEFT(AA127,1)="&lt;",VALUE(RIGHT(AA127,1)/2),AA127))</f>
        <v>12</v>
      </c>
      <c r="AK127" s="1017">
        <f>IF(AB127="","",IF(LEFT(AB127,1)="&lt;",VALUE(RIGHT(AB127,1)/2),AB127))</f>
        <v>35</v>
      </c>
      <c r="AL127" s="674" t="str">
        <f>IF(AC127="","",IF(LEFT(AC127,1)="&lt;",VALUE(RIGHT(AC127,1)/2),AC127))</f>
        <v/>
      </c>
    </row>
    <row r="128" spans="1:53" ht="19.95" customHeight="1">
      <c r="A128" s="1307"/>
      <c r="B128" s="979">
        <v>44988</v>
      </c>
      <c r="C128" s="455"/>
      <c r="D128" s="446"/>
      <c r="E128" s="447"/>
      <c r="F128" s="447"/>
      <c r="G128" s="447"/>
      <c r="H128" s="447"/>
      <c r="I128" s="447"/>
      <c r="J128" s="447"/>
      <c r="K128" s="1005"/>
      <c r="L128" s="32"/>
      <c r="M128" s="522"/>
      <c r="N128" s="523"/>
      <c r="O128" s="523"/>
      <c r="P128" s="523"/>
      <c r="Q128" s="523"/>
      <c r="R128" s="523"/>
      <c r="S128" s="523"/>
      <c r="T128" s="490"/>
      <c r="U128" s="32"/>
      <c r="V128" s="522"/>
      <c r="W128" s="523"/>
      <c r="X128" s="523"/>
      <c r="Y128" s="523"/>
      <c r="Z128" s="523"/>
      <c r="AA128" s="490"/>
      <c r="AB128" s="522"/>
      <c r="AC128" s="1094"/>
      <c r="AD128" s="32"/>
      <c r="AE128" s="671"/>
      <c r="AF128" s="672"/>
      <c r="AG128" s="672"/>
      <c r="AH128" s="672"/>
      <c r="AI128" s="672"/>
      <c r="AJ128" s="1017"/>
      <c r="AK128" s="672"/>
      <c r="AL128" s="678"/>
    </row>
    <row r="129" spans="1:53" ht="19.95" customHeight="1">
      <c r="A129" s="1307"/>
      <c r="B129" s="979">
        <v>45019</v>
      </c>
      <c r="C129" s="455"/>
      <c r="D129" s="446"/>
      <c r="E129" s="447"/>
      <c r="F129" s="447"/>
      <c r="G129" s="447"/>
      <c r="H129" s="447"/>
      <c r="I129" s="447"/>
      <c r="J129" s="447"/>
      <c r="K129" s="1005"/>
      <c r="L129" s="32"/>
      <c r="M129" s="522"/>
      <c r="N129" s="523"/>
      <c r="O129" s="523"/>
      <c r="P129" s="523"/>
      <c r="Q129" s="523"/>
      <c r="R129" s="523"/>
      <c r="S129" s="523"/>
      <c r="T129" s="490"/>
      <c r="U129" s="32"/>
      <c r="V129" s="522"/>
      <c r="W129" s="523"/>
      <c r="X129" s="523"/>
      <c r="Y129" s="523"/>
      <c r="Z129" s="523"/>
      <c r="AA129" s="490"/>
      <c r="AB129" s="522"/>
      <c r="AC129" s="1094"/>
      <c r="AD129" s="32"/>
      <c r="AE129" s="671"/>
      <c r="AF129" s="672"/>
      <c r="AG129" s="672"/>
      <c r="AH129" s="672"/>
      <c r="AI129" s="672"/>
      <c r="AJ129" s="1017"/>
      <c r="AK129" s="672"/>
      <c r="AL129" s="678"/>
    </row>
    <row r="130" spans="1:53" ht="19.95" customHeight="1">
      <c r="A130" s="1307"/>
      <c r="B130" s="979">
        <v>45049</v>
      </c>
      <c r="C130" s="455"/>
      <c r="D130" s="446"/>
      <c r="E130" s="447"/>
      <c r="F130" s="447"/>
      <c r="G130" s="447"/>
      <c r="H130" s="447"/>
      <c r="I130" s="447"/>
      <c r="J130" s="447"/>
      <c r="K130" s="1005"/>
      <c r="L130" s="32"/>
      <c r="M130" s="522"/>
      <c r="N130" s="523"/>
      <c r="O130" s="523"/>
      <c r="P130" s="523"/>
      <c r="Q130" s="523"/>
      <c r="R130" s="523"/>
      <c r="S130" s="523"/>
      <c r="T130" s="490"/>
      <c r="U130" s="32"/>
      <c r="V130" s="522"/>
      <c r="W130" s="523"/>
      <c r="X130" s="523"/>
      <c r="Y130" s="523"/>
      <c r="Z130" s="523"/>
      <c r="AA130" s="490"/>
      <c r="AB130" s="522"/>
      <c r="AC130" s="1094"/>
      <c r="AD130" s="32"/>
      <c r="AE130" s="671"/>
      <c r="AF130" s="672"/>
      <c r="AG130" s="672"/>
      <c r="AH130" s="672"/>
      <c r="AI130" s="672"/>
      <c r="AJ130" s="1017"/>
      <c r="AK130" s="672"/>
      <c r="AL130" s="678"/>
    </row>
    <row r="131" spans="1:53" ht="19.95" customHeight="1">
      <c r="A131" s="1307"/>
      <c r="B131" s="979">
        <v>45080</v>
      </c>
      <c r="C131" s="455"/>
      <c r="D131" s="446"/>
      <c r="E131" s="447"/>
      <c r="F131" s="447"/>
      <c r="G131" s="447"/>
      <c r="H131" s="447"/>
      <c r="I131" s="447"/>
      <c r="J131" s="447"/>
      <c r="K131" s="1005"/>
      <c r="L131" s="32"/>
      <c r="M131" s="522"/>
      <c r="N131" s="523"/>
      <c r="O131" s="523"/>
      <c r="P131" s="523"/>
      <c r="Q131" s="523"/>
      <c r="R131" s="523"/>
      <c r="S131" s="523"/>
      <c r="T131" s="490"/>
      <c r="U131" s="32"/>
      <c r="V131" s="522"/>
      <c r="W131" s="523"/>
      <c r="X131" s="523"/>
      <c r="Y131" s="523"/>
      <c r="Z131" s="523"/>
      <c r="AA131" s="490"/>
      <c r="AB131" s="522"/>
      <c r="AC131" s="1094"/>
      <c r="AD131" s="32"/>
      <c r="AE131" s="671"/>
      <c r="AF131" s="672"/>
      <c r="AG131" s="672"/>
      <c r="AH131" s="672"/>
      <c r="AI131" s="672"/>
      <c r="AJ131" s="1017"/>
      <c r="AK131" s="672"/>
      <c r="AL131" s="678"/>
    </row>
    <row r="132" spans="1:53" ht="19.95" customHeight="1">
      <c r="A132" s="1307"/>
      <c r="B132" s="979">
        <v>45110</v>
      </c>
      <c r="C132" s="455"/>
      <c r="D132" s="446"/>
      <c r="E132" s="447"/>
      <c r="F132" s="447"/>
      <c r="G132" s="447"/>
      <c r="H132" s="447"/>
      <c r="I132" s="447"/>
      <c r="J132" s="447"/>
      <c r="K132" s="1005"/>
      <c r="L132" s="32"/>
      <c r="M132" s="522"/>
      <c r="N132" s="523"/>
      <c r="O132" s="523"/>
      <c r="P132" s="523"/>
      <c r="Q132" s="523"/>
      <c r="R132" s="523"/>
      <c r="S132" s="523"/>
      <c r="T132" s="490"/>
      <c r="U132" s="32"/>
      <c r="V132" s="522"/>
      <c r="W132" s="523"/>
      <c r="X132" s="523"/>
      <c r="Y132" s="523"/>
      <c r="Z132" s="523"/>
      <c r="AA132" s="490"/>
      <c r="AB132" s="522"/>
      <c r="AC132" s="1094"/>
      <c r="AD132" s="32"/>
      <c r="AE132" s="671"/>
      <c r="AF132" s="672"/>
      <c r="AG132" s="672"/>
      <c r="AH132" s="672"/>
      <c r="AI132" s="672"/>
      <c r="AJ132" s="1017"/>
      <c r="AK132" s="672"/>
      <c r="AL132" s="678"/>
    </row>
    <row r="133" spans="1:53" ht="19.95" customHeight="1">
      <c r="A133" s="1307"/>
      <c r="B133" s="979">
        <v>45141</v>
      </c>
      <c r="C133" s="455"/>
      <c r="D133" s="446"/>
      <c r="E133" s="447"/>
      <c r="F133" s="447"/>
      <c r="G133" s="447"/>
      <c r="H133" s="447"/>
      <c r="I133" s="447"/>
      <c r="J133" s="447"/>
      <c r="K133" s="1005"/>
      <c r="L133" s="32"/>
      <c r="M133" s="522"/>
      <c r="N133" s="523"/>
      <c r="O133" s="523"/>
      <c r="P133" s="523"/>
      <c r="Q133" s="523"/>
      <c r="R133" s="523"/>
      <c r="S133" s="523"/>
      <c r="T133" s="490"/>
      <c r="U133" s="32"/>
      <c r="V133" s="522"/>
      <c r="W133" s="523"/>
      <c r="X133" s="523"/>
      <c r="Y133" s="523"/>
      <c r="Z133" s="523"/>
      <c r="AA133" s="490"/>
      <c r="AB133" s="522"/>
      <c r="AC133" s="1094"/>
      <c r="AD133" s="32"/>
      <c r="AE133" s="671"/>
      <c r="AF133" s="672"/>
      <c r="AG133" s="672"/>
      <c r="AH133" s="672"/>
      <c r="AI133" s="672"/>
      <c r="AJ133" s="1017"/>
      <c r="AK133" s="672"/>
      <c r="AL133" s="678"/>
    </row>
    <row r="134" spans="1:53" ht="19.95" customHeight="1">
      <c r="A134" s="1307"/>
      <c r="B134" s="979">
        <v>45172</v>
      </c>
      <c r="C134" s="455"/>
      <c r="D134" s="446"/>
      <c r="E134" s="447"/>
      <c r="F134" s="447"/>
      <c r="G134" s="447"/>
      <c r="H134" s="447"/>
      <c r="I134" s="447"/>
      <c r="J134" s="447"/>
      <c r="K134" s="1005"/>
      <c r="L134" s="32"/>
      <c r="M134" s="522"/>
      <c r="N134" s="523"/>
      <c r="O134" s="523"/>
      <c r="P134" s="523"/>
      <c r="Q134" s="523"/>
      <c r="R134" s="523"/>
      <c r="S134" s="523"/>
      <c r="T134" s="490"/>
      <c r="U134" s="32"/>
      <c r="V134" s="522"/>
      <c r="W134" s="523"/>
      <c r="X134" s="523"/>
      <c r="Y134" s="523"/>
      <c r="Z134" s="523"/>
      <c r="AA134" s="490"/>
      <c r="AB134" s="522"/>
      <c r="AC134" s="1094"/>
      <c r="AD134" s="32"/>
      <c r="AE134" s="671"/>
      <c r="AF134" s="672"/>
      <c r="AG134" s="672"/>
      <c r="AH134" s="672"/>
      <c r="AI134" s="672"/>
      <c r="AJ134" s="1017"/>
      <c r="AK134" s="672"/>
      <c r="AL134" s="678"/>
    </row>
    <row r="135" spans="1:53" ht="19.95" customHeight="1">
      <c r="A135" s="1307"/>
      <c r="B135" s="979">
        <v>45202</v>
      </c>
      <c r="C135" s="455"/>
      <c r="D135" s="446"/>
      <c r="E135" s="447"/>
      <c r="F135" s="447"/>
      <c r="G135" s="447"/>
      <c r="H135" s="447"/>
      <c r="I135" s="447"/>
      <c r="J135" s="447"/>
      <c r="K135" s="1005"/>
      <c r="L135" s="32"/>
      <c r="M135" s="522"/>
      <c r="N135" s="523"/>
      <c r="O135" s="523"/>
      <c r="P135" s="523"/>
      <c r="Q135" s="523"/>
      <c r="R135" s="523"/>
      <c r="S135" s="523"/>
      <c r="T135" s="490"/>
      <c r="U135" s="32"/>
      <c r="V135" s="522"/>
      <c r="W135" s="523"/>
      <c r="X135" s="523"/>
      <c r="Y135" s="523"/>
      <c r="Z135" s="523"/>
      <c r="AA135" s="490"/>
      <c r="AB135" s="522"/>
      <c r="AC135" s="1094"/>
      <c r="AD135" s="32"/>
      <c r="AE135" s="671"/>
      <c r="AF135" s="672"/>
      <c r="AG135" s="672"/>
      <c r="AH135" s="672"/>
      <c r="AI135" s="672"/>
      <c r="AJ135" s="1017"/>
      <c r="AK135" s="672"/>
      <c r="AL135" s="678"/>
    </row>
    <row r="136" spans="1:53" ht="19.95" customHeight="1">
      <c r="A136" s="1307"/>
      <c r="B136" s="979">
        <v>45233</v>
      </c>
      <c r="C136" s="455"/>
      <c r="D136" s="446"/>
      <c r="E136" s="447"/>
      <c r="F136" s="447"/>
      <c r="G136" s="447"/>
      <c r="H136" s="447"/>
      <c r="I136" s="447"/>
      <c r="J136" s="447"/>
      <c r="K136" s="1005"/>
      <c r="L136" s="32"/>
      <c r="M136" s="522"/>
      <c r="N136" s="523"/>
      <c r="O136" s="523"/>
      <c r="P136" s="523"/>
      <c r="Q136" s="523"/>
      <c r="R136" s="523"/>
      <c r="S136" s="523"/>
      <c r="T136" s="490"/>
      <c r="U136" s="32"/>
      <c r="V136" s="522"/>
      <c r="W136" s="523"/>
      <c r="X136" s="523"/>
      <c r="Y136" s="523"/>
      <c r="Z136" s="523"/>
      <c r="AA136" s="490"/>
      <c r="AB136" s="522"/>
      <c r="AC136" s="1094"/>
      <c r="AD136" s="32"/>
      <c r="AE136" s="671"/>
      <c r="AF136" s="672"/>
      <c r="AG136" s="672"/>
      <c r="AH136" s="672"/>
      <c r="AI136" s="672"/>
      <c r="AJ136" s="1017"/>
      <c r="AK136" s="672"/>
      <c r="AL136" s="678"/>
    </row>
    <row r="137" spans="1:53" ht="19.95" customHeight="1">
      <c r="A137" s="1307"/>
      <c r="B137" s="979">
        <v>45263</v>
      </c>
      <c r="C137" s="455"/>
      <c r="D137" s="446"/>
      <c r="E137" s="447"/>
      <c r="F137" s="447"/>
      <c r="G137" s="447"/>
      <c r="H137" s="447"/>
      <c r="I137" s="447"/>
      <c r="J137" s="447"/>
      <c r="K137" s="1005"/>
      <c r="L137" s="32"/>
      <c r="M137" s="522"/>
      <c r="N137" s="523"/>
      <c r="O137" s="523"/>
      <c r="P137" s="523"/>
      <c r="Q137" s="523"/>
      <c r="R137" s="523"/>
      <c r="S137" s="523"/>
      <c r="T137" s="490"/>
      <c r="U137" s="32"/>
      <c r="V137" s="522"/>
      <c r="W137" s="523"/>
      <c r="X137" s="523"/>
      <c r="Y137" s="523"/>
      <c r="Z137" s="523"/>
      <c r="AA137" s="490"/>
      <c r="AB137" s="522"/>
      <c r="AC137" s="1094"/>
      <c r="AD137" s="32"/>
      <c r="AE137" s="671"/>
      <c r="AF137" s="672"/>
      <c r="AG137" s="672"/>
      <c r="AH137" s="672"/>
      <c r="AI137" s="672"/>
      <c r="AJ137" s="1017"/>
      <c r="AK137" s="672"/>
      <c r="AL137" s="678"/>
    </row>
    <row r="138" spans="1:53" ht="19.95" customHeight="1">
      <c r="A138" s="210"/>
      <c r="B138" s="979"/>
      <c r="C138" s="455"/>
      <c r="D138" s="446"/>
      <c r="E138" s="447"/>
      <c r="F138" s="447"/>
      <c r="G138" s="447"/>
      <c r="H138" s="447"/>
      <c r="I138" s="447"/>
      <c r="J138" s="447"/>
      <c r="K138" s="1005"/>
      <c r="L138" s="32"/>
      <c r="M138" s="522"/>
      <c r="N138" s="523"/>
      <c r="O138" s="523"/>
      <c r="P138" s="523"/>
      <c r="Q138" s="523"/>
      <c r="R138" s="523"/>
      <c r="S138" s="523"/>
      <c r="T138" s="490"/>
      <c r="U138" s="32"/>
      <c r="V138" s="522"/>
      <c r="W138" s="523"/>
      <c r="X138" s="523"/>
      <c r="Y138" s="523"/>
      <c r="Z138" s="523"/>
      <c r="AA138" s="490"/>
      <c r="AB138" s="522"/>
      <c r="AC138" s="1094"/>
      <c r="AD138" s="32"/>
      <c r="AE138" s="671"/>
      <c r="AF138" s="672"/>
      <c r="AG138" s="672"/>
      <c r="AH138" s="672"/>
      <c r="AI138" s="672"/>
      <c r="AJ138" s="1017"/>
      <c r="AK138" s="672"/>
      <c r="AL138" s="678"/>
    </row>
    <row r="139" spans="1:53" ht="11.4" customHeight="1" thickBot="1">
      <c r="A139" s="798"/>
      <c r="B139" s="799"/>
      <c r="C139" s="800"/>
      <c r="D139" s="801"/>
      <c r="E139" s="802"/>
      <c r="F139" s="802"/>
      <c r="G139" s="802"/>
      <c r="H139" s="802"/>
      <c r="I139" s="802"/>
      <c r="J139" s="1007"/>
      <c r="K139" s="1006"/>
      <c r="L139" s="803"/>
      <c r="M139" s="804"/>
      <c r="N139" s="805"/>
      <c r="O139" s="805"/>
      <c r="P139" s="805"/>
      <c r="Q139" s="805"/>
      <c r="R139" s="805"/>
      <c r="S139" s="805"/>
      <c r="T139" s="806"/>
      <c r="U139" s="803"/>
      <c r="V139" s="804"/>
      <c r="W139" s="805"/>
      <c r="X139" s="805"/>
      <c r="Y139" s="805"/>
      <c r="Z139" s="805"/>
      <c r="AA139" s="806"/>
      <c r="AB139" s="1101"/>
      <c r="AC139" s="1095"/>
      <c r="AD139" s="803"/>
      <c r="AE139" s="983" t="str">
        <f t="shared" ref="AE139:AJ139" si="31">IF(V139="","",IF(LEFT(V139,1)="&lt;",VALUE(RIGHT(V139,1)),V139))</f>
        <v/>
      </c>
      <c r="AF139" s="984" t="str">
        <f t="shared" si="31"/>
        <v/>
      </c>
      <c r="AG139" s="984" t="str">
        <f t="shared" si="31"/>
        <v/>
      </c>
      <c r="AH139" s="984" t="str">
        <f t="shared" si="31"/>
        <v/>
      </c>
      <c r="AI139" s="984" t="str">
        <f t="shared" si="31"/>
        <v/>
      </c>
      <c r="AJ139" s="1018" t="str">
        <f t="shared" si="31"/>
        <v/>
      </c>
      <c r="AK139" s="1028" t="str">
        <f t="shared" ref="AK139" si="32">IF(AD139="","",IF(LEFT(AD139,1)="&lt;",VALUE(RIGHT(AD139,1)),AD139))</f>
        <v/>
      </c>
      <c r="AL139" s="1026"/>
      <c r="AM139" s="807"/>
      <c r="AN139" s="807"/>
      <c r="AO139" s="807"/>
      <c r="AP139" s="807"/>
      <c r="AQ139" s="807"/>
      <c r="AR139" s="807"/>
      <c r="AS139" s="807"/>
      <c r="AT139" s="807"/>
      <c r="AU139" s="807"/>
      <c r="AV139" s="807"/>
      <c r="AW139" s="807"/>
      <c r="AX139" s="807"/>
      <c r="AY139" s="807"/>
      <c r="AZ139" s="807"/>
      <c r="BA139" s="807"/>
    </row>
    <row r="140" spans="1:53" ht="33" customHeight="1" thickBot="1">
      <c r="C140" s="424" t="s">
        <v>76</v>
      </c>
      <c r="D140" s="425">
        <f t="shared" ref="D140:K140" si="33">IF(ISERROR(AVERAGE(D126:D139)),"No Result",AVERAGE(D126:D139))</f>
        <v>8.2899999999999991</v>
      </c>
      <c r="E140" s="425">
        <f t="shared" si="33"/>
        <v>8.4349999999999987</v>
      </c>
      <c r="F140" s="425">
        <f t="shared" si="33"/>
        <v>8.2100000000000009</v>
      </c>
      <c r="G140" s="425">
        <f t="shared" si="33"/>
        <v>7.9399999999999995</v>
      </c>
      <c r="H140" s="425">
        <f t="shared" si="33"/>
        <v>8.4499999999999993</v>
      </c>
      <c r="I140" s="1004">
        <f t="shared" si="33"/>
        <v>8.3450000000000006</v>
      </c>
      <c r="J140" s="1004">
        <f t="shared" si="33"/>
        <v>7.74</v>
      </c>
      <c r="K140" s="209" t="str">
        <f t="shared" si="33"/>
        <v>No Result</v>
      </c>
      <c r="L140" s="31"/>
      <c r="M140" s="448">
        <f t="shared" ref="M140:R140" si="34">IF(ISERROR(AVERAGE(M126:M139)),"No Result",AVERAGE(M126:M139))</f>
        <v>2885</v>
      </c>
      <c r="N140" s="448">
        <f t="shared" si="34"/>
        <v>10045</v>
      </c>
      <c r="O140" s="448">
        <f t="shared" si="34"/>
        <v>4195</v>
      </c>
      <c r="P140" s="448">
        <f t="shared" si="34"/>
        <v>1410</v>
      </c>
      <c r="Q140" s="448">
        <f t="shared" si="34"/>
        <v>9230</v>
      </c>
      <c r="R140" s="449">
        <f t="shared" si="34"/>
        <v>8475</v>
      </c>
      <c r="S140" s="449">
        <f t="shared" ref="S140" si="35">IF(ISERROR(AVERAGE(S126:S139)),"No Result",AVERAGE(S126:S139))</f>
        <v>2000</v>
      </c>
      <c r="T140" s="449" t="str">
        <f t="shared" ref="T140" si="36">IF(ISERROR(AVERAGE(T126:T139)),"No Result",AVERAGE(T126:T139))</f>
        <v>No Result</v>
      </c>
      <c r="U140" s="31"/>
      <c r="V140" s="425">
        <f t="shared" ref="V140:AA140" si="37">IF(ISERROR(AVERAGE(AE126:AE139)),"No Result",AVERAGE(AE126:AE139))</f>
        <v>16.5</v>
      </c>
      <c r="W140" s="425">
        <f t="shared" si="37"/>
        <v>13.5</v>
      </c>
      <c r="X140" s="425">
        <f t="shared" si="37"/>
        <v>13.5</v>
      </c>
      <c r="Y140" s="425">
        <f t="shared" si="37"/>
        <v>22</v>
      </c>
      <c r="Z140" s="425">
        <f t="shared" si="37"/>
        <v>9.5</v>
      </c>
      <c r="AA140" s="209">
        <f t="shared" si="37"/>
        <v>9</v>
      </c>
      <c r="AB140" s="209">
        <f t="shared" ref="AB140" si="38">IF(ISERROR(AVERAGE(AK126:AK139)),"No Result",AVERAGE(AK126:AK139))</f>
        <v>35</v>
      </c>
      <c r="AC140" s="209" t="str">
        <f t="shared" ref="AC140" si="39">IF(ISERROR(AVERAGE(AL126:AL139)),"No Result",AVERAGE(AL126:AL139))</f>
        <v>No Result</v>
      </c>
      <c r="AE140" s="425">
        <f t="shared" ref="AE140:AL140" si="40">IF(ISERROR(AVERAGE(AE126:AE139)),"No Result",AVERAGE(AE126:AE139))</f>
        <v>16.5</v>
      </c>
      <c r="AF140" s="425">
        <f t="shared" si="40"/>
        <v>13.5</v>
      </c>
      <c r="AG140" s="425">
        <f t="shared" si="40"/>
        <v>13.5</v>
      </c>
      <c r="AH140" s="425">
        <f t="shared" si="40"/>
        <v>22</v>
      </c>
      <c r="AI140" s="425">
        <f t="shared" si="40"/>
        <v>9.5</v>
      </c>
      <c r="AJ140" s="209">
        <f t="shared" si="40"/>
        <v>9</v>
      </c>
      <c r="AK140" s="209">
        <f t="shared" si="40"/>
        <v>35</v>
      </c>
      <c r="AL140" s="209" t="str">
        <f t="shared" si="40"/>
        <v>No Result</v>
      </c>
    </row>
    <row r="141" spans="1:53" ht="30" customHeight="1" thickTop="1">
      <c r="C141" s="46" t="s">
        <v>271</v>
      </c>
      <c r="D141" s="47">
        <f t="shared" ref="D141:K141" si="41">IF(ISERROR(D140-MIN(D126:D139)),"No Result",D140-MIN(D126:D139))</f>
        <v>3.9999999999999147E-2</v>
      </c>
      <c r="E141" s="47">
        <f t="shared" si="41"/>
        <v>1.4999999999998792E-2</v>
      </c>
      <c r="F141" s="47">
        <f t="shared" si="41"/>
        <v>3.0000000000001137E-2</v>
      </c>
      <c r="G141" s="47">
        <f t="shared" si="41"/>
        <v>7.9999999999999183E-2</v>
      </c>
      <c r="H141" s="47">
        <f t="shared" si="41"/>
        <v>3.9999999999999147E-2</v>
      </c>
      <c r="I141" s="47">
        <f t="shared" si="41"/>
        <v>4.4999999999999929E-2</v>
      </c>
      <c r="J141" s="47">
        <f t="shared" si="41"/>
        <v>0</v>
      </c>
      <c r="K141" s="47" t="str">
        <f t="shared" si="41"/>
        <v>No Result</v>
      </c>
      <c r="L141" s="31"/>
      <c r="M141" s="450">
        <f t="shared" ref="M141:R141" si="42">IF(ISERROR(M140-MIN(M126:M139)),"No Result",M140-MIN(M126:M139))</f>
        <v>115</v>
      </c>
      <c r="N141" s="450">
        <f t="shared" si="42"/>
        <v>355</v>
      </c>
      <c r="O141" s="450">
        <f t="shared" si="42"/>
        <v>185</v>
      </c>
      <c r="P141" s="450">
        <f t="shared" si="42"/>
        <v>50</v>
      </c>
      <c r="Q141" s="450">
        <f t="shared" si="42"/>
        <v>440</v>
      </c>
      <c r="R141" s="1044">
        <f t="shared" si="42"/>
        <v>415</v>
      </c>
      <c r="S141" s="1044">
        <f t="shared" ref="S141" si="43">IF(ISERROR(S140-MIN(S126:S139)),"No Result",S140-MIN(S126:S139))</f>
        <v>0</v>
      </c>
      <c r="T141" s="1044" t="str">
        <f t="shared" ref="T141" si="44">IF(ISERROR(T140-MIN(T126:T139)),"No Result",T140-MIN(T126:T139))</f>
        <v>No Result</v>
      </c>
      <c r="U141" s="31"/>
      <c r="V141" s="47">
        <f t="shared" ref="V141:AA141" si="45">IF(ISERROR(AE140-MIN(AE126:AE139)),"No Result",AE140-MIN(AE126:AE139))</f>
        <v>4.5</v>
      </c>
      <c r="W141" s="47">
        <f t="shared" si="45"/>
        <v>2.5</v>
      </c>
      <c r="X141" s="47">
        <f t="shared" si="45"/>
        <v>0.5</v>
      </c>
      <c r="Y141" s="47">
        <f t="shared" si="45"/>
        <v>2</v>
      </c>
      <c r="Z141" s="47">
        <f t="shared" si="45"/>
        <v>2.5</v>
      </c>
      <c r="AA141" s="47">
        <f t="shared" si="45"/>
        <v>3</v>
      </c>
      <c r="AB141" s="47">
        <f t="shared" ref="AB141" si="46">IF(ISERROR(AK140-MIN(AK126:AK139)),"No Result",AK140-MIN(AK126:AK139))</f>
        <v>0</v>
      </c>
      <c r="AC141" s="47" t="str">
        <f t="shared" ref="AC141" si="47">IF(ISERROR(AL140-MIN(AL126:AL139)),"No Result",AL140-MIN(AL126:AL139))</f>
        <v>No Result</v>
      </c>
      <c r="AE141" s="47">
        <f t="shared" ref="AE141:AL141" si="48">IF(ISERROR(AE140-MIN(AE126:AE139)),"No Result",AE140-MIN(AE126:AE139))</f>
        <v>4.5</v>
      </c>
      <c r="AF141" s="47">
        <f t="shared" si="48"/>
        <v>2.5</v>
      </c>
      <c r="AG141" s="47">
        <f t="shared" si="48"/>
        <v>0.5</v>
      </c>
      <c r="AH141" s="47">
        <f t="shared" si="48"/>
        <v>2</v>
      </c>
      <c r="AI141" s="47">
        <f t="shared" si="48"/>
        <v>2.5</v>
      </c>
      <c r="AJ141" s="47">
        <f t="shared" si="48"/>
        <v>3</v>
      </c>
      <c r="AK141" s="47">
        <f t="shared" si="48"/>
        <v>0</v>
      </c>
      <c r="AL141" s="47" t="str">
        <f t="shared" si="48"/>
        <v>No Result</v>
      </c>
    </row>
    <row r="142" spans="1:53" ht="26.25" customHeight="1">
      <c r="C142" s="46" t="s">
        <v>272</v>
      </c>
      <c r="D142" s="47">
        <f t="shared" ref="D142:K142" si="49">IF(ISERROR(MAX(D126:D139)-D140),"No Result",MAX(D126:D139)-D140)</f>
        <v>4.0000000000000924E-2</v>
      </c>
      <c r="E142" s="47">
        <f t="shared" si="49"/>
        <v>1.5000000000000568E-2</v>
      </c>
      <c r="F142" s="47">
        <f t="shared" si="49"/>
        <v>2.9999999999999361E-2</v>
      </c>
      <c r="G142" s="47">
        <f t="shared" si="49"/>
        <v>8.0000000000000071E-2</v>
      </c>
      <c r="H142" s="47">
        <f t="shared" si="49"/>
        <v>4.0000000000000924E-2</v>
      </c>
      <c r="I142" s="47">
        <f t="shared" si="49"/>
        <v>4.4999999999999929E-2</v>
      </c>
      <c r="J142" s="47">
        <f t="shared" si="49"/>
        <v>0</v>
      </c>
      <c r="K142" s="47" t="str">
        <f t="shared" si="49"/>
        <v>No Result</v>
      </c>
      <c r="L142" s="31"/>
      <c r="M142" s="450">
        <f t="shared" ref="M142:R142" si="50">IF(ISERROR(MAX(M126:M139)-M140),"No Result",MAX(M126:M139)-M140)</f>
        <v>115</v>
      </c>
      <c r="N142" s="450">
        <f t="shared" si="50"/>
        <v>355</v>
      </c>
      <c r="O142" s="450">
        <f t="shared" si="50"/>
        <v>185</v>
      </c>
      <c r="P142" s="450">
        <f t="shared" si="50"/>
        <v>50</v>
      </c>
      <c r="Q142" s="450">
        <f t="shared" si="50"/>
        <v>440</v>
      </c>
      <c r="R142" s="450">
        <f t="shared" si="50"/>
        <v>415</v>
      </c>
      <c r="S142" s="450">
        <f t="shared" ref="S142:T142" si="51">IF(ISERROR(MAX(S126:S139)-S140),"No Result",MAX(S126:S139)-S140)</f>
        <v>0</v>
      </c>
      <c r="T142" s="450" t="str">
        <f t="shared" si="51"/>
        <v>No Result</v>
      </c>
      <c r="U142" s="31"/>
      <c r="V142" s="47">
        <f t="shared" ref="V142:AA142" si="52">IF(ISERROR(MAX(V126:AE139)-AE140),"No Result",MAX(AE126:AE139)-AE140)</f>
        <v>4.5</v>
      </c>
      <c r="W142" s="47">
        <f t="shared" si="52"/>
        <v>2.5</v>
      </c>
      <c r="X142" s="47">
        <f t="shared" si="52"/>
        <v>0.5</v>
      </c>
      <c r="Y142" s="47">
        <f t="shared" si="52"/>
        <v>2</v>
      </c>
      <c r="Z142" s="47">
        <f t="shared" si="52"/>
        <v>2.5</v>
      </c>
      <c r="AA142" s="47">
        <f t="shared" si="52"/>
        <v>3</v>
      </c>
      <c r="AB142" s="47">
        <f t="shared" ref="AB142:AC142" si="53">IF(ISERROR(MAX(AB126:AK139)-AK140),"No Result",MAX(AK126:AK139)-AK140)</f>
        <v>0</v>
      </c>
      <c r="AC142" s="47" t="str">
        <f t="shared" si="53"/>
        <v>No Result</v>
      </c>
      <c r="AE142" s="47">
        <f t="shared" ref="AE142:AL142" si="54">IF(ISERROR(MAX(AE126:AE139)-AE140),"No Result",MAX(AE126:AE139)-AE140)</f>
        <v>4.5</v>
      </c>
      <c r="AF142" s="47">
        <f t="shared" si="54"/>
        <v>2.5</v>
      </c>
      <c r="AG142" s="47">
        <f t="shared" si="54"/>
        <v>0.5</v>
      </c>
      <c r="AH142" s="47">
        <f t="shared" si="54"/>
        <v>2</v>
      </c>
      <c r="AI142" s="47">
        <f t="shared" si="54"/>
        <v>2.5</v>
      </c>
      <c r="AJ142" s="47">
        <f t="shared" si="54"/>
        <v>3</v>
      </c>
      <c r="AK142" s="47">
        <f t="shared" si="54"/>
        <v>0</v>
      </c>
      <c r="AL142" s="47" t="str">
        <f t="shared" si="54"/>
        <v>No Result</v>
      </c>
    </row>
    <row r="143" spans="1:53" ht="9" customHeight="1" thickBot="1">
      <c r="C143" s="46"/>
      <c r="D143" s="47"/>
      <c r="E143" s="47"/>
      <c r="F143" s="47"/>
      <c r="G143" s="47"/>
      <c r="H143" s="47"/>
      <c r="I143" s="47"/>
      <c r="J143" s="47"/>
      <c r="K143" s="47"/>
      <c r="L143" s="31"/>
      <c r="M143" s="450"/>
      <c r="N143" s="450"/>
      <c r="O143" s="450"/>
      <c r="P143" s="450"/>
      <c r="Q143" s="450"/>
      <c r="R143" s="450"/>
      <c r="S143" s="450"/>
      <c r="T143" s="450"/>
      <c r="U143" s="31"/>
      <c r="V143" s="47"/>
      <c r="W143" s="47"/>
      <c r="X143" s="47"/>
      <c r="Y143" s="47"/>
      <c r="Z143" s="47"/>
      <c r="AA143" s="47"/>
      <c r="AB143" s="47"/>
      <c r="AC143" s="47"/>
      <c r="AE143" s="47"/>
      <c r="AF143" s="47"/>
      <c r="AG143" s="47"/>
      <c r="AH143" s="47"/>
      <c r="AI143" s="47"/>
      <c r="AJ143" s="47"/>
    </row>
    <row r="144" spans="1:53" ht="24.6" customHeight="1" thickTop="1">
      <c r="A144" s="929">
        <v>44977</v>
      </c>
      <c r="B144" s="921" t="s">
        <v>437</v>
      </c>
      <c r="C144" s="26"/>
      <c r="D144" s="26"/>
      <c r="E144" s="26"/>
      <c r="F144" s="26"/>
      <c r="G144" s="26"/>
      <c r="H144" s="26"/>
      <c r="I144" s="26"/>
      <c r="J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</row>
    <row r="145" spans="1:35" ht="23.4" customHeight="1">
      <c r="A145" s="1322" t="s">
        <v>568</v>
      </c>
      <c r="B145" s="1323"/>
      <c r="C145" s="1323"/>
      <c r="D145" s="1324"/>
      <c r="H145" s="26"/>
      <c r="I145" s="26"/>
      <c r="J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35" ht="15.6">
      <c r="A146" s="388" t="s">
        <v>438</v>
      </c>
      <c r="B146" s="388" t="s">
        <v>58</v>
      </c>
      <c r="C146" s="388" t="s">
        <v>41</v>
      </c>
      <c r="D146" s="388" t="s">
        <v>68</v>
      </c>
      <c r="H146" s="26"/>
      <c r="I146" s="26"/>
      <c r="J146" s="26"/>
      <c r="O146" s="26"/>
      <c r="P146" s="26"/>
      <c r="Q146" s="26"/>
      <c r="R146" s="26"/>
      <c r="S146" s="26"/>
      <c r="T146" s="26"/>
      <c r="U146" s="26"/>
      <c r="V146" s="493" t="s">
        <v>67</v>
      </c>
      <c r="W146" s="211" t="s">
        <v>41</v>
      </c>
      <c r="X146" s="211" t="s">
        <v>68</v>
      </c>
      <c r="Y146" s="212" t="s">
        <v>69</v>
      </c>
      <c r="Z146" s="26"/>
      <c r="AA146" s="765">
        <v>2016</v>
      </c>
      <c r="AB146" s="218" t="s">
        <v>41</v>
      </c>
      <c r="AC146" s="218" t="s">
        <v>68</v>
      </c>
      <c r="AD146" s="219" t="s">
        <v>69</v>
      </c>
      <c r="AF146" s="764">
        <v>2023</v>
      </c>
      <c r="AG146" s="218" t="s">
        <v>41</v>
      </c>
      <c r="AH146" s="218" t="s">
        <v>68</v>
      </c>
      <c r="AI146" s="219" t="s">
        <v>69</v>
      </c>
    </row>
    <row r="147" spans="1:35">
      <c r="A147" s="301" t="s">
        <v>170</v>
      </c>
      <c r="B147" s="1121">
        <f t="shared" ref="B147:B152" si="55">$A$144</f>
        <v>44977</v>
      </c>
      <c r="C147" s="302">
        <f>VLOOKUP($A$144,$C$118:$AA$139,2,FALSE)</f>
        <v>8.33</v>
      </c>
      <c r="D147" s="303">
        <f>VLOOKUP($A$144,$C$118:$AA$139,11,FALSE)</f>
        <v>2770</v>
      </c>
      <c r="V147" s="213" t="s">
        <v>61</v>
      </c>
      <c r="W147" s="26">
        <v>7.5</v>
      </c>
      <c r="X147" s="26">
        <v>1270</v>
      </c>
      <c r="Y147" s="214">
        <v>2</v>
      </c>
      <c r="AA147" s="220" t="s">
        <v>61</v>
      </c>
      <c r="AB147" s="198">
        <f>MIN($D$98:$J$101)</f>
        <v>7.61</v>
      </c>
      <c r="AC147" s="8">
        <f>MIN($M$98:$R$101)</f>
        <v>1680</v>
      </c>
      <c r="AD147" s="766">
        <f>MIN($V$98:$AA$101)</f>
        <v>5</v>
      </c>
      <c r="AF147" s="220" t="s">
        <v>61</v>
      </c>
      <c r="AG147" s="198">
        <f>MIN($D$126:$K$137)</f>
        <v>7.74</v>
      </c>
      <c r="AH147" s="369">
        <f>MIN($M$126:$S$137)</f>
        <v>1360</v>
      </c>
      <c r="AI147" s="766">
        <f>MIN($AA$126:$AC$137)</f>
        <v>6</v>
      </c>
    </row>
    <row r="148" spans="1:35">
      <c r="A148" s="301" t="s">
        <v>171</v>
      </c>
      <c r="B148" s="1121">
        <v>44978</v>
      </c>
      <c r="C148" s="302">
        <f>VLOOKUP($A$144,$C$118:$AA$139,3,FALSE)</f>
        <v>8.4499999999999993</v>
      </c>
      <c r="D148" s="303">
        <f>VLOOKUP($A$144,$C$118:$AA$139,12,FALSE)</f>
        <v>9690</v>
      </c>
      <c r="V148" s="215" t="s">
        <v>62</v>
      </c>
      <c r="W148" s="216">
        <v>9.94</v>
      </c>
      <c r="X148" s="216">
        <v>11620</v>
      </c>
      <c r="Y148" s="217">
        <v>66</v>
      </c>
      <c r="AA148" s="221" t="s">
        <v>62</v>
      </c>
      <c r="AB148" s="222">
        <f>MAX($D$98:$J$101)</f>
        <v>9.18</v>
      </c>
      <c r="AC148" s="200">
        <f>MAX($M$98:$R$101)</f>
        <v>12400</v>
      </c>
      <c r="AD148" s="767">
        <f>MAX($V$98:$AA$101)</f>
        <v>608</v>
      </c>
      <c r="AF148" s="221" t="s">
        <v>62</v>
      </c>
      <c r="AG148" s="222">
        <f>MAX($D$126:$K$137)</f>
        <v>8.49</v>
      </c>
      <c r="AH148" s="614">
        <f>MAX($M$126:$S$137)</f>
        <v>10400</v>
      </c>
      <c r="AI148" s="767">
        <f>MAX($AA$126:$AC$137)</f>
        <v>35</v>
      </c>
    </row>
    <row r="149" spans="1:35">
      <c r="A149" s="301" t="s">
        <v>172</v>
      </c>
      <c r="B149" s="1121">
        <v>44978</v>
      </c>
      <c r="C149" s="302">
        <f>VLOOKUP($A$144,$C$118:$AA$139,4,FALSE)</f>
        <v>8.18</v>
      </c>
      <c r="D149" s="303">
        <f>VLOOKUP($A$144,$C$118:$AA$139,13,FALSE)</f>
        <v>4010</v>
      </c>
      <c r="AI149" s="26"/>
    </row>
    <row r="150" spans="1:35" ht="15.6">
      <c r="A150" s="301" t="s">
        <v>176</v>
      </c>
      <c r="B150" s="1121">
        <v>44977</v>
      </c>
      <c r="C150" s="302">
        <f>VLOOKUP($A$144,$C$118:$AA$139,5,FALSE)</f>
        <v>8.02</v>
      </c>
      <c r="D150" s="303">
        <f>VLOOKUP($A$144,$C$118:$AA$139,14,FALSE)</f>
        <v>1360</v>
      </c>
      <c r="V150" s="493" t="s">
        <v>77</v>
      </c>
      <c r="W150" s="211" t="s">
        <v>41</v>
      </c>
      <c r="X150" s="211" t="s">
        <v>68</v>
      </c>
      <c r="Y150" s="212" t="s">
        <v>69</v>
      </c>
      <c r="AA150" s="765">
        <v>2017</v>
      </c>
      <c r="AB150" s="218" t="s">
        <v>41</v>
      </c>
      <c r="AC150" s="218" t="s">
        <v>68</v>
      </c>
      <c r="AD150" s="219" t="s">
        <v>69</v>
      </c>
      <c r="AI150" s="26"/>
    </row>
    <row r="151" spans="1:35">
      <c r="A151" s="301" t="s">
        <v>173</v>
      </c>
      <c r="B151" s="1121">
        <f t="shared" si="55"/>
        <v>44977</v>
      </c>
      <c r="C151" s="302">
        <f>VLOOKUP($A$144,$C$118:$AA$139,6,FALSE)</f>
        <v>8.41</v>
      </c>
      <c r="D151" s="303">
        <f>VLOOKUP($A$144,$C$118:$AA$139,15,FALSE)</f>
        <v>8790</v>
      </c>
      <c r="V151" s="213" t="s">
        <v>61</v>
      </c>
      <c r="W151" s="26">
        <v>7.21</v>
      </c>
      <c r="X151" s="26">
        <v>459</v>
      </c>
      <c r="Y151" s="214">
        <v>2</v>
      </c>
      <c r="AA151" s="220" t="s">
        <v>61</v>
      </c>
      <c r="AB151" s="198">
        <f>MIN($D$102:$J$105)</f>
        <v>7.81</v>
      </c>
      <c r="AC151" s="8">
        <f>MIN($M$102:$R$105)</f>
        <v>3200</v>
      </c>
      <c r="AD151" s="766">
        <f>MIN($V$102:$AA$105)</f>
        <v>8</v>
      </c>
      <c r="AF151" s="26"/>
      <c r="AG151" s="26"/>
      <c r="AH151" s="26"/>
      <c r="AI151" s="26"/>
    </row>
    <row r="152" spans="1:35">
      <c r="A152" s="301" t="s">
        <v>174</v>
      </c>
      <c r="B152" s="1121">
        <f t="shared" si="55"/>
        <v>44977</v>
      </c>
      <c r="C152" s="302">
        <f>VLOOKUP($A$144,$C$118:$AA$139,7,FALSE)</f>
        <v>8.39</v>
      </c>
      <c r="D152" s="303">
        <f>VLOOKUP($A$144,$C$118:$AA$139,16,FALSE)</f>
        <v>8060</v>
      </c>
      <c r="V152" s="215" t="s">
        <v>62</v>
      </c>
      <c r="W152" s="216">
        <v>9.6</v>
      </c>
      <c r="X152" s="216">
        <v>19300</v>
      </c>
      <c r="Y152" s="217">
        <v>205</v>
      </c>
      <c r="AA152" s="221" t="s">
        <v>62</v>
      </c>
      <c r="AB152" s="222">
        <f>MAX($D$102:$J$105)</f>
        <v>9.0299999999999994</v>
      </c>
      <c r="AC152" s="200">
        <f>MAX($M$102:$R$105)</f>
        <v>18000</v>
      </c>
      <c r="AD152" s="767">
        <f>MAX($V$102:$AA$105)</f>
        <v>103</v>
      </c>
      <c r="AI152" s="26"/>
    </row>
    <row r="153" spans="1:35">
      <c r="A153" s="301" t="s">
        <v>561</v>
      </c>
      <c r="B153" s="1121">
        <v>44978</v>
      </c>
      <c r="C153" s="302">
        <f>IF(VLOOKUP($A$144,$C$118:$AA$139,8,FALSE)="","Dry",VLOOKUP($A$144,$C$118:$AA$139,8,FALSE))</f>
        <v>7.74</v>
      </c>
      <c r="D153" s="303">
        <f>IF(VLOOKUP($A$144,$C$118:$AA$139,17,FALSE)="","Dry",VLOOKUP($A$144,$C$118:$AA$139,17,FALSE))</f>
        <v>2000</v>
      </c>
      <c r="AI153" s="26"/>
    </row>
    <row r="154" spans="1:35" ht="15.6">
      <c r="V154" s="493" t="s">
        <v>78</v>
      </c>
      <c r="W154" s="211" t="s">
        <v>41</v>
      </c>
      <c r="X154" s="211" t="s">
        <v>68</v>
      </c>
      <c r="Y154" s="212" t="s">
        <v>69</v>
      </c>
      <c r="AA154" s="764">
        <v>2018</v>
      </c>
      <c r="AB154" s="218" t="s">
        <v>41</v>
      </c>
      <c r="AC154" s="218" t="s">
        <v>68</v>
      </c>
      <c r="AD154" s="219" t="s">
        <v>69</v>
      </c>
      <c r="AI154" s="26"/>
    </row>
    <row r="155" spans="1:35">
      <c r="V155" s="213" t="s">
        <v>61</v>
      </c>
      <c r="W155" s="26">
        <v>7.42</v>
      </c>
      <c r="X155" s="26">
        <v>943</v>
      </c>
      <c r="Y155" s="214">
        <v>5</v>
      </c>
      <c r="AA155" s="220" t="s">
        <v>61</v>
      </c>
      <c r="AB155" s="198">
        <f>MIN($D$106:$J$109)</f>
        <v>6.5</v>
      </c>
      <c r="AC155" s="369">
        <f>MIN($M$106:$R$109)</f>
        <v>445</v>
      </c>
      <c r="AD155" s="766">
        <f>MIN($V$106:$AA$109)</f>
        <v>5</v>
      </c>
      <c r="AI155" s="26"/>
    </row>
    <row r="156" spans="1:35">
      <c r="V156" s="215" t="s">
        <v>62</v>
      </c>
      <c r="W156" s="216">
        <v>9.16</v>
      </c>
      <c r="X156" s="216">
        <v>8800</v>
      </c>
      <c r="Y156" s="217">
        <v>80</v>
      </c>
      <c r="AA156" s="221" t="s">
        <v>62</v>
      </c>
      <c r="AB156" s="222">
        <f>MAX($D$106:$J$109)</f>
        <v>9.2100000000000009</v>
      </c>
      <c r="AC156" s="614">
        <f>MAX($M$106:$R$109)</f>
        <v>17530</v>
      </c>
      <c r="AD156" s="767">
        <f>MAX($V$106:$AA$109)</f>
        <v>68</v>
      </c>
      <c r="AI156" s="26"/>
    </row>
    <row r="157" spans="1:35">
      <c r="AI157" s="26"/>
    </row>
    <row r="158" spans="1:35" ht="15.6">
      <c r="V158" s="493" t="s">
        <v>139</v>
      </c>
      <c r="W158" s="211" t="s">
        <v>41</v>
      </c>
      <c r="X158" s="211" t="s">
        <v>68</v>
      </c>
      <c r="Y158" s="212" t="s">
        <v>69</v>
      </c>
      <c r="AA158" s="764">
        <v>2019</v>
      </c>
      <c r="AB158" s="218" t="s">
        <v>41</v>
      </c>
      <c r="AC158" s="218" t="s">
        <v>68</v>
      </c>
      <c r="AD158" s="219" t="s">
        <v>69</v>
      </c>
      <c r="AI158" s="26"/>
    </row>
    <row r="159" spans="1:35">
      <c r="V159" s="213" t="s">
        <v>61</v>
      </c>
      <c r="W159" s="26">
        <v>7.79</v>
      </c>
      <c r="X159" s="26">
        <v>1170</v>
      </c>
      <c r="Y159" s="214">
        <v>5</v>
      </c>
      <c r="AA159" s="220" t="s">
        <v>61</v>
      </c>
      <c r="AB159" s="198">
        <f>MIN($D$110:$J$113)</f>
        <v>7.55</v>
      </c>
      <c r="AC159" s="369">
        <f>MIN($M$110:$R$113)</f>
        <v>396</v>
      </c>
      <c r="AD159" s="766">
        <f>MIN($V$110:$AA$113)</f>
        <v>6</v>
      </c>
      <c r="AF159" s="26"/>
      <c r="AG159" s="26"/>
      <c r="AH159" s="26"/>
      <c r="AI159" s="26"/>
    </row>
    <row r="160" spans="1:35">
      <c r="V160" s="215" t="s">
        <v>62</v>
      </c>
      <c r="W160" s="216">
        <v>9.8800000000000008</v>
      </c>
      <c r="X160" s="216">
        <v>12200</v>
      </c>
      <c r="Y160" s="217">
        <v>33</v>
      </c>
      <c r="AA160" s="221" t="s">
        <v>62</v>
      </c>
      <c r="AB160" s="222">
        <f>MAX($D$110:$J$113)</f>
        <v>9.67</v>
      </c>
      <c r="AC160" s="614">
        <f>MAX($M$110:$R$113)</f>
        <v>17100</v>
      </c>
      <c r="AD160" s="767">
        <f>MAX($V$110:$AA$113)</f>
        <v>71</v>
      </c>
      <c r="AI160" s="26"/>
    </row>
    <row r="161" spans="22:35">
      <c r="AI161" s="26"/>
    </row>
    <row r="162" spans="22:35" ht="15.6">
      <c r="V162" s="493" t="s">
        <v>140</v>
      </c>
      <c r="W162" s="211" t="s">
        <v>41</v>
      </c>
      <c r="X162" s="211" t="s">
        <v>68</v>
      </c>
      <c r="Y162" s="212" t="s">
        <v>69</v>
      </c>
      <c r="AA162" s="764">
        <v>2020</v>
      </c>
      <c r="AB162" s="218" t="s">
        <v>41</v>
      </c>
      <c r="AC162" s="218" t="s">
        <v>68</v>
      </c>
      <c r="AD162" s="219" t="s">
        <v>69</v>
      </c>
      <c r="AI162" s="26"/>
    </row>
    <row r="163" spans="22:35">
      <c r="V163" s="213" t="s">
        <v>61</v>
      </c>
      <c r="W163" s="26">
        <v>7.48</v>
      </c>
      <c r="X163" s="26">
        <v>1100</v>
      </c>
      <c r="Y163" s="214">
        <v>5</v>
      </c>
      <c r="AA163" s="220" t="s">
        <v>61</v>
      </c>
      <c r="AB163" s="198">
        <f>MIN($D$114:$J$117)</f>
        <v>7.53</v>
      </c>
      <c r="AC163" s="369">
        <f>MIN($M$114:$R$117)</f>
        <v>299</v>
      </c>
      <c r="AD163" s="766">
        <f>MIN($V$114:$AA$117)</f>
        <v>5</v>
      </c>
      <c r="AF163" s="26"/>
      <c r="AG163" s="26"/>
      <c r="AH163" s="26"/>
      <c r="AI163" s="26"/>
    </row>
    <row r="164" spans="22:35">
      <c r="V164" s="215" t="s">
        <v>62</v>
      </c>
      <c r="W164" s="216">
        <v>9.0500000000000007</v>
      </c>
      <c r="X164" s="216">
        <v>10600</v>
      </c>
      <c r="Y164" s="217">
        <v>55</v>
      </c>
      <c r="AA164" s="221" t="s">
        <v>62</v>
      </c>
      <c r="AB164" s="222">
        <f>MAX($D$114:$J$117)</f>
        <v>9.6</v>
      </c>
      <c r="AC164" s="614">
        <f>MAX($M$114:$R$117)</f>
        <v>15000</v>
      </c>
      <c r="AD164" s="767">
        <f>MAX($V$114:$AA$117)</f>
        <v>75</v>
      </c>
      <c r="AI164" s="26"/>
    </row>
    <row r="165" spans="22:35">
      <c r="AI165" s="26"/>
    </row>
    <row r="166" spans="22:35" ht="15.6">
      <c r="V166" s="765" t="s">
        <v>141</v>
      </c>
      <c r="W166" s="218" t="s">
        <v>41</v>
      </c>
      <c r="X166" s="218" t="s">
        <v>68</v>
      </c>
      <c r="Y166" s="219" t="s">
        <v>69</v>
      </c>
      <c r="AA166" s="764">
        <v>2021</v>
      </c>
      <c r="AB166" s="218" t="s">
        <v>41</v>
      </c>
      <c r="AC166" s="218" t="s">
        <v>68</v>
      </c>
      <c r="AD166" s="219" t="s">
        <v>69</v>
      </c>
      <c r="AI166" s="26"/>
    </row>
    <row r="167" spans="22:35">
      <c r="V167" s="220" t="s">
        <v>61</v>
      </c>
      <c r="W167" s="198">
        <f>MIN($D$92:$J$95)</f>
        <v>7.67</v>
      </c>
      <c r="X167" s="8">
        <f>MIN($M$92:$R$94)</f>
        <v>1950</v>
      </c>
      <c r="Y167" s="766">
        <f>MIN($V$92:$AA$95)</f>
        <v>6</v>
      </c>
      <c r="AA167" s="220" t="s">
        <v>61</v>
      </c>
      <c r="AB167" s="198">
        <f>MIN($D$118:$J$121)</f>
        <v>7.33</v>
      </c>
      <c r="AC167" s="369">
        <f>MIN($M$118:$R$121)</f>
        <v>366</v>
      </c>
      <c r="AD167" s="766">
        <f>MIN($V$118:$AA$121)</f>
        <v>6</v>
      </c>
      <c r="AI167" s="26"/>
    </row>
    <row r="168" spans="22:35">
      <c r="V168" s="221" t="s">
        <v>62</v>
      </c>
      <c r="W168" s="222">
        <f>MAX($D$92:$J$95)</f>
        <v>9.4</v>
      </c>
      <c r="X168" s="200">
        <f>MAX($M$92:$R$94)</f>
        <v>10800</v>
      </c>
      <c r="Y168" s="767">
        <f>MAX($V$92:$AA$95)</f>
        <v>74</v>
      </c>
      <c r="AA168" s="221" t="s">
        <v>62</v>
      </c>
      <c r="AB168" s="222">
        <f>MAX($D$118:$J$121)</f>
        <v>9.5</v>
      </c>
      <c r="AC168" s="614">
        <f>MAX($M$118:$R$121)</f>
        <v>10900</v>
      </c>
      <c r="AD168" s="767">
        <f>MAX($V$118:$AA$121)</f>
        <v>107</v>
      </c>
      <c r="AI168" s="26"/>
    </row>
    <row r="169" spans="22:35">
      <c r="AI169" s="26"/>
    </row>
    <row r="170" spans="22:35" ht="15.6">
      <c r="V170" s="765">
        <v>2015</v>
      </c>
      <c r="W170" s="218" t="s">
        <v>41</v>
      </c>
      <c r="X170" s="218" t="s">
        <v>68</v>
      </c>
      <c r="Y170" s="219" t="s">
        <v>69</v>
      </c>
      <c r="AA170" s="764">
        <v>2022</v>
      </c>
      <c r="AB170" s="218" t="s">
        <v>41</v>
      </c>
      <c r="AC170" s="218" t="s">
        <v>68</v>
      </c>
      <c r="AD170" s="219" t="s">
        <v>69</v>
      </c>
      <c r="AI170" s="26"/>
    </row>
    <row r="171" spans="22:35">
      <c r="V171" s="220" t="s">
        <v>61</v>
      </c>
      <c r="W171" s="198">
        <f>MIN($D$94:$J$97)</f>
        <v>7.32</v>
      </c>
      <c r="X171" s="8">
        <f>MIN($M$94:$R$97)</f>
        <v>1100</v>
      </c>
      <c r="Y171" s="766">
        <f>MIN($V$94:$AA$97)</f>
        <v>5</v>
      </c>
      <c r="AA171" s="220" t="s">
        <v>61</v>
      </c>
      <c r="AB171" s="198">
        <f>MIN($D$122:$J$125)</f>
        <v>7.33</v>
      </c>
      <c r="AC171" s="369">
        <f>MIN($M$122:$R$125)</f>
        <v>441</v>
      </c>
      <c r="AD171" s="766">
        <f>MIN($V$122:$AA$125)</f>
        <v>5</v>
      </c>
      <c r="AI171" s="26"/>
    </row>
    <row r="172" spans="22:35">
      <c r="V172" s="221" t="s">
        <v>62</v>
      </c>
      <c r="W172" s="222">
        <f>MAX($D$94:$J$97)</f>
        <v>9.8000000000000007</v>
      </c>
      <c r="X172" s="200">
        <f>MAX($M$94:$R$97)</f>
        <v>10800</v>
      </c>
      <c r="Y172" s="767">
        <f>MAX($V$94:$AA$97)</f>
        <v>64</v>
      </c>
      <c r="AA172" s="221" t="s">
        <v>62</v>
      </c>
      <c r="AB172" s="222">
        <f>MAX($D$122:$J$125)</f>
        <v>8.6300000000000008</v>
      </c>
      <c r="AC172" s="614">
        <f>MAX($M$122:$R$125)</f>
        <v>8890</v>
      </c>
      <c r="AD172" s="767">
        <f>MAX($V$122:$AA$125)</f>
        <v>42</v>
      </c>
      <c r="AI172" s="26"/>
    </row>
  </sheetData>
  <mergeCells count="30">
    <mergeCell ref="AE3:AL3"/>
    <mergeCell ref="M3:T3"/>
    <mergeCell ref="V3:AC3"/>
    <mergeCell ref="D3:K3"/>
    <mergeCell ref="A145:D145"/>
    <mergeCell ref="A106:A109"/>
    <mergeCell ref="A102:A105"/>
    <mergeCell ref="A98:A101"/>
    <mergeCell ref="A5:A13"/>
    <mergeCell ref="A14:A20"/>
    <mergeCell ref="A21:A32"/>
    <mergeCell ref="A33:A44"/>
    <mergeCell ref="A122:A125"/>
    <mergeCell ref="A126:A137"/>
    <mergeCell ref="AE2:AL2"/>
    <mergeCell ref="A118:A121"/>
    <mergeCell ref="A54:A59"/>
    <mergeCell ref="A45:A53"/>
    <mergeCell ref="A76:A79"/>
    <mergeCell ref="A72:A75"/>
    <mergeCell ref="A68:A71"/>
    <mergeCell ref="A64:A67"/>
    <mergeCell ref="A60:A63"/>
    <mergeCell ref="A94:A97"/>
    <mergeCell ref="A92:A93"/>
    <mergeCell ref="A88:A91"/>
    <mergeCell ref="A84:A87"/>
    <mergeCell ref="A80:A83"/>
    <mergeCell ref="A114:A117"/>
    <mergeCell ref="A110:A113"/>
  </mergeCells>
  <phoneticPr fontId="111" type="noConversion"/>
  <pageMargins left="0.75" right="0.75" top="1" bottom="1" header="0.5" footer="0.5"/>
  <pageSetup paperSize="9" orientation="portrait" r:id="rId1"/>
  <headerFooter alignWithMargins="0"/>
  <ignoredErrors>
    <ignoredError sqref="L142 L140 U140 AD140 L141 U141 AD141 U142 AD142" formulaRange="1"/>
  </ignoredError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4297A-F996-47E6-85A7-0829141952D1}">
  <dimension ref="A1:F12"/>
  <sheetViews>
    <sheetView workbookViewId="0">
      <selection activeCell="G31" sqref="G31"/>
    </sheetView>
  </sheetViews>
  <sheetFormatPr defaultRowHeight="14.4"/>
  <cols>
    <col min="1" max="1" width="15.88671875" customWidth="1"/>
    <col min="2" max="2" width="18.33203125" customWidth="1"/>
    <col min="3" max="3" width="12.6640625" customWidth="1"/>
    <col min="4" max="4" width="18.6640625" customWidth="1"/>
    <col min="5" max="5" width="11" customWidth="1"/>
    <col min="6" max="6" width="64.33203125" customWidth="1"/>
  </cols>
  <sheetData>
    <row r="1" spans="1:6">
      <c r="A1" s="949" t="s">
        <v>456</v>
      </c>
    </row>
    <row r="2" spans="1:6">
      <c r="A2" t="s">
        <v>460</v>
      </c>
    </row>
    <row r="3" spans="1:6">
      <c r="A3" t="s">
        <v>477</v>
      </c>
    </row>
    <row r="4" spans="1:6">
      <c r="A4" t="s">
        <v>461</v>
      </c>
    </row>
    <row r="6" spans="1:6" ht="57.6">
      <c r="A6" s="945" t="s">
        <v>467</v>
      </c>
      <c r="B6" s="946" t="s">
        <v>541</v>
      </c>
      <c r="C6" s="946" t="s">
        <v>473</v>
      </c>
      <c r="D6" s="946" t="s">
        <v>474</v>
      </c>
      <c r="E6" s="946" t="s">
        <v>475</v>
      </c>
      <c r="F6" s="945" t="s">
        <v>233</v>
      </c>
    </row>
    <row r="7" spans="1:6">
      <c r="A7" s="404" t="s">
        <v>454</v>
      </c>
      <c r="B7" s="947">
        <v>10.47</v>
      </c>
      <c r="C7" s="947">
        <v>0.69</v>
      </c>
      <c r="D7" s="947">
        <f>B7-C7</f>
        <v>9.7800000000000011</v>
      </c>
      <c r="E7" s="392">
        <v>50</v>
      </c>
      <c r="F7" s="404" t="s">
        <v>468</v>
      </c>
    </row>
    <row r="8" spans="1:6">
      <c r="A8" s="404" t="s">
        <v>455</v>
      </c>
      <c r="B8" s="947">
        <v>7.6550000000000002</v>
      </c>
      <c r="C8" s="947">
        <v>0.69</v>
      </c>
      <c r="D8" s="947">
        <f>B8-C8</f>
        <v>6.9649999999999999</v>
      </c>
      <c r="E8" s="392">
        <v>50</v>
      </c>
      <c r="F8" s="404" t="s">
        <v>469</v>
      </c>
    </row>
    <row r="9" spans="1:6">
      <c r="A9" s="404" t="s">
        <v>457</v>
      </c>
      <c r="B9" s="947">
        <v>12</v>
      </c>
      <c r="C9" s="947">
        <v>0.60499999999999998</v>
      </c>
      <c r="D9" s="947">
        <f>B9-C9</f>
        <v>11.395</v>
      </c>
      <c r="E9" s="392">
        <v>50</v>
      </c>
      <c r="F9" s="404" t="s">
        <v>470</v>
      </c>
    </row>
    <row r="10" spans="1:6">
      <c r="A10" s="404" t="s">
        <v>458</v>
      </c>
      <c r="B10" s="947">
        <v>10.7</v>
      </c>
      <c r="C10" s="947">
        <v>0.69799999999999995</v>
      </c>
      <c r="D10" s="947">
        <f>B10-C10</f>
        <v>10.001999999999999</v>
      </c>
      <c r="E10" s="392">
        <v>50</v>
      </c>
      <c r="F10" s="404" t="s">
        <v>471</v>
      </c>
    </row>
    <row r="11" spans="1:6">
      <c r="A11" s="404" t="s">
        <v>459</v>
      </c>
      <c r="B11" s="947">
        <v>8.26</v>
      </c>
      <c r="C11" s="947">
        <v>0.95</v>
      </c>
      <c r="D11" s="947">
        <f>B11-C11</f>
        <v>7.31</v>
      </c>
      <c r="E11" s="392">
        <v>50</v>
      </c>
      <c r="F11" s="404" t="s">
        <v>472</v>
      </c>
    </row>
    <row r="12" spans="1:6">
      <c r="A12" s="948" t="s">
        <v>476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07B27-A697-45CF-B8EE-84B1824ED8BC}">
  <dimension ref="A1:D12"/>
  <sheetViews>
    <sheetView workbookViewId="0">
      <selection activeCell="C13" sqref="C13"/>
    </sheetView>
  </sheetViews>
  <sheetFormatPr defaultRowHeight="14.4"/>
  <cols>
    <col min="2" max="2" width="10.5546875" bestFit="1" customWidth="1"/>
    <col min="3" max="3" width="83.5546875" customWidth="1"/>
    <col min="4" max="4" width="12.33203125" customWidth="1"/>
  </cols>
  <sheetData>
    <row r="1" spans="1:4">
      <c r="A1" s="941" t="s">
        <v>684</v>
      </c>
      <c r="B1" s="941" t="s">
        <v>273</v>
      </c>
      <c r="C1" s="941" t="s">
        <v>463</v>
      </c>
      <c r="D1" s="941" t="s">
        <v>464</v>
      </c>
    </row>
    <row r="2" spans="1:4">
      <c r="B2" s="1108">
        <v>44845</v>
      </c>
      <c r="C2" s="1109" t="s">
        <v>465</v>
      </c>
      <c r="D2" s="1110" t="s">
        <v>466</v>
      </c>
    </row>
    <row r="3" spans="1:4">
      <c r="B3" s="1108">
        <v>44853</v>
      </c>
      <c r="C3" s="1109" t="s">
        <v>480</v>
      </c>
      <c r="D3" s="1110" t="s">
        <v>478</v>
      </c>
    </row>
    <row r="4" spans="1:4" ht="43.2">
      <c r="B4" s="1108">
        <v>44958</v>
      </c>
      <c r="C4" s="1109" t="s">
        <v>563</v>
      </c>
      <c r="D4" s="1110" t="s">
        <v>564</v>
      </c>
    </row>
    <row r="5" spans="1:4">
      <c r="B5" s="1108">
        <v>44980</v>
      </c>
      <c r="C5" s="1109" t="s">
        <v>571</v>
      </c>
      <c r="D5" s="1110" t="s">
        <v>564</v>
      </c>
    </row>
    <row r="6" spans="1:4" ht="43.2">
      <c r="A6" s="1154">
        <v>1</v>
      </c>
      <c r="B6" s="1108">
        <v>44994</v>
      </c>
      <c r="C6" s="1109" t="s">
        <v>723</v>
      </c>
      <c r="D6" s="1110" t="s">
        <v>564</v>
      </c>
    </row>
    <row r="7" spans="1:4" ht="28.8">
      <c r="A7" s="1154">
        <v>2</v>
      </c>
      <c r="B7" s="1115">
        <v>45155</v>
      </c>
      <c r="C7" s="1109" t="s">
        <v>755</v>
      </c>
      <c r="D7" s="1110" t="s">
        <v>564</v>
      </c>
    </row>
    <row r="8" spans="1:4">
      <c r="A8" s="1154">
        <v>3</v>
      </c>
      <c r="B8" s="318">
        <v>45792</v>
      </c>
      <c r="C8" s="1109" t="s">
        <v>869</v>
      </c>
      <c r="D8" s="1110" t="s">
        <v>564</v>
      </c>
    </row>
    <row r="9" spans="1:4">
      <c r="A9" s="1154">
        <v>4</v>
      </c>
      <c r="B9" s="318">
        <v>45859</v>
      </c>
      <c r="C9" s="1109" t="s">
        <v>877</v>
      </c>
      <c r="D9" s="1110" t="s">
        <v>876</v>
      </c>
    </row>
    <row r="10" spans="1:4">
      <c r="B10" s="318"/>
    </row>
    <row r="11" spans="1:4">
      <c r="B11" s="318"/>
    </row>
    <row r="12" spans="1:4">
      <c r="B12" s="3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AFB9E-11D6-499B-AA98-A25B9CA3B9D6}">
  <sheetPr>
    <tabColor rgb="FFCCFFCC"/>
  </sheetPr>
  <dimension ref="A1"/>
  <sheetViews>
    <sheetView topLeftCell="A61" workbookViewId="0">
      <selection activeCell="T408" activeCellId="2" sqref="H408 N408 T408"/>
    </sheetView>
  </sheetViews>
  <sheetFormatPr defaultRowHeight="14.4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CFFCC"/>
  </sheetPr>
  <dimension ref="A1:FX92"/>
  <sheetViews>
    <sheetView zoomScaleNormal="100" workbookViewId="0">
      <pane xSplit="2" ySplit="4" topLeftCell="FH5" activePane="bottomRight" state="frozen"/>
      <selection activeCell="T408" activeCellId="2" sqref="H408 N408 T408"/>
      <selection pane="topRight" activeCell="T408" activeCellId="2" sqref="H408 N408 T408"/>
      <selection pane="bottomLeft" activeCell="T408" activeCellId="2" sqref="H408 N408 T408"/>
      <selection pane="bottomRight" activeCell="T408" activeCellId="2" sqref="H408 N408 T408"/>
    </sheetView>
  </sheetViews>
  <sheetFormatPr defaultRowHeight="14.4"/>
  <cols>
    <col min="1" max="1" width="13.6640625" customWidth="1"/>
    <col min="2" max="2" width="37.5546875" customWidth="1"/>
    <col min="3" max="3" width="16.44140625" customWidth="1"/>
    <col min="4" max="8" width="16.6640625" customWidth="1"/>
    <col min="9" max="13" width="16.44140625" customWidth="1"/>
    <col min="14" max="16" width="16.44140625" style="8" customWidth="1"/>
    <col min="17" max="34" width="13.5546875" customWidth="1"/>
    <col min="35" max="35" width="16.44140625" customWidth="1"/>
    <col min="36" max="47" width="13.5546875" customWidth="1"/>
    <col min="48" max="48" width="16.44140625" customWidth="1"/>
    <col min="49" max="63" width="13.5546875" customWidth="1"/>
    <col min="64" max="64" width="16.44140625" customWidth="1"/>
    <col min="65" max="77" width="13.5546875" customWidth="1"/>
    <col min="78" max="78" width="16.44140625" customWidth="1"/>
    <col min="79" max="83" width="13.5546875" customWidth="1"/>
    <col min="84" max="91" width="14.33203125" customWidth="1"/>
    <col min="92" max="92" width="16.44140625" customWidth="1"/>
    <col min="93" max="97" width="13.5546875" customWidth="1"/>
    <col min="98" max="107" width="16.44140625" customWidth="1"/>
    <col min="108" max="113" width="13.5546875" customWidth="1"/>
    <col min="114" max="114" width="16.44140625" customWidth="1"/>
    <col min="115" max="126" width="13.5546875" customWidth="1"/>
    <col min="127" max="127" width="16.44140625" customWidth="1"/>
    <col min="128" max="139" width="13.5546875" customWidth="1"/>
    <col min="140" max="140" width="16.44140625" customWidth="1"/>
    <col min="141" max="152" width="13" style="16" customWidth="1"/>
    <col min="153" max="153" width="16.44140625" customWidth="1"/>
    <col min="154" max="154" width="13.33203125" customWidth="1"/>
    <col min="155" max="155" width="13" customWidth="1"/>
    <col min="156" max="156" width="11.6640625" customWidth="1"/>
    <col min="157" max="157" width="10.6640625" customWidth="1"/>
    <col min="158" max="158" width="12.6640625" customWidth="1"/>
    <col min="159" max="166" width="11.33203125" customWidth="1"/>
    <col min="167" max="167" width="14" customWidth="1"/>
    <col min="168" max="168" width="13" customWidth="1"/>
    <col min="169" max="171" width="9.33203125" customWidth="1"/>
    <col min="172" max="173" width="12.33203125" customWidth="1"/>
    <col min="174" max="176" width="14.44140625" customWidth="1"/>
    <col min="177" max="177" width="13.33203125" customWidth="1"/>
    <col min="178" max="178" width="13.6640625" customWidth="1"/>
    <col min="179" max="180" width="12.6640625" customWidth="1"/>
  </cols>
  <sheetData>
    <row r="1" spans="1:180" ht="22.8">
      <c r="A1" s="12" t="s">
        <v>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</row>
    <row r="2" spans="1:180" ht="22.8"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491"/>
      <c r="O2" s="491"/>
      <c r="P2" s="491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</row>
    <row r="3" spans="1:180" ht="31.2">
      <c r="B3" s="475"/>
      <c r="C3" s="1327" t="s">
        <v>2</v>
      </c>
      <c r="D3" s="1328"/>
      <c r="E3" s="1328"/>
      <c r="F3" s="1328"/>
      <c r="G3" s="1328"/>
      <c r="H3" s="1328"/>
      <c r="I3" s="1328"/>
      <c r="J3" s="1328"/>
      <c r="K3" s="1328"/>
      <c r="L3" s="1328"/>
      <c r="M3" s="1328"/>
      <c r="N3" s="1328"/>
      <c r="O3" s="1328"/>
      <c r="P3" s="1329"/>
      <c r="Q3" s="1327" t="s">
        <v>3</v>
      </c>
      <c r="R3" s="1328"/>
      <c r="S3" s="1328"/>
      <c r="T3" s="1328"/>
      <c r="U3" s="1328"/>
      <c r="V3" s="1328"/>
      <c r="W3" s="1328"/>
      <c r="X3" s="1328"/>
      <c r="Y3" s="1328"/>
      <c r="Z3" s="1328"/>
      <c r="AA3" s="1328"/>
      <c r="AB3" s="1328"/>
      <c r="AC3" s="1328"/>
      <c r="AD3" s="1329"/>
      <c r="AE3" s="922" t="s">
        <v>87</v>
      </c>
      <c r="AF3" s="1327" t="s">
        <v>84</v>
      </c>
      <c r="AG3" s="1328"/>
      <c r="AH3" s="1328"/>
      <c r="AI3" s="1328"/>
      <c r="AJ3" s="1328"/>
      <c r="AK3" s="1328"/>
      <c r="AL3" s="1328"/>
      <c r="AM3" s="1328"/>
      <c r="AN3" s="1328"/>
      <c r="AO3" s="1328"/>
      <c r="AP3" s="1328"/>
      <c r="AQ3" s="1328"/>
      <c r="AR3" s="1328"/>
      <c r="AS3" s="1329"/>
      <c r="AT3" s="1327" t="s">
        <v>4</v>
      </c>
      <c r="AU3" s="1328"/>
      <c r="AV3" s="1328"/>
      <c r="AW3" s="1328"/>
      <c r="AX3" s="1328"/>
      <c r="AY3" s="1328"/>
      <c r="AZ3" s="1328"/>
      <c r="BA3" s="1328"/>
      <c r="BB3" s="1328"/>
      <c r="BC3" s="1328"/>
      <c r="BD3" s="1328"/>
      <c r="BE3" s="1328"/>
      <c r="BF3" s="1328"/>
      <c r="BG3" s="1329"/>
      <c r="BH3" s="1327" t="s">
        <v>89</v>
      </c>
      <c r="BI3" s="1328"/>
      <c r="BJ3" s="1327" t="s">
        <v>5</v>
      </c>
      <c r="BK3" s="1328"/>
      <c r="BL3" s="1328"/>
      <c r="BM3" s="1328"/>
      <c r="BN3" s="1328"/>
      <c r="BO3" s="1328"/>
      <c r="BP3" s="1328"/>
      <c r="BQ3" s="1328"/>
      <c r="BR3" s="1328"/>
      <c r="BS3" s="1328"/>
      <c r="BT3" s="1328"/>
      <c r="BU3" s="1328"/>
      <c r="BV3" s="1328"/>
      <c r="BW3" s="1328"/>
      <c r="BX3" s="1329"/>
      <c r="BY3" s="1327" t="s">
        <v>6</v>
      </c>
      <c r="BZ3" s="1328"/>
      <c r="CA3" s="1328"/>
      <c r="CB3" s="1328"/>
      <c r="CC3" s="1328"/>
      <c r="CD3" s="1328"/>
      <c r="CE3" s="1328"/>
      <c r="CF3" s="1328"/>
      <c r="CG3" s="1328"/>
      <c r="CH3" s="1328"/>
      <c r="CI3" s="1328"/>
      <c r="CJ3" s="1328"/>
      <c r="CK3" s="1328"/>
      <c r="CL3" s="1328"/>
      <c r="CM3" s="1329"/>
      <c r="CN3" s="1327" t="s">
        <v>7</v>
      </c>
      <c r="CO3" s="1328"/>
      <c r="CP3" s="1328"/>
      <c r="CQ3" s="1328"/>
      <c r="CR3" s="1328"/>
      <c r="CS3" s="1328"/>
      <c r="CT3" s="1328"/>
      <c r="CU3" s="1328"/>
      <c r="CV3" s="1328"/>
      <c r="CW3" s="1328"/>
      <c r="CX3" s="1328"/>
      <c r="CY3" s="1328"/>
      <c r="CZ3" s="1328"/>
      <c r="DA3" s="1329"/>
      <c r="DB3" s="1327" t="s">
        <v>101</v>
      </c>
      <c r="DC3" s="1329"/>
      <c r="DD3" s="1327" t="s">
        <v>90</v>
      </c>
      <c r="DE3" s="1328"/>
      <c r="DF3" s="1329"/>
      <c r="DG3" s="1327" t="s">
        <v>8</v>
      </c>
      <c r="DH3" s="1328"/>
      <c r="DI3" s="1328"/>
      <c r="DJ3" s="1328"/>
      <c r="DK3" s="1328"/>
      <c r="DL3" s="1328"/>
      <c r="DM3" s="1328"/>
      <c r="DN3" s="1328"/>
      <c r="DO3" s="1328"/>
      <c r="DP3" s="1328"/>
      <c r="DQ3" s="1328"/>
      <c r="DR3" s="1328"/>
      <c r="DS3" s="1328"/>
      <c r="DT3" s="1329"/>
      <c r="DU3" s="1327" t="s">
        <v>9</v>
      </c>
      <c r="DV3" s="1328"/>
      <c r="DW3" s="1328"/>
      <c r="DX3" s="1328"/>
      <c r="DY3" s="1328"/>
      <c r="DZ3" s="1328"/>
      <c r="EA3" s="1328"/>
      <c r="EB3" s="1328"/>
      <c r="EC3" s="1328"/>
      <c r="ED3" s="1328"/>
      <c r="EE3" s="1328"/>
      <c r="EF3" s="1328"/>
      <c r="EG3" s="1328"/>
      <c r="EH3" s="1329"/>
      <c r="EI3" s="1327" t="s">
        <v>10</v>
      </c>
      <c r="EJ3" s="1328"/>
      <c r="EK3" s="1328"/>
      <c r="EL3" s="1328"/>
      <c r="EM3" s="1328"/>
      <c r="EN3" s="1328"/>
      <c r="EO3" s="1328"/>
      <c r="EP3" s="1328"/>
      <c r="EQ3" s="1328"/>
      <c r="ER3" s="1328"/>
      <c r="ES3" s="1328"/>
      <c r="ET3" s="1328"/>
      <c r="EU3" s="1328"/>
      <c r="EV3" s="1329"/>
      <c r="EW3" s="1327" t="s">
        <v>11</v>
      </c>
      <c r="EX3" s="1328"/>
      <c r="EY3" s="1328"/>
      <c r="EZ3" s="1328"/>
      <c r="FA3" s="1328"/>
      <c r="FB3" s="1328"/>
      <c r="FC3" s="1328"/>
      <c r="FD3" s="1328"/>
      <c r="FE3" s="1328"/>
      <c r="FF3" s="1328"/>
      <c r="FG3" s="1328"/>
      <c r="FH3" s="1328"/>
      <c r="FI3" s="1328"/>
      <c r="FJ3" s="1329"/>
      <c r="FK3" s="1327" t="s">
        <v>12</v>
      </c>
      <c r="FL3" s="1328"/>
      <c r="FM3" s="1328"/>
      <c r="FN3" s="1328"/>
      <c r="FO3" s="1328"/>
      <c r="FP3" s="1328"/>
      <c r="FQ3" s="1328"/>
      <c r="FR3" s="1328"/>
      <c r="FS3" s="1328"/>
      <c r="FT3" s="1328"/>
      <c r="FU3" s="1328"/>
      <c r="FV3" s="1328"/>
      <c r="FW3" s="1328"/>
      <c r="FX3" s="1329"/>
    </row>
    <row r="4" spans="1:180" ht="15.6">
      <c r="B4" s="475"/>
      <c r="C4" s="924">
        <v>39891</v>
      </c>
      <c r="D4" s="924">
        <v>40337</v>
      </c>
      <c r="E4" s="925">
        <v>40603</v>
      </c>
      <c r="F4" s="925">
        <v>40969</v>
      </c>
      <c r="G4" s="925">
        <v>41334</v>
      </c>
      <c r="H4" s="923">
        <v>41715</v>
      </c>
      <c r="I4" s="923">
        <v>42087</v>
      </c>
      <c r="J4" s="923">
        <v>42445</v>
      </c>
      <c r="K4" s="923">
        <v>42807</v>
      </c>
      <c r="L4" s="923">
        <v>43172</v>
      </c>
      <c r="M4" s="923">
        <v>43531</v>
      </c>
      <c r="N4" s="923">
        <v>43906</v>
      </c>
      <c r="O4" s="923">
        <v>44263</v>
      </c>
      <c r="P4" s="923">
        <v>44634</v>
      </c>
      <c r="Q4" s="924">
        <v>39891</v>
      </c>
      <c r="R4" s="924">
        <v>40337</v>
      </c>
      <c r="S4" s="925">
        <v>40603</v>
      </c>
      <c r="T4" s="925">
        <v>40969</v>
      </c>
      <c r="U4" s="925">
        <v>41334</v>
      </c>
      <c r="V4" s="923">
        <v>41715</v>
      </c>
      <c r="W4" s="923">
        <v>42087</v>
      </c>
      <c r="X4" s="923">
        <v>42445</v>
      </c>
      <c r="Y4" s="923">
        <v>42807</v>
      </c>
      <c r="Z4" s="923">
        <v>43172</v>
      </c>
      <c r="AA4" s="923">
        <v>43531</v>
      </c>
      <c r="AB4" s="923">
        <v>43906</v>
      </c>
      <c r="AC4" s="923">
        <v>44264</v>
      </c>
      <c r="AD4" s="923">
        <v>44634</v>
      </c>
      <c r="AE4" s="923">
        <v>41715</v>
      </c>
      <c r="AF4" s="924">
        <v>39891</v>
      </c>
      <c r="AG4" s="924">
        <v>40337</v>
      </c>
      <c r="AH4" s="925">
        <v>40603</v>
      </c>
      <c r="AI4" s="925">
        <v>40969</v>
      </c>
      <c r="AJ4" s="925">
        <v>41334</v>
      </c>
      <c r="AK4" s="923">
        <v>41715</v>
      </c>
      <c r="AL4" s="923">
        <v>42087</v>
      </c>
      <c r="AM4" s="923">
        <v>42445</v>
      </c>
      <c r="AN4" s="923">
        <v>42807</v>
      </c>
      <c r="AO4" s="923">
        <v>43172</v>
      </c>
      <c r="AP4" s="923">
        <v>43531</v>
      </c>
      <c r="AQ4" s="923">
        <v>43906</v>
      </c>
      <c r="AR4" s="923">
        <v>44263</v>
      </c>
      <c r="AS4" s="923">
        <v>44634</v>
      </c>
      <c r="AT4" s="924">
        <v>39891</v>
      </c>
      <c r="AU4" s="924">
        <v>40337</v>
      </c>
      <c r="AV4" s="925">
        <v>40603</v>
      </c>
      <c r="AW4" s="925">
        <v>40969</v>
      </c>
      <c r="AX4" s="925">
        <v>41334</v>
      </c>
      <c r="AY4" s="923">
        <v>41715</v>
      </c>
      <c r="AZ4" s="923">
        <v>42087</v>
      </c>
      <c r="BA4" s="923">
        <v>42445</v>
      </c>
      <c r="BB4" s="923">
        <v>42807</v>
      </c>
      <c r="BC4" s="923">
        <v>43172</v>
      </c>
      <c r="BD4" s="923">
        <v>43531</v>
      </c>
      <c r="BE4" s="923">
        <v>43906</v>
      </c>
      <c r="BF4" s="923">
        <v>44265</v>
      </c>
      <c r="BG4" s="923">
        <v>44634</v>
      </c>
      <c r="BH4" s="923">
        <v>41715</v>
      </c>
      <c r="BI4" s="923">
        <v>42087</v>
      </c>
      <c r="BJ4" s="924">
        <v>39891</v>
      </c>
      <c r="BK4" s="924">
        <v>40337</v>
      </c>
      <c r="BL4" s="925">
        <v>40603</v>
      </c>
      <c r="BM4" s="925">
        <v>40695</v>
      </c>
      <c r="BN4" s="925">
        <v>40969</v>
      </c>
      <c r="BO4" s="925">
        <v>41334</v>
      </c>
      <c r="BP4" s="923">
        <v>41715</v>
      </c>
      <c r="BQ4" s="923">
        <v>42087</v>
      </c>
      <c r="BR4" s="923">
        <v>42445</v>
      </c>
      <c r="BS4" s="923">
        <v>42807</v>
      </c>
      <c r="BT4" s="923">
        <v>43172</v>
      </c>
      <c r="BU4" s="923">
        <v>43531</v>
      </c>
      <c r="BV4" s="923">
        <v>43906</v>
      </c>
      <c r="BW4" s="923">
        <v>44264</v>
      </c>
      <c r="BX4" s="923">
        <v>44634</v>
      </c>
      <c r="BY4" s="924">
        <v>39891</v>
      </c>
      <c r="BZ4" s="924">
        <v>40337</v>
      </c>
      <c r="CA4" s="925">
        <v>40603</v>
      </c>
      <c r="CB4" s="925">
        <v>40695</v>
      </c>
      <c r="CC4" s="925">
        <v>40969</v>
      </c>
      <c r="CD4" s="925">
        <v>41334</v>
      </c>
      <c r="CE4" s="923">
        <v>41715</v>
      </c>
      <c r="CF4" s="923">
        <v>42087</v>
      </c>
      <c r="CG4" s="923">
        <v>42445</v>
      </c>
      <c r="CH4" s="923">
        <v>42807</v>
      </c>
      <c r="CI4" s="923">
        <v>43172</v>
      </c>
      <c r="CJ4" s="923">
        <v>43531</v>
      </c>
      <c r="CK4" s="923">
        <v>43906</v>
      </c>
      <c r="CL4" s="923">
        <v>44264</v>
      </c>
      <c r="CM4" s="923">
        <v>44634</v>
      </c>
      <c r="CN4" s="924">
        <v>39891</v>
      </c>
      <c r="CO4" s="924">
        <v>40337</v>
      </c>
      <c r="CP4" s="925">
        <v>40603</v>
      </c>
      <c r="CQ4" s="925">
        <v>40969</v>
      </c>
      <c r="CR4" s="925">
        <v>41334</v>
      </c>
      <c r="CS4" s="923">
        <v>41715</v>
      </c>
      <c r="CT4" s="923">
        <v>42087</v>
      </c>
      <c r="CU4" s="923">
        <v>42445</v>
      </c>
      <c r="CV4" s="923">
        <v>42837</v>
      </c>
      <c r="CW4" s="923">
        <v>43172</v>
      </c>
      <c r="CX4" s="923">
        <v>43531</v>
      </c>
      <c r="CY4" s="923">
        <v>43906</v>
      </c>
      <c r="CZ4" s="923">
        <v>44263</v>
      </c>
      <c r="DA4" s="923">
        <v>44634</v>
      </c>
      <c r="DB4" s="923">
        <v>41715</v>
      </c>
      <c r="DC4" s="923">
        <v>42087</v>
      </c>
      <c r="DD4" s="925">
        <v>41334</v>
      </c>
      <c r="DE4" s="923">
        <v>41715</v>
      </c>
      <c r="DF4" s="923">
        <v>42087</v>
      </c>
      <c r="DG4" s="924">
        <v>39891</v>
      </c>
      <c r="DH4" s="924">
        <v>40337</v>
      </c>
      <c r="DI4" s="925">
        <v>40603</v>
      </c>
      <c r="DJ4" s="925">
        <v>40969</v>
      </c>
      <c r="DK4" s="925">
        <v>41334</v>
      </c>
      <c r="DL4" s="923">
        <v>41715</v>
      </c>
      <c r="DM4" s="923">
        <v>42087</v>
      </c>
      <c r="DN4" s="923">
        <v>42445</v>
      </c>
      <c r="DO4" s="923">
        <v>42807</v>
      </c>
      <c r="DP4" s="923">
        <v>43172</v>
      </c>
      <c r="DQ4" s="923">
        <v>43531</v>
      </c>
      <c r="DR4" s="923">
        <v>43906</v>
      </c>
      <c r="DS4" s="923">
        <v>44264</v>
      </c>
      <c r="DT4" s="923">
        <v>44677</v>
      </c>
      <c r="DU4" s="924">
        <v>39891</v>
      </c>
      <c r="DV4" s="924">
        <v>40337</v>
      </c>
      <c r="DW4" s="925">
        <v>40603</v>
      </c>
      <c r="DX4" s="925">
        <v>40969</v>
      </c>
      <c r="DY4" s="925">
        <v>41334</v>
      </c>
      <c r="DZ4" s="926">
        <v>41715</v>
      </c>
      <c r="EA4" s="926">
        <v>42087</v>
      </c>
      <c r="EB4" s="926">
        <v>42445</v>
      </c>
      <c r="EC4" s="926">
        <v>42807</v>
      </c>
      <c r="ED4" s="926">
        <v>43172</v>
      </c>
      <c r="EE4" s="926">
        <v>43531</v>
      </c>
      <c r="EF4" s="926">
        <v>43906</v>
      </c>
      <c r="EG4" s="926">
        <v>44264</v>
      </c>
      <c r="EH4" s="926">
        <v>44677</v>
      </c>
      <c r="EI4" s="924">
        <v>39891</v>
      </c>
      <c r="EJ4" s="924">
        <v>40337</v>
      </c>
      <c r="EK4" s="925">
        <v>40603</v>
      </c>
      <c r="EL4" s="925">
        <v>40969</v>
      </c>
      <c r="EM4" s="925">
        <v>41334</v>
      </c>
      <c r="EN4" s="925">
        <v>41712</v>
      </c>
      <c r="EO4" s="924"/>
      <c r="EP4" s="924">
        <v>42445</v>
      </c>
      <c r="EQ4" s="924">
        <v>42807</v>
      </c>
      <c r="ER4" s="924">
        <v>43172</v>
      </c>
      <c r="ES4" s="924">
        <v>43531</v>
      </c>
      <c r="ET4" s="924">
        <v>43906</v>
      </c>
      <c r="EU4" s="924">
        <v>44263</v>
      </c>
      <c r="EV4" s="924">
        <v>44634</v>
      </c>
      <c r="EW4" s="924">
        <v>39891</v>
      </c>
      <c r="EX4" s="924">
        <v>40337</v>
      </c>
      <c r="EY4" s="925">
        <v>40603</v>
      </c>
      <c r="EZ4" s="925">
        <v>40969</v>
      </c>
      <c r="FA4" s="925">
        <v>41334</v>
      </c>
      <c r="FB4" s="924">
        <v>41715</v>
      </c>
      <c r="FC4" s="924">
        <v>42087</v>
      </c>
      <c r="FD4" s="924">
        <v>42445</v>
      </c>
      <c r="FE4" s="924">
        <v>42807</v>
      </c>
      <c r="FF4" s="924">
        <v>43172</v>
      </c>
      <c r="FG4" s="924">
        <v>43531</v>
      </c>
      <c r="FH4" s="924">
        <v>43906</v>
      </c>
      <c r="FI4" s="924">
        <v>44263</v>
      </c>
      <c r="FJ4" s="927">
        <v>44634</v>
      </c>
      <c r="FK4" s="927">
        <v>39891</v>
      </c>
      <c r="FL4" s="927">
        <v>40337</v>
      </c>
      <c r="FM4" s="928">
        <v>40603</v>
      </c>
      <c r="FN4" s="928">
        <v>40969</v>
      </c>
      <c r="FO4" s="928">
        <v>41334</v>
      </c>
      <c r="FP4" s="927">
        <v>41715</v>
      </c>
      <c r="FQ4" s="927">
        <v>42086</v>
      </c>
      <c r="FR4" s="927">
        <v>42445</v>
      </c>
      <c r="FS4" s="927">
        <v>42807</v>
      </c>
      <c r="FT4" s="927">
        <v>43172</v>
      </c>
      <c r="FU4" s="927">
        <v>43531</v>
      </c>
      <c r="FV4" s="927">
        <v>43906</v>
      </c>
      <c r="FW4" s="927">
        <v>44263</v>
      </c>
      <c r="FX4" s="927">
        <v>44634</v>
      </c>
    </row>
    <row r="5" spans="1:180">
      <c r="B5" s="476" t="s">
        <v>41</v>
      </c>
      <c r="C5" s="477">
        <v>7.1</v>
      </c>
      <c r="D5" s="477">
        <v>8.2100000000000009</v>
      </c>
      <c r="E5" s="477">
        <v>7.51</v>
      </c>
      <c r="F5" s="477">
        <v>7.85</v>
      </c>
      <c r="G5" s="477">
        <v>7.98</v>
      </c>
      <c r="H5" s="477">
        <v>7.71</v>
      </c>
      <c r="I5" s="477">
        <v>7.59</v>
      </c>
      <c r="J5" s="477">
        <v>8.07</v>
      </c>
      <c r="K5" s="477">
        <v>8.02</v>
      </c>
      <c r="L5" s="477">
        <v>7.89</v>
      </c>
      <c r="M5" s="477">
        <v>7.86</v>
      </c>
      <c r="N5" s="477">
        <v>7.85</v>
      </c>
      <c r="O5" s="477">
        <v>7.7</v>
      </c>
      <c r="P5" s="477">
        <v>7.91</v>
      </c>
      <c r="Q5" s="477">
        <v>8.5</v>
      </c>
      <c r="R5" s="477">
        <v>8.31</v>
      </c>
      <c r="S5" s="477">
        <v>8.09</v>
      </c>
      <c r="T5" s="477">
        <v>8.0299999999999994</v>
      </c>
      <c r="U5" s="477">
        <v>8.17</v>
      </c>
      <c r="V5" s="477">
        <v>8.1300000000000008</v>
      </c>
      <c r="W5" s="477">
        <v>8.01</v>
      </c>
      <c r="X5" s="477">
        <v>8.35</v>
      </c>
      <c r="Y5" s="477">
        <v>8.5</v>
      </c>
      <c r="Z5" s="477">
        <v>9.27</v>
      </c>
      <c r="AA5" s="477">
        <v>8.48</v>
      </c>
      <c r="AB5" s="477">
        <v>8.24</v>
      </c>
      <c r="AC5" s="477">
        <v>8.06</v>
      </c>
      <c r="AD5" s="477">
        <v>8.5</v>
      </c>
      <c r="AE5" s="477">
        <v>7.54</v>
      </c>
      <c r="AF5" s="477"/>
      <c r="AG5" s="477"/>
      <c r="AH5" s="477">
        <v>7.64</v>
      </c>
      <c r="AI5" s="477"/>
      <c r="AJ5" s="477">
        <v>7.95</v>
      </c>
      <c r="AK5" s="477">
        <v>7.78</v>
      </c>
      <c r="AL5" s="477" t="s">
        <v>74</v>
      </c>
      <c r="AM5" s="477" t="s">
        <v>74</v>
      </c>
      <c r="AN5" s="477" t="s">
        <v>74</v>
      </c>
      <c r="AO5" s="477" t="s">
        <v>74</v>
      </c>
      <c r="AP5" s="477" t="s">
        <v>74</v>
      </c>
      <c r="AQ5" s="477" t="s">
        <v>74</v>
      </c>
      <c r="AR5" s="477" t="s">
        <v>74</v>
      </c>
      <c r="AS5" s="477" t="s">
        <v>369</v>
      </c>
      <c r="AT5" s="477">
        <v>7.5</v>
      </c>
      <c r="AU5" s="477">
        <v>7.98</v>
      </c>
      <c r="AV5" s="477">
        <v>7.7</v>
      </c>
      <c r="AW5" s="477">
        <v>7.87</v>
      </c>
      <c r="AX5" s="477">
        <v>8</v>
      </c>
      <c r="AY5" s="477">
        <v>8.08</v>
      </c>
      <c r="AZ5" s="477">
        <v>7.14</v>
      </c>
      <c r="BA5" s="477">
        <v>8.07</v>
      </c>
      <c r="BB5" s="477">
        <v>8.0500000000000007</v>
      </c>
      <c r="BC5" s="477">
        <v>8.02</v>
      </c>
      <c r="BD5" s="477" t="s">
        <v>74</v>
      </c>
      <c r="BE5" s="477" t="s">
        <v>74</v>
      </c>
      <c r="BF5" s="477">
        <v>7.21</v>
      </c>
      <c r="BG5" s="477" t="s">
        <v>369</v>
      </c>
      <c r="BH5" s="477">
        <v>7.62</v>
      </c>
      <c r="BI5" s="477"/>
      <c r="BJ5" s="477">
        <v>7.4</v>
      </c>
      <c r="BK5" s="477">
        <v>7.87</v>
      </c>
      <c r="BL5" s="477">
        <v>7.21</v>
      </c>
      <c r="BM5" s="477">
        <v>7.54</v>
      </c>
      <c r="BN5" s="477">
        <v>7.98</v>
      </c>
      <c r="BO5" s="477">
        <v>8</v>
      </c>
      <c r="BP5" s="477">
        <v>7.73</v>
      </c>
      <c r="BQ5" s="477">
        <v>8.01</v>
      </c>
      <c r="BR5" s="477">
        <v>8.0299999999999994</v>
      </c>
      <c r="BS5" s="477">
        <v>7.93</v>
      </c>
      <c r="BT5" s="477">
        <v>7.64</v>
      </c>
      <c r="BU5" s="477">
        <v>7.86</v>
      </c>
      <c r="BV5" s="477">
        <v>7.31</v>
      </c>
      <c r="BW5" s="477">
        <v>7.73</v>
      </c>
      <c r="BX5" s="477">
        <v>7.71</v>
      </c>
      <c r="BY5" s="477">
        <v>7.7</v>
      </c>
      <c r="BZ5" s="477">
        <v>7.94</v>
      </c>
      <c r="CA5" s="477">
        <v>7.59</v>
      </c>
      <c r="CB5" s="477">
        <v>7.63</v>
      </c>
      <c r="CC5" s="477">
        <v>7.95</v>
      </c>
      <c r="CD5" s="477">
        <v>8.06</v>
      </c>
      <c r="CE5" s="477">
        <v>7.66</v>
      </c>
      <c r="CF5" s="477">
        <v>7.93</v>
      </c>
      <c r="CG5" s="477">
        <v>7.98</v>
      </c>
      <c r="CH5" s="477">
        <v>7.92</v>
      </c>
      <c r="CI5" s="477">
        <v>7.82</v>
      </c>
      <c r="CJ5" s="477">
        <v>7.94</v>
      </c>
      <c r="CK5" s="477">
        <v>7.79</v>
      </c>
      <c r="CL5" s="477">
        <v>7.79</v>
      </c>
      <c r="CM5" s="477">
        <v>7.79</v>
      </c>
      <c r="CN5" s="477">
        <v>7.8</v>
      </c>
      <c r="CO5" s="477">
        <v>8.5299999999999994</v>
      </c>
      <c r="CP5" s="477">
        <v>8.32</v>
      </c>
      <c r="CQ5" s="477">
        <v>8.2200000000000006</v>
      </c>
      <c r="CR5" s="477">
        <v>8.2200000000000006</v>
      </c>
      <c r="CS5" s="477">
        <v>8.56</v>
      </c>
      <c r="CT5" s="477">
        <v>8.6999999999999993</v>
      </c>
      <c r="CU5" s="477">
        <v>8.41</v>
      </c>
      <c r="CV5" s="477">
        <v>8.1</v>
      </c>
      <c r="CW5" s="477" t="s">
        <v>75</v>
      </c>
      <c r="CX5" s="477" t="s">
        <v>75</v>
      </c>
      <c r="CY5" s="477">
        <v>8.11</v>
      </c>
      <c r="CZ5" s="477">
        <v>9.1199999999999992</v>
      </c>
      <c r="DA5" s="477">
        <v>7.78</v>
      </c>
      <c r="DB5" s="477">
        <v>8.08</v>
      </c>
      <c r="DC5" s="477"/>
      <c r="DD5" s="477">
        <v>7.95</v>
      </c>
      <c r="DE5" s="477">
        <v>7.71</v>
      </c>
      <c r="DF5" s="477">
        <v>7.95</v>
      </c>
      <c r="DG5" s="477">
        <v>9.4</v>
      </c>
      <c r="DH5" s="477">
        <v>9.67</v>
      </c>
      <c r="DI5" s="477">
        <v>8.27</v>
      </c>
      <c r="DJ5" s="477">
        <v>7.42</v>
      </c>
      <c r="DK5" s="477">
        <v>7.81</v>
      </c>
      <c r="DL5" s="477">
        <v>8.73</v>
      </c>
      <c r="DM5" s="477">
        <v>9.4</v>
      </c>
      <c r="DN5" s="477">
        <v>9.18</v>
      </c>
      <c r="DO5" s="477">
        <v>8.14</v>
      </c>
      <c r="DP5" s="477">
        <v>7.8</v>
      </c>
      <c r="DQ5" s="477">
        <v>8.74</v>
      </c>
      <c r="DR5" s="477">
        <v>8.5500000000000007</v>
      </c>
      <c r="DS5" s="477">
        <v>9.5</v>
      </c>
      <c r="DT5" s="477">
        <v>8.32</v>
      </c>
      <c r="DU5" s="477"/>
      <c r="DV5" s="477"/>
      <c r="DW5" s="477"/>
      <c r="DX5" s="477"/>
      <c r="DY5" s="477"/>
      <c r="DZ5" s="477"/>
      <c r="EA5" s="477"/>
      <c r="EB5" s="477"/>
      <c r="EC5" s="477"/>
      <c r="ED5" s="477"/>
      <c r="EE5" s="477"/>
      <c r="EF5" s="477"/>
      <c r="EG5" s="477"/>
      <c r="EH5" s="477">
        <v>7.89</v>
      </c>
      <c r="EI5" s="477">
        <v>7.5</v>
      </c>
      <c r="EJ5" s="477">
        <v>7.9</v>
      </c>
      <c r="EK5" s="477">
        <v>7.97</v>
      </c>
      <c r="EL5" s="477">
        <v>7.87</v>
      </c>
      <c r="EM5" s="477"/>
      <c r="EN5" s="477"/>
      <c r="EO5" s="477"/>
      <c r="EP5" s="477">
        <v>7.81</v>
      </c>
      <c r="EQ5" s="477">
        <v>8.25</v>
      </c>
      <c r="ER5" s="477" t="s">
        <v>73</v>
      </c>
      <c r="ES5" s="477" t="s">
        <v>73</v>
      </c>
      <c r="ET5" s="477" t="s">
        <v>73</v>
      </c>
      <c r="EU5" s="477">
        <v>7.59</v>
      </c>
      <c r="EV5" s="477">
        <v>7.33</v>
      </c>
      <c r="EW5" s="477">
        <v>8.5</v>
      </c>
      <c r="EX5" s="477">
        <v>9.18</v>
      </c>
      <c r="EY5" s="477">
        <v>7.95</v>
      </c>
      <c r="EZ5" s="477">
        <v>8.34</v>
      </c>
      <c r="FA5" s="477">
        <v>8.15</v>
      </c>
      <c r="FB5" s="477">
        <v>8.6199999999999992</v>
      </c>
      <c r="FC5" s="477">
        <v>9</v>
      </c>
      <c r="FD5" s="477">
        <v>8.2799999999999994</v>
      </c>
      <c r="FE5" s="477">
        <v>8.42</v>
      </c>
      <c r="FF5" s="477">
        <v>8.4600000000000009</v>
      </c>
      <c r="FG5" s="477" t="s">
        <v>75</v>
      </c>
      <c r="FH5" s="477">
        <v>8.69</v>
      </c>
      <c r="FI5" s="477">
        <v>8.17</v>
      </c>
      <c r="FJ5" s="477">
        <v>8.3800000000000008</v>
      </c>
      <c r="FK5" s="477">
        <v>8.3000000000000007</v>
      </c>
      <c r="FL5" s="478">
        <v>8.76</v>
      </c>
      <c r="FM5" s="478">
        <v>7.74</v>
      </c>
      <c r="FN5" s="478">
        <v>8.2200000000000006</v>
      </c>
      <c r="FO5" s="478">
        <v>8.24</v>
      </c>
      <c r="FP5" s="478">
        <v>8.2799999999999994</v>
      </c>
      <c r="FQ5" s="478">
        <v>8.01</v>
      </c>
      <c r="FR5" s="478">
        <v>8.0299999999999994</v>
      </c>
      <c r="FS5" s="478">
        <v>8.15</v>
      </c>
      <c r="FT5" s="478" t="s">
        <v>75</v>
      </c>
      <c r="FU5" s="478">
        <v>8.61</v>
      </c>
      <c r="FV5" s="478">
        <v>8.7799999999999994</v>
      </c>
      <c r="FW5" s="478">
        <v>8.32</v>
      </c>
      <c r="FX5" s="478">
        <v>8.0299999999999994</v>
      </c>
    </row>
    <row r="6" spans="1:180">
      <c r="B6" s="476" t="s">
        <v>26</v>
      </c>
      <c r="C6" s="477">
        <v>4670</v>
      </c>
      <c r="D6" s="477">
        <v>4780</v>
      </c>
      <c r="E6" s="477">
        <v>5560</v>
      </c>
      <c r="F6" s="477">
        <v>5540</v>
      </c>
      <c r="G6" s="477">
        <v>6320</v>
      </c>
      <c r="H6" s="477">
        <v>5910</v>
      </c>
      <c r="I6" s="477">
        <v>6280</v>
      </c>
      <c r="J6" s="477">
        <v>6630</v>
      </c>
      <c r="K6" s="477">
        <v>7110</v>
      </c>
      <c r="L6" s="477">
        <v>6760</v>
      </c>
      <c r="M6" s="477">
        <v>8180</v>
      </c>
      <c r="N6" s="477">
        <v>7010</v>
      </c>
      <c r="O6" s="477">
        <v>6570</v>
      </c>
      <c r="P6" s="477">
        <v>4880</v>
      </c>
      <c r="Q6" s="477">
        <v>8960</v>
      </c>
      <c r="R6" s="477">
        <v>4280</v>
      </c>
      <c r="S6" s="477">
        <v>9960</v>
      </c>
      <c r="T6" s="477">
        <v>6940</v>
      </c>
      <c r="U6" s="477">
        <v>4920</v>
      </c>
      <c r="V6" s="477">
        <v>5270</v>
      </c>
      <c r="W6" s="477">
        <v>8970</v>
      </c>
      <c r="X6" s="477">
        <v>9480</v>
      </c>
      <c r="Y6" s="477">
        <v>7740</v>
      </c>
      <c r="Z6" s="477">
        <v>6440</v>
      </c>
      <c r="AA6" s="477">
        <v>7060</v>
      </c>
      <c r="AB6" s="477">
        <v>5650</v>
      </c>
      <c r="AC6" s="477">
        <v>3570</v>
      </c>
      <c r="AD6" s="477">
        <v>2320</v>
      </c>
      <c r="AE6" s="477">
        <v>3870</v>
      </c>
      <c r="AF6" s="477"/>
      <c r="AG6" s="477"/>
      <c r="AH6" s="477">
        <v>4250</v>
      </c>
      <c r="AI6" s="477"/>
      <c r="AJ6" s="477">
        <v>4610</v>
      </c>
      <c r="AK6" s="477">
        <v>5700</v>
      </c>
      <c r="AL6" s="477"/>
      <c r="AM6" s="477"/>
      <c r="AN6" s="477"/>
      <c r="AO6" s="477"/>
      <c r="AP6" s="477"/>
      <c r="AQ6" s="477"/>
      <c r="AR6" s="477"/>
      <c r="AS6" s="477"/>
      <c r="AT6" s="477">
        <v>4760</v>
      </c>
      <c r="AU6" s="477">
        <v>4790</v>
      </c>
      <c r="AV6" s="477">
        <v>5770</v>
      </c>
      <c r="AW6" s="477">
        <v>5470</v>
      </c>
      <c r="AX6" s="477">
        <v>5910</v>
      </c>
      <c r="AY6" s="477">
        <v>6290</v>
      </c>
      <c r="AZ6" s="477">
        <v>6500</v>
      </c>
      <c r="BA6" s="477">
        <v>6850</v>
      </c>
      <c r="BB6" s="477">
        <v>7300</v>
      </c>
      <c r="BC6" s="477">
        <v>6900</v>
      </c>
      <c r="BD6" s="477"/>
      <c r="BE6" s="477"/>
      <c r="BF6" s="477">
        <v>4050</v>
      </c>
      <c r="BG6" s="477"/>
      <c r="BH6" s="477">
        <v>4440</v>
      </c>
      <c r="BI6" s="477"/>
      <c r="BJ6" s="477">
        <v>1630</v>
      </c>
      <c r="BK6" s="477">
        <v>1270</v>
      </c>
      <c r="BL6" s="477">
        <v>6020</v>
      </c>
      <c r="BM6" s="477">
        <v>810</v>
      </c>
      <c r="BN6" s="477">
        <v>1360</v>
      </c>
      <c r="BO6" s="477">
        <v>1310</v>
      </c>
      <c r="BP6" s="477">
        <v>2550</v>
      </c>
      <c r="BQ6" s="477">
        <v>6790</v>
      </c>
      <c r="BR6" s="477">
        <v>4030</v>
      </c>
      <c r="BS6" s="477">
        <v>6230</v>
      </c>
      <c r="BT6" s="477">
        <v>12200</v>
      </c>
      <c r="BU6" s="477">
        <v>19300</v>
      </c>
      <c r="BV6" s="477">
        <v>14000</v>
      </c>
      <c r="BW6" s="477">
        <v>1300</v>
      </c>
      <c r="BX6" s="477">
        <v>719</v>
      </c>
      <c r="BY6" s="477">
        <v>2330</v>
      </c>
      <c r="BZ6" s="477">
        <v>1550</v>
      </c>
      <c r="CA6" s="477">
        <v>5970</v>
      </c>
      <c r="CB6" s="477">
        <v>1000</v>
      </c>
      <c r="CC6" s="477">
        <v>1870</v>
      </c>
      <c r="CD6" s="477">
        <v>1920</v>
      </c>
      <c r="CE6" s="477">
        <v>2960</v>
      </c>
      <c r="CF6" s="477">
        <v>6140</v>
      </c>
      <c r="CG6" s="477">
        <v>5240</v>
      </c>
      <c r="CH6" s="477">
        <v>6330</v>
      </c>
      <c r="CI6" s="477">
        <v>6990</v>
      </c>
      <c r="CJ6" s="477">
        <v>7510</v>
      </c>
      <c r="CK6" s="477">
        <v>6000</v>
      </c>
      <c r="CL6" s="477">
        <v>2270</v>
      </c>
      <c r="CM6" s="477">
        <v>934</v>
      </c>
      <c r="CN6" s="477">
        <v>2540</v>
      </c>
      <c r="CO6" s="477">
        <v>3780</v>
      </c>
      <c r="CP6" s="477">
        <v>9840</v>
      </c>
      <c r="CQ6" s="477">
        <v>4820</v>
      </c>
      <c r="CR6" s="477">
        <v>3990</v>
      </c>
      <c r="CS6" s="477">
        <v>4200</v>
      </c>
      <c r="CT6" s="477">
        <v>5480</v>
      </c>
      <c r="CU6" s="477">
        <v>12400</v>
      </c>
      <c r="CV6" s="477">
        <v>5220</v>
      </c>
      <c r="CW6" s="477"/>
      <c r="CX6" s="477"/>
      <c r="CY6" s="477">
        <v>374</v>
      </c>
      <c r="CZ6" s="477">
        <v>459</v>
      </c>
      <c r="DA6" s="477">
        <v>1210</v>
      </c>
      <c r="DB6" s="477">
        <v>3170</v>
      </c>
      <c r="DC6" s="477"/>
      <c r="DD6" s="477">
        <v>4600</v>
      </c>
      <c r="DE6" s="477">
        <v>8460</v>
      </c>
      <c r="DF6" s="477">
        <v>9820</v>
      </c>
      <c r="DG6" s="477">
        <v>4640</v>
      </c>
      <c r="DH6" s="477">
        <v>6440</v>
      </c>
      <c r="DI6" s="477">
        <v>9640</v>
      </c>
      <c r="DJ6" s="477">
        <v>4690</v>
      </c>
      <c r="DK6" s="477">
        <v>1170</v>
      </c>
      <c r="DL6" s="477">
        <v>1810</v>
      </c>
      <c r="DM6" s="477">
        <v>2810</v>
      </c>
      <c r="DN6" s="477">
        <v>1880</v>
      </c>
      <c r="DO6" s="477">
        <v>4810</v>
      </c>
      <c r="DP6" s="477">
        <v>3270</v>
      </c>
      <c r="DQ6" s="477">
        <v>14000</v>
      </c>
      <c r="DR6" s="477">
        <v>15000</v>
      </c>
      <c r="DS6" s="477">
        <v>10400</v>
      </c>
      <c r="DT6" s="477">
        <v>6500</v>
      </c>
      <c r="DU6" s="477">
        <v>4900</v>
      </c>
      <c r="DV6" s="477">
        <v>6510</v>
      </c>
      <c r="DW6" s="477"/>
      <c r="DX6" s="477">
        <v>2550</v>
      </c>
      <c r="DY6" s="477">
        <v>3190</v>
      </c>
      <c r="DZ6" s="477">
        <v>4190</v>
      </c>
      <c r="EA6" s="477"/>
      <c r="EB6" s="477"/>
      <c r="EC6" s="477"/>
      <c r="ED6" s="477">
        <v>12600</v>
      </c>
      <c r="EE6" s="477">
        <v>2420</v>
      </c>
      <c r="EF6" s="477">
        <v>921</v>
      </c>
      <c r="EG6" s="477">
        <v>602</v>
      </c>
      <c r="EH6" s="477">
        <v>2730</v>
      </c>
      <c r="EI6" s="477">
        <v>320</v>
      </c>
      <c r="EJ6" s="477">
        <v>3320</v>
      </c>
      <c r="EK6" s="477">
        <v>5280</v>
      </c>
      <c r="EL6" s="477">
        <v>1880</v>
      </c>
      <c r="EM6" s="477"/>
      <c r="EN6" s="477"/>
      <c r="EO6" s="477"/>
      <c r="EP6" s="477">
        <v>3060</v>
      </c>
      <c r="EQ6" s="477">
        <v>5740</v>
      </c>
      <c r="ER6" s="477"/>
      <c r="ES6" s="477"/>
      <c r="ET6" s="477"/>
      <c r="EU6" s="477">
        <v>964</v>
      </c>
      <c r="EV6" s="477">
        <v>441</v>
      </c>
      <c r="EW6" s="477">
        <v>3780</v>
      </c>
      <c r="EX6" s="477">
        <v>2240</v>
      </c>
      <c r="EY6" s="477">
        <v>7090</v>
      </c>
      <c r="EZ6" s="477">
        <v>6380</v>
      </c>
      <c r="FA6" s="477">
        <v>3250</v>
      </c>
      <c r="FB6" s="477">
        <v>4490</v>
      </c>
      <c r="FC6" s="477">
        <v>8720</v>
      </c>
      <c r="FD6" s="477">
        <v>6780</v>
      </c>
      <c r="FE6" s="477">
        <v>9340</v>
      </c>
      <c r="FF6" s="477">
        <v>16800</v>
      </c>
      <c r="FG6" s="477"/>
      <c r="FH6" s="477">
        <v>2720</v>
      </c>
      <c r="FI6" s="477">
        <v>4420</v>
      </c>
      <c r="FJ6" s="477">
        <v>3330</v>
      </c>
      <c r="FK6" s="477">
        <v>6560</v>
      </c>
      <c r="FL6" s="478">
        <v>6520</v>
      </c>
      <c r="FM6" s="478">
        <v>19300</v>
      </c>
      <c r="FN6" s="478">
        <v>7880</v>
      </c>
      <c r="FO6" s="478">
        <v>8220</v>
      </c>
      <c r="FP6" s="478">
        <v>8460</v>
      </c>
      <c r="FQ6" s="478">
        <v>10800</v>
      </c>
      <c r="FR6" s="478">
        <v>11000</v>
      </c>
      <c r="FS6" s="478">
        <v>13700</v>
      </c>
      <c r="FT6" s="478"/>
      <c r="FU6" s="478">
        <v>14400</v>
      </c>
      <c r="FV6" s="478">
        <v>14700</v>
      </c>
      <c r="FW6" s="478">
        <v>10600</v>
      </c>
      <c r="FX6" s="478">
        <v>2160</v>
      </c>
    </row>
    <row r="7" spans="1:180">
      <c r="B7" s="476" t="s">
        <v>46</v>
      </c>
      <c r="C7" s="477">
        <v>3130</v>
      </c>
      <c r="D7" s="477">
        <v>4840</v>
      </c>
      <c r="E7" s="477">
        <v>5010</v>
      </c>
      <c r="F7" s="477">
        <v>4980</v>
      </c>
      <c r="G7" s="477">
        <v>5200</v>
      </c>
      <c r="H7" s="477">
        <v>4620</v>
      </c>
      <c r="I7" s="477">
        <v>5970</v>
      </c>
      <c r="J7" s="477"/>
      <c r="K7" s="477"/>
      <c r="L7" s="477"/>
      <c r="M7" s="477"/>
      <c r="N7" s="477"/>
      <c r="O7" s="477"/>
      <c r="P7" s="477"/>
      <c r="Q7" s="477">
        <v>6000</v>
      </c>
      <c r="R7" s="477">
        <v>3250</v>
      </c>
      <c r="S7" s="477">
        <v>9730</v>
      </c>
      <c r="T7" s="477">
        <v>7160</v>
      </c>
      <c r="U7" s="477">
        <v>4330</v>
      </c>
      <c r="V7" s="477">
        <v>4520</v>
      </c>
      <c r="W7" s="477">
        <v>9480</v>
      </c>
      <c r="X7" s="477"/>
      <c r="Y7" s="477"/>
      <c r="Z7" s="477"/>
      <c r="AA7" s="477"/>
      <c r="AB7" s="477"/>
      <c r="AC7" s="477"/>
      <c r="AD7" s="477"/>
      <c r="AE7" s="477">
        <v>2830</v>
      </c>
      <c r="AF7" s="477"/>
      <c r="AG7" s="477"/>
      <c r="AH7" s="477">
        <v>3520</v>
      </c>
      <c r="AI7" s="477"/>
      <c r="AJ7" s="477">
        <v>3760</v>
      </c>
      <c r="AK7" s="477">
        <v>4630</v>
      </c>
      <c r="AL7" s="477"/>
      <c r="AM7" s="477"/>
      <c r="AN7" s="477"/>
      <c r="AO7" s="477"/>
      <c r="AP7" s="477"/>
      <c r="AQ7" s="477"/>
      <c r="AR7" s="477"/>
      <c r="AS7" s="477"/>
      <c r="AT7" s="477">
        <v>3190</v>
      </c>
      <c r="AU7" s="477">
        <v>4800</v>
      </c>
      <c r="AV7" s="477">
        <v>5080</v>
      </c>
      <c r="AW7" s="477">
        <v>4560</v>
      </c>
      <c r="AX7" s="477">
        <v>5320</v>
      </c>
      <c r="AY7" s="477">
        <v>5490</v>
      </c>
      <c r="AZ7" s="477">
        <v>6340</v>
      </c>
      <c r="BA7" s="477"/>
      <c r="BB7" s="477"/>
      <c r="BC7" s="477"/>
      <c r="BD7" s="477"/>
      <c r="BE7" s="477"/>
      <c r="BF7" s="477"/>
      <c r="BG7" s="477"/>
      <c r="BH7" s="477">
        <v>3240</v>
      </c>
      <c r="BI7" s="477"/>
      <c r="BJ7" s="477">
        <v>1090</v>
      </c>
      <c r="BK7" s="477">
        <v>728</v>
      </c>
      <c r="BL7" s="477">
        <v>4640</v>
      </c>
      <c r="BM7" s="477">
        <v>462</v>
      </c>
      <c r="BN7" s="477">
        <v>782</v>
      </c>
      <c r="BO7" s="477">
        <v>736</v>
      </c>
      <c r="BP7" s="477">
        <v>1460</v>
      </c>
      <c r="BQ7" s="477">
        <v>4780</v>
      </c>
      <c r="BR7" s="477"/>
      <c r="BS7" s="477"/>
      <c r="BT7" s="477"/>
      <c r="BU7" s="477"/>
      <c r="BV7" s="477"/>
      <c r="BW7" s="477"/>
      <c r="BX7" s="477"/>
      <c r="BY7" s="477">
        <v>1640</v>
      </c>
      <c r="BZ7" s="477">
        <v>900</v>
      </c>
      <c r="CA7" s="477">
        <v>4300</v>
      </c>
      <c r="CB7" s="477">
        <v>560</v>
      </c>
      <c r="CC7" s="477">
        <v>1140</v>
      </c>
      <c r="CD7" s="477">
        <v>1130</v>
      </c>
      <c r="CE7" s="477">
        <v>1740</v>
      </c>
      <c r="CF7" s="477">
        <v>4560</v>
      </c>
      <c r="CG7" s="477"/>
      <c r="CH7" s="477"/>
      <c r="CI7" s="477"/>
      <c r="CJ7" s="477"/>
      <c r="CK7" s="477"/>
      <c r="CL7" s="477"/>
      <c r="CM7" s="477"/>
      <c r="CN7" s="477">
        <v>1700</v>
      </c>
      <c r="CO7" s="477">
        <v>3830</v>
      </c>
      <c r="CP7" s="477">
        <v>8610</v>
      </c>
      <c r="CQ7" s="477">
        <v>4280</v>
      </c>
      <c r="CR7" s="477">
        <v>3520</v>
      </c>
      <c r="CS7" s="477">
        <v>3400</v>
      </c>
      <c r="CT7" s="477">
        <v>4260</v>
      </c>
      <c r="CU7" s="477"/>
      <c r="CV7" s="477"/>
      <c r="CW7" s="477"/>
      <c r="CX7" s="477"/>
      <c r="CY7" s="477"/>
      <c r="CZ7" s="477"/>
      <c r="DA7" s="477"/>
      <c r="DB7" s="477">
        <v>2050</v>
      </c>
      <c r="DC7" s="477"/>
      <c r="DD7" s="477">
        <v>3390</v>
      </c>
      <c r="DE7" s="477">
        <v>7060</v>
      </c>
      <c r="DF7" s="477">
        <v>8510</v>
      </c>
      <c r="DG7" s="477">
        <v>3110</v>
      </c>
      <c r="DH7" s="477">
        <v>7090</v>
      </c>
      <c r="DI7" s="477">
        <v>9270</v>
      </c>
      <c r="DJ7" s="477">
        <v>4210</v>
      </c>
      <c r="DK7" s="477">
        <v>798</v>
      </c>
      <c r="DL7" s="477">
        <v>1260</v>
      </c>
      <c r="DM7" s="477">
        <v>2040</v>
      </c>
      <c r="DN7" s="477"/>
      <c r="DO7" s="477"/>
      <c r="DP7" s="477"/>
      <c r="DQ7" s="477"/>
      <c r="DR7" s="477"/>
      <c r="DS7" s="477"/>
      <c r="DT7" s="477"/>
      <c r="DU7" s="477">
        <v>3280</v>
      </c>
      <c r="DV7" s="477">
        <v>6560</v>
      </c>
      <c r="DW7" s="477"/>
      <c r="DX7" s="477">
        <v>1960</v>
      </c>
      <c r="DY7" s="477">
        <v>2610</v>
      </c>
      <c r="DZ7" s="477">
        <v>2100</v>
      </c>
      <c r="EA7" s="477"/>
      <c r="EB7" s="477"/>
      <c r="EC7" s="477"/>
      <c r="ED7" s="477"/>
      <c r="EE7" s="477"/>
      <c r="EF7" s="477"/>
      <c r="EG7" s="477"/>
      <c r="EH7" s="477"/>
      <c r="EI7" s="477">
        <v>215</v>
      </c>
      <c r="EJ7" s="477">
        <v>2480</v>
      </c>
      <c r="EK7" s="477">
        <v>3710</v>
      </c>
      <c r="EL7" s="477">
        <v>1400</v>
      </c>
      <c r="EM7" s="477"/>
      <c r="EN7" s="477"/>
      <c r="EO7" s="477"/>
      <c r="EP7" s="477"/>
      <c r="EQ7" s="477"/>
      <c r="ER7" s="477"/>
      <c r="ES7" s="477"/>
      <c r="ET7" s="477"/>
      <c r="EU7" s="477"/>
      <c r="EV7" s="477"/>
      <c r="EW7" s="477">
        <v>2530</v>
      </c>
      <c r="EX7" s="477">
        <v>1900</v>
      </c>
      <c r="EY7" s="477">
        <v>6770</v>
      </c>
      <c r="EZ7" s="477">
        <v>7080</v>
      </c>
      <c r="FA7" s="477">
        <v>2740</v>
      </c>
      <c r="FB7" s="477">
        <v>3300</v>
      </c>
      <c r="FC7" s="477">
        <v>9440</v>
      </c>
      <c r="FD7" s="477"/>
      <c r="FE7" s="477"/>
      <c r="FF7" s="477"/>
      <c r="FG7" s="477"/>
      <c r="FH7" s="477"/>
      <c r="FI7" s="477"/>
      <c r="FJ7" s="477"/>
      <c r="FK7" s="477">
        <v>4390</v>
      </c>
      <c r="FL7" s="478">
        <v>6290</v>
      </c>
      <c r="FM7" s="478">
        <v>18800</v>
      </c>
      <c r="FN7" s="478">
        <v>9070</v>
      </c>
      <c r="FO7" s="478">
        <v>7300</v>
      </c>
      <c r="FP7" s="478">
        <v>6360</v>
      </c>
      <c r="FQ7" s="478">
        <v>10500</v>
      </c>
      <c r="FR7" s="478"/>
      <c r="FS7" s="478"/>
      <c r="FT7" s="478"/>
      <c r="FU7" s="478"/>
      <c r="FV7" s="478"/>
      <c r="FW7" s="478"/>
      <c r="FX7" s="478"/>
    </row>
    <row r="8" spans="1:180">
      <c r="B8" s="476" t="s">
        <v>48</v>
      </c>
      <c r="C8" s="477">
        <v>7</v>
      </c>
      <c r="D8" s="477">
        <v>8</v>
      </c>
      <c r="E8" s="477">
        <v>5</v>
      </c>
      <c r="F8" s="477">
        <v>16</v>
      </c>
      <c r="G8" s="477">
        <v>5</v>
      </c>
      <c r="H8" s="477" t="s">
        <v>53</v>
      </c>
      <c r="I8" s="477" t="s">
        <v>53</v>
      </c>
      <c r="J8" s="477">
        <v>6</v>
      </c>
      <c r="K8" s="477" t="s">
        <v>53</v>
      </c>
      <c r="L8" s="477" t="s">
        <v>53</v>
      </c>
      <c r="M8" s="477" t="s">
        <v>53</v>
      </c>
      <c r="N8" s="477">
        <v>8</v>
      </c>
      <c r="O8" s="477">
        <v>9</v>
      </c>
      <c r="P8" s="477">
        <v>11</v>
      </c>
      <c r="Q8" s="477">
        <v>9</v>
      </c>
      <c r="R8" s="477">
        <v>7</v>
      </c>
      <c r="S8" s="477" t="s">
        <v>53</v>
      </c>
      <c r="T8" s="477">
        <v>19</v>
      </c>
      <c r="U8" s="477">
        <v>5</v>
      </c>
      <c r="V8" s="477">
        <v>45</v>
      </c>
      <c r="W8" s="477" t="s">
        <v>53</v>
      </c>
      <c r="X8" s="477">
        <v>5</v>
      </c>
      <c r="Y8" s="477">
        <v>9</v>
      </c>
      <c r="Z8" s="477">
        <v>6</v>
      </c>
      <c r="AA8" s="477">
        <v>11</v>
      </c>
      <c r="AB8" s="477">
        <v>15</v>
      </c>
      <c r="AC8" s="477">
        <v>9</v>
      </c>
      <c r="AD8" s="477">
        <v>16</v>
      </c>
      <c r="AE8" s="477">
        <v>11</v>
      </c>
      <c r="AF8" s="477"/>
      <c r="AG8" s="477"/>
      <c r="AH8" s="477">
        <v>11</v>
      </c>
      <c r="AI8" s="477"/>
      <c r="AJ8" s="477">
        <v>8</v>
      </c>
      <c r="AK8" s="477" t="s">
        <v>53</v>
      </c>
      <c r="AL8" s="477"/>
      <c r="AM8" s="477"/>
      <c r="AN8" s="477"/>
      <c r="AO8" s="477"/>
      <c r="AP8" s="477"/>
      <c r="AQ8" s="477"/>
      <c r="AR8" s="477"/>
      <c r="AS8" s="477"/>
      <c r="AT8" s="477">
        <v>6</v>
      </c>
      <c r="AU8" s="477">
        <v>16</v>
      </c>
      <c r="AV8" s="477">
        <v>22</v>
      </c>
      <c r="AW8" s="477">
        <v>10</v>
      </c>
      <c r="AX8" s="477">
        <v>11</v>
      </c>
      <c r="AY8" s="477">
        <v>8</v>
      </c>
      <c r="AZ8" s="477" t="s">
        <v>53</v>
      </c>
      <c r="BA8" s="477">
        <v>6</v>
      </c>
      <c r="BB8" s="477" t="s">
        <v>53</v>
      </c>
      <c r="BC8" s="477">
        <v>6</v>
      </c>
      <c r="BD8" s="477"/>
      <c r="BE8" s="477"/>
      <c r="BF8" s="477">
        <v>14</v>
      </c>
      <c r="BG8" s="477"/>
      <c r="BH8" s="477">
        <v>10</v>
      </c>
      <c r="BI8" s="477"/>
      <c r="BJ8" s="477">
        <v>5</v>
      </c>
      <c r="BK8" s="477">
        <v>10</v>
      </c>
      <c r="BL8" s="477">
        <v>6</v>
      </c>
      <c r="BM8" s="477">
        <v>10</v>
      </c>
      <c r="BN8" s="477">
        <v>8</v>
      </c>
      <c r="BO8" s="477">
        <v>7</v>
      </c>
      <c r="BP8" s="477">
        <v>18</v>
      </c>
      <c r="BQ8" s="477" t="s">
        <v>53</v>
      </c>
      <c r="BR8" s="477" t="s">
        <v>53</v>
      </c>
      <c r="BS8" s="477">
        <v>15</v>
      </c>
      <c r="BT8" s="477">
        <v>5</v>
      </c>
      <c r="BU8" s="477">
        <v>6</v>
      </c>
      <c r="BV8" s="477">
        <v>5</v>
      </c>
      <c r="BW8" s="477" t="s">
        <v>53</v>
      </c>
      <c r="BX8" s="477">
        <v>14</v>
      </c>
      <c r="BY8" s="477">
        <v>8</v>
      </c>
      <c r="BZ8" s="477">
        <v>14</v>
      </c>
      <c r="CA8" s="477">
        <v>11</v>
      </c>
      <c r="CB8" s="477">
        <v>12</v>
      </c>
      <c r="CC8" s="477">
        <v>8</v>
      </c>
      <c r="CD8" s="477">
        <v>7</v>
      </c>
      <c r="CE8" s="477">
        <v>17</v>
      </c>
      <c r="CF8" s="477">
        <v>7</v>
      </c>
      <c r="CG8" s="477">
        <v>5</v>
      </c>
      <c r="CH8" s="477">
        <v>18</v>
      </c>
      <c r="CI8" s="477">
        <v>6</v>
      </c>
      <c r="CJ8" s="477">
        <v>15</v>
      </c>
      <c r="CK8" s="477">
        <v>14</v>
      </c>
      <c r="CL8" s="477" t="s">
        <v>53</v>
      </c>
      <c r="CM8" s="477">
        <v>14</v>
      </c>
      <c r="CN8" s="477">
        <v>5</v>
      </c>
      <c r="CO8" s="477">
        <v>6</v>
      </c>
      <c r="CP8" s="477">
        <v>5</v>
      </c>
      <c r="CQ8" s="477">
        <v>6</v>
      </c>
      <c r="CR8" s="477">
        <v>6</v>
      </c>
      <c r="CS8" s="477">
        <v>5</v>
      </c>
      <c r="CT8" s="477">
        <v>6</v>
      </c>
      <c r="CU8" s="477">
        <v>608</v>
      </c>
      <c r="CV8" s="477">
        <v>8</v>
      </c>
      <c r="CW8" s="477"/>
      <c r="CX8" s="477"/>
      <c r="CY8" s="477">
        <v>45</v>
      </c>
      <c r="CZ8" s="477">
        <v>13</v>
      </c>
      <c r="DA8" s="477">
        <v>8</v>
      </c>
      <c r="DB8" s="477">
        <v>8</v>
      </c>
      <c r="DC8" s="477"/>
      <c r="DD8" s="477">
        <v>8</v>
      </c>
      <c r="DE8" s="477">
        <v>24</v>
      </c>
      <c r="DF8" s="477">
        <v>36</v>
      </c>
      <c r="DG8" s="477">
        <v>5</v>
      </c>
      <c r="DH8" s="477">
        <v>46</v>
      </c>
      <c r="DI8" s="477">
        <v>42</v>
      </c>
      <c r="DJ8" s="477">
        <v>6</v>
      </c>
      <c r="DK8" s="477">
        <v>6</v>
      </c>
      <c r="DL8" s="477">
        <v>8</v>
      </c>
      <c r="DM8" s="477">
        <v>6</v>
      </c>
      <c r="DN8" s="477">
        <v>41</v>
      </c>
      <c r="DO8" s="477">
        <v>24</v>
      </c>
      <c r="DP8" s="477">
        <v>5</v>
      </c>
      <c r="DQ8" s="477">
        <v>18</v>
      </c>
      <c r="DR8" s="477" t="s">
        <v>53</v>
      </c>
      <c r="DS8" s="477" t="s">
        <v>53</v>
      </c>
      <c r="DT8" s="477">
        <v>6</v>
      </c>
      <c r="DU8" s="477">
        <v>6</v>
      </c>
      <c r="DV8" s="477">
        <v>12</v>
      </c>
      <c r="DW8" s="477"/>
      <c r="DX8" s="477" t="s">
        <v>53</v>
      </c>
      <c r="DY8" s="477" t="s">
        <v>53</v>
      </c>
      <c r="DZ8" s="477" t="s">
        <v>53</v>
      </c>
      <c r="EA8" s="477"/>
      <c r="EB8" s="477"/>
      <c r="EC8" s="477"/>
      <c r="ED8" s="477" t="s">
        <v>53</v>
      </c>
      <c r="EE8" s="477">
        <v>26</v>
      </c>
      <c r="EF8" s="477">
        <v>75</v>
      </c>
      <c r="EG8" s="477" t="s">
        <v>53</v>
      </c>
      <c r="EH8" s="477">
        <v>6</v>
      </c>
      <c r="EI8" s="477">
        <v>2</v>
      </c>
      <c r="EJ8" s="477">
        <v>10</v>
      </c>
      <c r="EK8" s="477">
        <v>11</v>
      </c>
      <c r="EL8" s="477">
        <v>8</v>
      </c>
      <c r="EM8" s="477"/>
      <c r="EN8" s="477"/>
      <c r="EO8" s="477"/>
      <c r="EP8" s="477">
        <v>10</v>
      </c>
      <c r="EQ8" s="477">
        <v>24</v>
      </c>
      <c r="ER8" s="477"/>
      <c r="ES8" s="477"/>
      <c r="ET8" s="477"/>
      <c r="EU8" s="477" t="s">
        <v>53</v>
      </c>
      <c r="EV8" s="477">
        <v>8</v>
      </c>
      <c r="EW8" s="477">
        <v>2</v>
      </c>
      <c r="EX8" s="477">
        <v>11</v>
      </c>
      <c r="EY8" s="477">
        <v>95</v>
      </c>
      <c r="EZ8" s="477">
        <v>10</v>
      </c>
      <c r="FA8" s="477" t="s">
        <v>53</v>
      </c>
      <c r="FB8" s="477" t="s">
        <v>53</v>
      </c>
      <c r="FC8" s="477" t="s">
        <v>53</v>
      </c>
      <c r="FD8" s="477">
        <v>6</v>
      </c>
      <c r="FE8" s="477">
        <v>47</v>
      </c>
      <c r="FF8" s="477">
        <v>52</v>
      </c>
      <c r="FG8" s="477"/>
      <c r="FH8" s="477">
        <v>6</v>
      </c>
      <c r="FI8" s="477">
        <v>12</v>
      </c>
      <c r="FJ8" s="477">
        <v>11</v>
      </c>
      <c r="FK8" s="477">
        <v>2</v>
      </c>
      <c r="FL8" s="478">
        <v>30</v>
      </c>
      <c r="FM8" s="478">
        <v>54</v>
      </c>
      <c r="FN8" s="478">
        <v>80</v>
      </c>
      <c r="FO8" s="478" t="s">
        <v>53</v>
      </c>
      <c r="FP8" s="478">
        <v>13</v>
      </c>
      <c r="FQ8" s="478" t="s">
        <v>53</v>
      </c>
      <c r="FR8" s="478" t="s">
        <v>53</v>
      </c>
      <c r="FS8" s="478">
        <v>103</v>
      </c>
      <c r="FT8" s="478"/>
      <c r="FU8" s="478">
        <v>18</v>
      </c>
      <c r="FV8" s="478">
        <v>24</v>
      </c>
      <c r="FW8" s="478" t="s">
        <v>53</v>
      </c>
      <c r="FX8" s="478">
        <v>12</v>
      </c>
    </row>
    <row r="9" spans="1:180" ht="15.6">
      <c r="B9" s="476" t="s">
        <v>284</v>
      </c>
      <c r="C9" s="477"/>
      <c r="D9" s="477"/>
      <c r="E9" s="477"/>
      <c r="F9" s="477"/>
      <c r="G9" s="477"/>
      <c r="H9" s="477"/>
      <c r="I9" s="477"/>
      <c r="J9" s="477"/>
      <c r="K9" s="477"/>
      <c r="L9" s="477"/>
      <c r="M9" s="477"/>
      <c r="N9" s="477" t="s">
        <v>51</v>
      </c>
      <c r="O9" s="477" t="s">
        <v>51</v>
      </c>
      <c r="P9" s="477" t="s">
        <v>51</v>
      </c>
      <c r="Q9" s="477"/>
      <c r="R9" s="477"/>
      <c r="S9" s="477"/>
      <c r="T9" s="477"/>
      <c r="U9" s="477"/>
      <c r="V9" s="477"/>
      <c r="W9" s="477"/>
      <c r="X9" s="477"/>
      <c r="Y9" s="477"/>
      <c r="Z9" s="477"/>
      <c r="AA9" s="477"/>
      <c r="AB9" s="477" t="s">
        <v>51</v>
      </c>
      <c r="AC9" s="477" t="s">
        <v>51</v>
      </c>
      <c r="AD9" s="477" t="s">
        <v>51</v>
      </c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7"/>
      <c r="AY9" s="477"/>
      <c r="AZ9" s="477"/>
      <c r="BA9" s="477"/>
      <c r="BB9" s="477"/>
      <c r="BC9" s="477"/>
      <c r="BD9" s="477"/>
      <c r="BE9" s="477"/>
      <c r="BF9" s="477" t="s">
        <v>51</v>
      </c>
      <c r="BG9" s="477"/>
      <c r="BH9" s="477"/>
      <c r="BI9" s="477"/>
      <c r="BJ9" s="477"/>
      <c r="BK9" s="477"/>
      <c r="BL9" s="477"/>
      <c r="BM9" s="477"/>
      <c r="BN9" s="477"/>
      <c r="BO9" s="477"/>
      <c r="BP9" s="477"/>
      <c r="BQ9" s="477"/>
      <c r="BR9" s="477"/>
      <c r="BS9" s="477"/>
      <c r="BT9" s="477"/>
      <c r="BU9" s="477"/>
      <c r="BV9" s="477" t="s">
        <v>51</v>
      </c>
      <c r="BW9" s="477" t="s">
        <v>51</v>
      </c>
      <c r="BX9" s="477" t="s">
        <v>51</v>
      </c>
      <c r="BY9" s="477"/>
      <c r="BZ9" s="477"/>
      <c r="CA9" s="477"/>
      <c r="CB9" s="477"/>
      <c r="CC9" s="477"/>
      <c r="CD9" s="477"/>
      <c r="CE9" s="477"/>
      <c r="CF9" s="477"/>
      <c r="CG9" s="477"/>
      <c r="CH9" s="477"/>
      <c r="CI9" s="477"/>
      <c r="CJ9" s="477"/>
      <c r="CK9" s="477" t="s">
        <v>51</v>
      </c>
      <c r="CL9" s="477" t="s">
        <v>51</v>
      </c>
      <c r="CM9" s="477" t="s">
        <v>51</v>
      </c>
      <c r="CN9" s="477"/>
      <c r="CO9" s="477"/>
      <c r="CP9" s="477"/>
      <c r="CQ9" s="477"/>
      <c r="CR9" s="477"/>
      <c r="CS9" s="477"/>
      <c r="CT9" s="477"/>
      <c r="CU9" s="477"/>
      <c r="CV9" s="477"/>
      <c r="CW9" s="477"/>
      <c r="CX9" s="477"/>
      <c r="CY9" s="477" t="s">
        <v>51</v>
      </c>
      <c r="CZ9" s="477" t="s">
        <v>51</v>
      </c>
      <c r="DA9" s="477" t="s">
        <v>51</v>
      </c>
      <c r="DB9" s="477"/>
      <c r="DC9" s="477"/>
      <c r="DD9" s="477"/>
      <c r="DE9" s="477"/>
      <c r="DF9" s="477"/>
      <c r="DG9" s="477"/>
      <c r="DH9" s="477"/>
      <c r="DI9" s="477"/>
      <c r="DJ9" s="477"/>
      <c r="DK9" s="477"/>
      <c r="DL9" s="477"/>
      <c r="DM9" s="477"/>
      <c r="DN9" s="477"/>
      <c r="DO9" s="477"/>
      <c r="DP9" s="477"/>
      <c r="DQ9" s="477"/>
      <c r="DR9" s="477" t="s">
        <v>51</v>
      </c>
      <c r="DS9" s="477" t="s">
        <v>51</v>
      </c>
      <c r="DT9" s="477" t="s">
        <v>51</v>
      </c>
      <c r="DU9" s="477"/>
      <c r="DV9" s="477"/>
      <c r="DW9" s="477"/>
      <c r="DX9" s="477"/>
      <c r="DY9" s="477"/>
      <c r="DZ9" s="477"/>
      <c r="EA9" s="477"/>
      <c r="EB9" s="477"/>
      <c r="EC9" s="477"/>
      <c r="ED9" s="477"/>
      <c r="EE9" s="477"/>
      <c r="EF9" s="477" t="s">
        <v>51</v>
      </c>
      <c r="EG9" s="477" t="s">
        <v>51</v>
      </c>
      <c r="EH9" s="477" t="s">
        <v>51</v>
      </c>
      <c r="EI9" s="477"/>
      <c r="EJ9" s="477"/>
      <c r="EK9" s="477"/>
      <c r="EL9" s="477"/>
      <c r="EM9" s="477"/>
      <c r="EN9" s="477"/>
      <c r="EO9" s="477"/>
      <c r="EP9" s="477"/>
      <c r="EQ9" s="477"/>
      <c r="ER9" s="477"/>
      <c r="ES9" s="477"/>
      <c r="ET9" s="477"/>
      <c r="EU9" s="477" t="s">
        <v>51</v>
      </c>
      <c r="EV9" s="477" t="s">
        <v>51</v>
      </c>
      <c r="EW9" s="477"/>
      <c r="EX9" s="477"/>
      <c r="EY9" s="477"/>
      <c r="EZ9" s="477"/>
      <c r="FA9" s="477"/>
      <c r="FB9" s="477"/>
      <c r="FC9" s="477"/>
      <c r="FD9" s="477"/>
      <c r="FE9" s="477"/>
      <c r="FF9" s="477"/>
      <c r="FG9" s="477"/>
      <c r="FH9" s="477" t="s">
        <v>51</v>
      </c>
      <c r="FI9" s="477" t="s">
        <v>51</v>
      </c>
      <c r="FJ9" s="477" t="s">
        <v>51</v>
      </c>
      <c r="FK9" s="477"/>
      <c r="FL9" s="478"/>
      <c r="FM9" s="478"/>
      <c r="FN9" s="478"/>
      <c r="FO9" s="478"/>
      <c r="FP9" s="478"/>
      <c r="FQ9" s="478"/>
      <c r="FR9" s="478"/>
      <c r="FS9" s="478"/>
      <c r="FT9" s="478"/>
      <c r="FU9" s="478"/>
      <c r="FV9" s="478" t="s">
        <v>51</v>
      </c>
      <c r="FW9" s="478" t="s">
        <v>51</v>
      </c>
      <c r="FX9" s="478" t="s">
        <v>51</v>
      </c>
    </row>
    <row r="10" spans="1:180" ht="15.6">
      <c r="B10" s="476" t="s">
        <v>14</v>
      </c>
      <c r="C10" s="477" t="s">
        <v>15</v>
      </c>
      <c r="D10" s="477" t="s">
        <v>51</v>
      </c>
      <c r="E10" s="477" t="s">
        <v>51</v>
      </c>
      <c r="F10" s="477" t="s">
        <v>51</v>
      </c>
      <c r="G10" s="477" t="s">
        <v>51</v>
      </c>
      <c r="H10" s="477" t="s">
        <v>51</v>
      </c>
      <c r="I10" s="477" t="s">
        <v>51</v>
      </c>
      <c r="J10" s="477" t="s">
        <v>51</v>
      </c>
      <c r="K10" s="477" t="s">
        <v>51</v>
      </c>
      <c r="L10" s="477" t="s">
        <v>51</v>
      </c>
      <c r="M10" s="477" t="s">
        <v>51</v>
      </c>
      <c r="N10" s="477" t="s">
        <v>51</v>
      </c>
      <c r="O10" s="477" t="s">
        <v>51</v>
      </c>
      <c r="P10" s="477" t="s">
        <v>51</v>
      </c>
      <c r="Q10" s="477" t="s">
        <v>15</v>
      </c>
      <c r="R10" s="477" t="s">
        <v>51</v>
      </c>
      <c r="S10" s="477" t="s">
        <v>51</v>
      </c>
      <c r="T10" s="477" t="s">
        <v>51</v>
      </c>
      <c r="U10" s="477" t="s">
        <v>51</v>
      </c>
      <c r="V10" s="477" t="s">
        <v>51</v>
      </c>
      <c r="W10" s="477" t="s">
        <v>51</v>
      </c>
      <c r="X10" s="477">
        <v>10</v>
      </c>
      <c r="Y10" s="477">
        <v>22</v>
      </c>
      <c r="Z10" s="477">
        <v>37</v>
      </c>
      <c r="AA10" s="477">
        <v>5</v>
      </c>
      <c r="AB10" s="477" t="s">
        <v>51</v>
      </c>
      <c r="AC10" s="477" t="s">
        <v>51</v>
      </c>
      <c r="AD10" s="477" t="s">
        <v>51</v>
      </c>
      <c r="AE10" s="477" t="s">
        <v>51</v>
      </c>
      <c r="AF10" s="477"/>
      <c r="AG10" s="477"/>
      <c r="AH10" s="477" t="s">
        <v>51</v>
      </c>
      <c r="AI10" s="477"/>
      <c r="AJ10" s="477" t="s">
        <v>51</v>
      </c>
      <c r="AK10" s="477" t="s">
        <v>51</v>
      </c>
      <c r="AL10" s="477"/>
      <c r="AM10" s="477"/>
      <c r="AN10" s="477"/>
      <c r="AO10" s="477"/>
      <c r="AP10" s="477"/>
      <c r="AQ10" s="477"/>
      <c r="AR10" s="477"/>
      <c r="AS10" s="477"/>
      <c r="AT10" s="477" t="s">
        <v>15</v>
      </c>
      <c r="AU10" s="477" t="s">
        <v>51</v>
      </c>
      <c r="AV10" s="477" t="s">
        <v>51</v>
      </c>
      <c r="AW10" s="477" t="s">
        <v>51</v>
      </c>
      <c r="AX10" s="477" t="s">
        <v>51</v>
      </c>
      <c r="AY10" s="477" t="s">
        <v>51</v>
      </c>
      <c r="AZ10" s="477" t="s">
        <v>51</v>
      </c>
      <c r="BA10" s="477" t="s">
        <v>51</v>
      </c>
      <c r="BB10" s="477" t="s">
        <v>51</v>
      </c>
      <c r="BC10" s="477" t="s">
        <v>51</v>
      </c>
      <c r="BD10" s="477"/>
      <c r="BE10" s="477"/>
      <c r="BF10" s="477" t="s">
        <v>51</v>
      </c>
      <c r="BG10" s="477"/>
      <c r="BH10" s="477" t="s">
        <v>51</v>
      </c>
      <c r="BI10" s="477"/>
      <c r="BJ10" s="477" t="s">
        <v>15</v>
      </c>
      <c r="BK10" s="477" t="s">
        <v>51</v>
      </c>
      <c r="BL10" s="477" t="s">
        <v>51</v>
      </c>
      <c r="BM10" s="477" t="s">
        <v>51</v>
      </c>
      <c r="BN10" s="477" t="s">
        <v>51</v>
      </c>
      <c r="BO10" s="477" t="s">
        <v>51</v>
      </c>
      <c r="BP10" s="477" t="s">
        <v>51</v>
      </c>
      <c r="BQ10" s="477" t="s">
        <v>51</v>
      </c>
      <c r="BR10" s="477" t="s">
        <v>51</v>
      </c>
      <c r="BS10" s="477" t="s">
        <v>51</v>
      </c>
      <c r="BT10" s="477" t="s">
        <v>51</v>
      </c>
      <c r="BU10" s="477" t="s">
        <v>51</v>
      </c>
      <c r="BV10" s="477" t="s">
        <v>51</v>
      </c>
      <c r="BW10" s="477" t="s">
        <v>51</v>
      </c>
      <c r="BX10" s="477" t="s">
        <v>51</v>
      </c>
      <c r="BY10" s="477" t="s">
        <v>15</v>
      </c>
      <c r="BZ10" s="477" t="s">
        <v>51</v>
      </c>
      <c r="CA10" s="477" t="s">
        <v>51</v>
      </c>
      <c r="CB10" s="477" t="s">
        <v>51</v>
      </c>
      <c r="CC10" s="477" t="s">
        <v>51</v>
      </c>
      <c r="CD10" s="477" t="s">
        <v>51</v>
      </c>
      <c r="CE10" s="477" t="s">
        <v>51</v>
      </c>
      <c r="CF10" s="477" t="s">
        <v>51</v>
      </c>
      <c r="CG10" s="477" t="s">
        <v>51</v>
      </c>
      <c r="CH10" s="477" t="s">
        <v>51</v>
      </c>
      <c r="CI10" s="477" t="s">
        <v>51</v>
      </c>
      <c r="CJ10" s="477" t="s">
        <v>51</v>
      </c>
      <c r="CK10" s="477" t="s">
        <v>51</v>
      </c>
      <c r="CL10" s="477" t="s">
        <v>51</v>
      </c>
      <c r="CM10" s="477" t="s">
        <v>51</v>
      </c>
      <c r="CN10" s="477" t="s">
        <v>15</v>
      </c>
      <c r="CO10" s="477" t="s">
        <v>51</v>
      </c>
      <c r="CP10" s="477">
        <v>14</v>
      </c>
      <c r="CQ10" s="477" t="s">
        <v>51</v>
      </c>
      <c r="CR10" s="477" t="s">
        <v>51</v>
      </c>
      <c r="CS10" s="477">
        <v>11</v>
      </c>
      <c r="CT10" s="477">
        <v>33</v>
      </c>
      <c r="CU10" s="477">
        <v>22</v>
      </c>
      <c r="CV10" s="477">
        <v>62</v>
      </c>
      <c r="CW10" s="477"/>
      <c r="CX10" s="477"/>
      <c r="CY10" s="477" t="s">
        <v>51</v>
      </c>
      <c r="CZ10" s="477" t="s">
        <v>51</v>
      </c>
      <c r="DA10" s="477" t="s">
        <v>51</v>
      </c>
      <c r="DB10" s="477" t="s">
        <v>51</v>
      </c>
      <c r="DC10" s="477"/>
      <c r="DD10" s="477" t="s">
        <v>51</v>
      </c>
      <c r="DE10" s="477" t="s">
        <v>51</v>
      </c>
      <c r="DF10" s="477" t="s">
        <v>51</v>
      </c>
      <c r="DG10" s="477">
        <v>26</v>
      </c>
      <c r="DH10" s="477">
        <v>78</v>
      </c>
      <c r="DI10" s="477" t="s">
        <v>51</v>
      </c>
      <c r="DJ10" s="477" t="s">
        <v>51</v>
      </c>
      <c r="DK10" s="477" t="s">
        <v>51</v>
      </c>
      <c r="DL10" s="477">
        <v>29</v>
      </c>
      <c r="DM10" s="477">
        <v>28</v>
      </c>
      <c r="DN10" s="477">
        <v>27</v>
      </c>
      <c r="DO10" s="477" t="s">
        <v>51</v>
      </c>
      <c r="DP10" s="477" t="s">
        <v>51</v>
      </c>
      <c r="DQ10" s="477">
        <v>70</v>
      </c>
      <c r="DR10" s="477">
        <v>44</v>
      </c>
      <c r="DS10" s="477">
        <v>27</v>
      </c>
      <c r="DT10" s="477" t="s">
        <v>51</v>
      </c>
      <c r="DU10" s="477" t="s">
        <v>15</v>
      </c>
      <c r="DV10" s="477" t="s">
        <v>51</v>
      </c>
      <c r="DW10" s="477"/>
      <c r="DX10" s="477">
        <v>26</v>
      </c>
      <c r="DY10" s="477" t="s">
        <v>51</v>
      </c>
      <c r="DZ10" s="477" t="s">
        <v>51</v>
      </c>
      <c r="EA10" s="477"/>
      <c r="EB10" s="477"/>
      <c r="EC10" s="477"/>
      <c r="ED10" s="477" t="s">
        <v>51</v>
      </c>
      <c r="EE10" s="477" t="s">
        <v>51</v>
      </c>
      <c r="EF10" s="477" t="s">
        <v>51</v>
      </c>
      <c r="EG10" s="477" t="s">
        <v>51</v>
      </c>
      <c r="EH10" s="477" t="s">
        <v>51</v>
      </c>
      <c r="EI10" s="477" t="s">
        <v>15</v>
      </c>
      <c r="EJ10" s="477" t="s">
        <v>51</v>
      </c>
      <c r="EK10" s="477" t="s">
        <v>51</v>
      </c>
      <c r="EL10" s="477" t="s">
        <v>51</v>
      </c>
      <c r="EM10" s="477"/>
      <c r="EN10" s="477"/>
      <c r="EO10" s="477"/>
      <c r="EP10" s="477" t="s">
        <v>51</v>
      </c>
      <c r="EQ10" s="477" t="s">
        <v>51</v>
      </c>
      <c r="ER10" s="477"/>
      <c r="ES10" s="477"/>
      <c r="ET10" s="477"/>
      <c r="EU10" s="477" t="s">
        <v>51</v>
      </c>
      <c r="EV10" s="477" t="s">
        <v>51</v>
      </c>
      <c r="EW10" s="477" t="s">
        <v>15</v>
      </c>
      <c r="EX10" s="477">
        <v>13</v>
      </c>
      <c r="EY10" s="477" t="s">
        <v>51</v>
      </c>
      <c r="EZ10" s="477">
        <v>7</v>
      </c>
      <c r="FA10" s="477" t="s">
        <v>51</v>
      </c>
      <c r="FB10" s="477">
        <v>22</v>
      </c>
      <c r="FC10" s="477">
        <v>98</v>
      </c>
      <c r="FD10" s="477" t="s">
        <v>51</v>
      </c>
      <c r="FE10" s="477">
        <v>30</v>
      </c>
      <c r="FF10" s="477">
        <v>28</v>
      </c>
      <c r="FG10" s="477"/>
      <c r="FH10" s="477">
        <v>2</v>
      </c>
      <c r="FI10" s="477" t="s">
        <v>51</v>
      </c>
      <c r="FJ10" s="477">
        <v>10</v>
      </c>
      <c r="FK10" s="477" t="s">
        <v>15</v>
      </c>
      <c r="FL10" s="478">
        <v>43</v>
      </c>
      <c r="FM10" s="478" t="s">
        <v>51</v>
      </c>
      <c r="FN10" s="478" t="s">
        <v>51</v>
      </c>
      <c r="FO10" s="478" t="s">
        <v>51</v>
      </c>
      <c r="FP10" s="478" t="s">
        <v>51</v>
      </c>
      <c r="FQ10" s="478" t="s">
        <v>51</v>
      </c>
      <c r="FR10" s="478" t="s">
        <v>51</v>
      </c>
      <c r="FS10" s="478" t="s">
        <v>51</v>
      </c>
      <c r="FT10" s="478"/>
      <c r="FU10" s="478">
        <v>16</v>
      </c>
      <c r="FV10" s="478">
        <v>21</v>
      </c>
      <c r="FW10" s="478" t="s">
        <v>51</v>
      </c>
      <c r="FX10" s="478" t="s">
        <v>51</v>
      </c>
    </row>
    <row r="11" spans="1:180" ht="15.6">
      <c r="B11" s="476" t="s">
        <v>13</v>
      </c>
      <c r="C11" s="477">
        <v>244</v>
      </c>
      <c r="D11" s="477">
        <v>256</v>
      </c>
      <c r="E11" s="477">
        <v>271</v>
      </c>
      <c r="F11" s="477">
        <v>350</v>
      </c>
      <c r="G11" s="477">
        <v>345</v>
      </c>
      <c r="H11" s="477">
        <v>274</v>
      </c>
      <c r="I11" s="477">
        <v>357</v>
      </c>
      <c r="J11" s="477">
        <v>251</v>
      </c>
      <c r="K11" s="477">
        <v>256</v>
      </c>
      <c r="L11" s="477">
        <v>269</v>
      </c>
      <c r="M11" s="477">
        <v>208</v>
      </c>
      <c r="N11" s="477">
        <v>260</v>
      </c>
      <c r="O11" s="477">
        <v>354</v>
      </c>
      <c r="P11" s="477">
        <v>241</v>
      </c>
      <c r="Q11" s="477">
        <v>315</v>
      </c>
      <c r="R11" s="477">
        <v>114</v>
      </c>
      <c r="S11" s="477">
        <v>130</v>
      </c>
      <c r="T11" s="477">
        <v>261</v>
      </c>
      <c r="U11" s="477">
        <v>195</v>
      </c>
      <c r="V11" s="477">
        <v>113</v>
      </c>
      <c r="W11" s="477">
        <v>303</v>
      </c>
      <c r="X11" s="477">
        <v>206</v>
      </c>
      <c r="Y11" s="477">
        <v>135</v>
      </c>
      <c r="Z11" s="477">
        <v>19</v>
      </c>
      <c r="AA11" s="477">
        <v>30</v>
      </c>
      <c r="AB11" s="477">
        <v>80</v>
      </c>
      <c r="AC11" s="477">
        <v>95</v>
      </c>
      <c r="AD11" s="477">
        <v>80</v>
      </c>
      <c r="AE11" s="477">
        <v>76</v>
      </c>
      <c r="AF11" s="477"/>
      <c r="AG11" s="477"/>
      <c r="AH11" s="477">
        <v>232</v>
      </c>
      <c r="AI11" s="477"/>
      <c r="AJ11" s="477">
        <v>266</v>
      </c>
      <c r="AK11" s="477">
        <v>153</v>
      </c>
      <c r="AL11" s="477"/>
      <c r="AM11" s="477"/>
      <c r="AN11" s="477"/>
      <c r="AO11" s="477"/>
      <c r="AP11" s="477"/>
      <c r="AQ11" s="477"/>
      <c r="AR11" s="477"/>
      <c r="AS11" s="477"/>
      <c r="AT11" s="477">
        <v>244</v>
      </c>
      <c r="AU11" s="477">
        <v>236</v>
      </c>
      <c r="AV11" s="477">
        <v>270</v>
      </c>
      <c r="AW11" s="477">
        <v>298</v>
      </c>
      <c r="AX11" s="477">
        <v>222</v>
      </c>
      <c r="AY11" s="477">
        <v>180</v>
      </c>
      <c r="AZ11" s="477">
        <v>257</v>
      </c>
      <c r="BA11" s="477">
        <v>222</v>
      </c>
      <c r="BB11" s="477">
        <v>239</v>
      </c>
      <c r="BC11" s="477">
        <v>245</v>
      </c>
      <c r="BD11" s="477"/>
      <c r="BE11" s="477"/>
      <c r="BF11" s="477">
        <v>20</v>
      </c>
      <c r="BG11" s="477"/>
      <c r="BH11" s="477">
        <v>215</v>
      </c>
      <c r="BI11" s="477"/>
      <c r="BJ11" s="477">
        <v>206</v>
      </c>
      <c r="BK11" s="477">
        <v>133</v>
      </c>
      <c r="BL11" s="477">
        <v>102</v>
      </c>
      <c r="BM11" s="477">
        <v>95</v>
      </c>
      <c r="BN11" s="477">
        <v>207</v>
      </c>
      <c r="BO11" s="477">
        <v>187</v>
      </c>
      <c r="BP11" s="477">
        <v>206</v>
      </c>
      <c r="BQ11" s="477">
        <v>428</v>
      </c>
      <c r="BR11" s="477">
        <v>292</v>
      </c>
      <c r="BS11" s="477">
        <v>329</v>
      </c>
      <c r="BT11" s="477">
        <v>468</v>
      </c>
      <c r="BU11" s="477">
        <v>294</v>
      </c>
      <c r="BV11" s="477">
        <v>447</v>
      </c>
      <c r="BW11" s="477">
        <v>225</v>
      </c>
      <c r="BX11" s="477">
        <v>149</v>
      </c>
      <c r="BY11" s="477">
        <v>222</v>
      </c>
      <c r="BZ11" s="477">
        <v>142</v>
      </c>
      <c r="CA11" s="477">
        <v>311</v>
      </c>
      <c r="CB11" s="477">
        <v>97</v>
      </c>
      <c r="CC11" s="477">
        <v>215</v>
      </c>
      <c r="CD11" s="477">
        <v>203</v>
      </c>
      <c r="CE11" s="477">
        <v>171</v>
      </c>
      <c r="CF11" s="477">
        <v>417</v>
      </c>
      <c r="CG11" s="477">
        <v>329</v>
      </c>
      <c r="CH11" s="477">
        <v>320</v>
      </c>
      <c r="CI11" s="477">
        <v>374</v>
      </c>
      <c r="CJ11" s="477">
        <v>329</v>
      </c>
      <c r="CK11" s="477">
        <v>296</v>
      </c>
      <c r="CL11" s="477">
        <v>265</v>
      </c>
      <c r="CM11" s="477">
        <v>149</v>
      </c>
      <c r="CN11" s="477">
        <v>264</v>
      </c>
      <c r="CO11" s="477">
        <v>73</v>
      </c>
      <c r="CP11" s="477">
        <v>195</v>
      </c>
      <c r="CQ11" s="477">
        <v>270</v>
      </c>
      <c r="CR11" s="477">
        <v>231</v>
      </c>
      <c r="CS11" s="477">
        <v>54</v>
      </c>
      <c r="CT11" s="477">
        <v>99</v>
      </c>
      <c r="CU11" s="477">
        <v>426</v>
      </c>
      <c r="CV11" s="477">
        <v>62</v>
      </c>
      <c r="CW11" s="477"/>
      <c r="CX11" s="477"/>
      <c r="CY11" s="477">
        <v>123</v>
      </c>
      <c r="CZ11" s="477">
        <v>110</v>
      </c>
      <c r="DA11" s="477">
        <v>107</v>
      </c>
      <c r="DB11" s="477">
        <v>204</v>
      </c>
      <c r="DC11" s="477"/>
      <c r="DD11" s="477">
        <v>272</v>
      </c>
      <c r="DE11" s="477">
        <v>296</v>
      </c>
      <c r="DF11" s="477">
        <v>422</v>
      </c>
      <c r="DG11" s="477">
        <v>38</v>
      </c>
      <c r="DH11" s="477">
        <v>55</v>
      </c>
      <c r="DI11" s="477">
        <v>100</v>
      </c>
      <c r="DJ11" s="477">
        <v>92</v>
      </c>
      <c r="DK11" s="477">
        <v>88</v>
      </c>
      <c r="DL11" s="477">
        <v>107</v>
      </c>
      <c r="DM11" s="477">
        <v>27</v>
      </c>
      <c r="DN11" s="477">
        <v>37</v>
      </c>
      <c r="DO11" s="477">
        <v>167</v>
      </c>
      <c r="DP11" s="477">
        <v>148</v>
      </c>
      <c r="DQ11" s="477">
        <v>165</v>
      </c>
      <c r="DR11" s="477">
        <v>251</v>
      </c>
      <c r="DS11" s="477">
        <v>130</v>
      </c>
      <c r="DT11" s="477">
        <v>300</v>
      </c>
      <c r="DU11" s="477">
        <v>164</v>
      </c>
      <c r="DV11" s="477">
        <v>110</v>
      </c>
      <c r="DW11" s="477"/>
      <c r="DX11" s="477">
        <v>125</v>
      </c>
      <c r="DY11" s="477">
        <v>134</v>
      </c>
      <c r="DZ11" s="477">
        <v>77</v>
      </c>
      <c r="EA11" s="477"/>
      <c r="EB11" s="477"/>
      <c r="EC11" s="477"/>
      <c r="ED11" s="477">
        <v>489</v>
      </c>
      <c r="EE11" s="477">
        <v>65</v>
      </c>
      <c r="EF11" s="477">
        <v>103</v>
      </c>
      <c r="EG11" s="477">
        <v>112</v>
      </c>
      <c r="EH11" s="477">
        <v>186</v>
      </c>
      <c r="EI11" s="477">
        <v>62</v>
      </c>
      <c r="EJ11" s="477">
        <v>115</v>
      </c>
      <c r="EK11" s="477">
        <v>320</v>
      </c>
      <c r="EL11" s="477">
        <v>153</v>
      </c>
      <c r="EM11" s="477"/>
      <c r="EN11" s="477"/>
      <c r="EO11" s="477"/>
      <c r="EP11" s="477">
        <v>217</v>
      </c>
      <c r="EQ11" s="477">
        <v>250</v>
      </c>
      <c r="ER11" s="477"/>
      <c r="ES11" s="477"/>
      <c r="ET11" s="477"/>
      <c r="EU11" s="477">
        <v>271</v>
      </c>
      <c r="EV11" s="477">
        <v>45</v>
      </c>
      <c r="EW11" s="477">
        <v>190</v>
      </c>
      <c r="EX11" s="477">
        <v>32</v>
      </c>
      <c r="EY11" s="477">
        <v>269</v>
      </c>
      <c r="EZ11" s="477">
        <v>231</v>
      </c>
      <c r="FA11" s="477">
        <v>140</v>
      </c>
      <c r="FB11" s="477">
        <v>91</v>
      </c>
      <c r="FC11" s="477">
        <v>83</v>
      </c>
      <c r="FD11" s="477">
        <v>237</v>
      </c>
      <c r="FE11" s="477">
        <v>356</v>
      </c>
      <c r="FF11" s="477">
        <v>347</v>
      </c>
      <c r="FG11" s="477"/>
      <c r="FH11" s="477">
        <v>100</v>
      </c>
      <c r="FI11" s="477">
        <v>221</v>
      </c>
      <c r="FJ11" s="477">
        <v>161</v>
      </c>
      <c r="FK11" s="477">
        <v>266</v>
      </c>
      <c r="FL11" s="478">
        <v>249</v>
      </c>
      <c r="FM11" s="478">
        <v>161</v>
      </c>
      <c r="FN11" s="478">
        <v>347</v>
      </c>
      <c r="FO11" s="478">
        <v>383</v>
      </c>
      <c r="FP11" s="478">
        <v>286</v>
      </c>
      <c r="FQ11" s="478">
        <v>159</v>
      </c>
      <c r="FR11" s="478">
        <v>202</v>
      </c>
      <c r="FS11" s="478">
        <v>282</v>
      </c>
      <c r="FT11" s="478"/>
      <c r="FU11" s="478">
        <v>62</v>
      </c>
      <c r="FV11" s="478">
        <v>82</v>
      </c>
      <c r="FW11" s="478">
        <v>131</v>
      </c>
      <c r="FX11" s="478">
        <v>125</v>
      </c>
    </row>
    <row r="12" spans="1:180" ht="15.6">
      <c r="B12" s="476" t="s">
        <v>372</v>
      </c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>
        <v>260</v>
      </c>
      <c r="O12" s="477">
        <v>354</v>
      </c>
      <c r="P12" s="477">
        <v>241</v>
      </c>
      <c r="Q12" s="477"/>
      <c r="R12" s="477"/>
      <c r="S12" s="477"/>
      <c r="T12" s="477"/>
      <c r="U12" s="477"/>
      <c r="V12" s="477"/>
      <c r="W12" s="477"/>
      <c r="X12" s="477"/>
      <c r="Y12" s="477"/>
      <c r="Z12" s="477"/>
      <c r="AA12" s="477"/>
      <c r="AB12" s="477">
        <v>80</v>
      </c>
      <c r="AC12" s="477">
        <v>95</v>
      </c>
      <c r="AD12" s="477">
        <v>80</v>
      </c>
      <c r="AE12" s="477"/>
      <c r="AF12" s="477"/>
      <c r="AG12" s="477"/>
      <c r="AH12" s="477"/>
      <c r="AI12" s="477"/>
      <c r="AJ12" s="477"/>
      <c r="AK12" s="477"/>
      <c r="AL12" s="477"/>
      <c r="AM12" s="477"/>
      <c r="AN12" s="477"/>
      <c r="AO12" s="477"/>
      <c r="AP12" s="477"/>
      <c r="AQ12" s="477"/>
      <c r="AR12" s="477"/>
      <c r="AS12" s="477"/>
      <c r="AT12" s="477"/>
      <c r="AU12" s="477"/>
      <c r="AV12" s="477"/>
      <c r="AW12" s="477"/>
      <c r="AX12" s="477"/>
      <c r="AY12" s="477"/>
      <c r="AZ12" s="477"/>
      <c r="BA12" s="477"/>
      <c r="BB12" s="477"/>
      <c r="BC12" s="477"/>
      <c r="BD12" s="477"/>
      <c r="BE12" s="477"/>
      <c r="BF12" s="477">
        <v>20</v>
      </c>
      <c r="BG12" s="477"/>
      <c r="BH12" s="477"/>
      <c r="BI12" s="477"/>
      <c r="BJ12" s="477"/>
      <c r="BK12" s="477"/>
      <c r="BL12" s="477"/>
      <c r="BM12" s="477"/>
      <c r="BN12" s="477"/>
      <c r="BO12" s="477"/>
      <c r="BP12" s="477"/>
      <c r="BQ12" s="477"/>
      <c r="BR12" s="477"/>
      <c r="BS12" s="477"/>
      <c r="BT12" s="477"/>
      <c r="BU12" s="477"/>
      <c r="BV12" s="477">
        <v>447</v>
      </c>
      <c r="BW12" s="477">
        <v>225</v>
      </c>
      <c r="BX12" s="477">
        <v>149</v>
      </c>
      <c r="BY12" s="477"/>
      <c r="BZ12" s="477"/>
      <c r="CA12" s="477"/>
      <c r="CB12" s="477"/>
      <c r="CC12" s="477"/>
      <c r="CD12" s="477"/>
      <c r="CE12" s="477"/>
      <c r="CF12" s="477"/>
      <c r="CG12" s="477"/>
      <c r="CH12" s="477"/>
      <c r="CI12" s="477"/>
      <c r="CJ12" s="477"/>
      <c r="CK12" s="477">
        <v>296</v>
      </c>
      <c r="CL12" s="477">
        <v>265</v>
      </c>
      <c r="CM12" s="477">
        <v>149</v>
      </c>
      <c r="CN12" s="477"/>
      <c r="CO12" s="477"/>
      <c r="CP12" s="477"/>
      <c r="CQ12" s="477"/>
      <c r="CR12" s="477"/>
      <c r="CS12" s="477"/>
      <c r="CT12" s="477"/>
      <c r="CU12" s="477"/>
      <c r="CV12" s="477"/>
      <c r="CW12" s="477"/>
      <c r="CX12" s="477"/>
      <c r="CY12" s="477">
        <v>123</v>
      </c>
      <c r="CZ12" s="477">
        <v>110</v>
      </c>
      <c r="DA12" s="477">
        <v>107</v>
      </c>
      <c r="DB12" s="477"/>
      <c r="DC12" s="477"/>
      <c r="DD12" s="477"/>
      <c r="DE12" s="477"/>
      <c r="DF12" s="477"/>
      <c r="DG12" s="477"/>
      <c r="DH12" s="477"/>
      <c r="DI12" s="477"/>
      <c r="DJ12" s="477"/>
      <c r="DK12" s="477"/>
      <c r="DL12" s="477"/>
      <c r="DM12" s="477"/>
      <c r="DN12" s="477"/>
      <c r="DO12" s="477"/>
      <c r="DP12" s="477"/>
      <c r="DQ12" s="477"/>
      <c r="DR12" s="477">
        <v>295</v>
      </c>
      <c r="DS12" s="477">
        <v>158</v>
      </c>
      <c r="DT12" s="477">
        <v>300</v>
      </c>
      <c r="DU12" s="477"/>
      <c r="DV12" s="477"/>
      <c r="DW12" s="477"/>
      <c r="DX12" s="477"/>
      <c r="DY12" s="477"/>
      <c r="DZ12" s="477"/>
      <c r="EA12" s="477"/>
      <c r="EB12" s="477"/>
      <c r="EC12" s="477"/>
      <c r="ED12" s="477"/>
      <c r="EE12" s="477"/>
      <c r="EF12" s="477">
        <v>103</v>
      </c>
      <c r="EG12" s="477">
        <v>112</v>
      </c>
      <c r="EH12" s="477">
        <v>186</v>
      </c>
      <c r="EI12" s="477"/>
      <c r="EJ12" s="477"/>
      <c r="EK12" s="477"/>
      <c r="EL12" s="477"/>
      <c r="EM12" s="477"/>
      <c r="EN12" s="477"/>
      <c r="EO12" s="477"/>
      <c r="EP12" s="477"/>
      <c r="EQ12" s="477"/>
      <c r="ER12" s="477"/>
      <c r="ES12" s="477"/>
      <c r="ET12" s="477"/>
      <c r="EU12" s="477">
        <v>271</v>
      </c>
      <c r="EV12" s="477">
        <v>45</v>
      </c>
      <c r="EW12" s="477"/>
      <c r="EX12" s="477"/>
      <c r="EY12" s="477"/>
      <c r="EZ12" s="477"/>
      <c r="FA12" s="477"/>
      <c r="FB12" s="477"/>
      <c r="FC12" s="477"/>
      <c r="FD12" s="477"/>
      <c r="FE12" s="477"/>
      <c r="FF12" s="477"/>
      <c r="FG12" s="477"/>
      <c r="FH12" s="477">
        <v>102</v>
      </c>
      <c r="FI12" s="477">
        <v>221</v>
      </c>
      <c r="FJ12" s="477">
        <v>171</v>
      </c>
      <c r="FK12" s="477"/>
      <c r="FL12" s="478"/>
      <c r="FM12" s="478"/>
      <c r="FN12" s="478"/>
      <c r="FO12" s="478"/>
      <c r="FP12" s="478"/>
      <c r="FQ12" s="478"/>
      <c r="FR12" s="478"/>
      <c r="FS12" s="478"/>
      <c r="FT12" s="478"/>
      <c r="FU12" s="478"/>
      <c r="FV12" s="478">
        <v>104</v>
      </c>
      <c r="FW12" s="478">
        <v>131</v>
      </c>
      <c r="FX12" s="478">
        <v>125</v>
      </c>
    </row>
    <row r="13" spans="1:180" ht="15.6">
      <c r="B13" s="476" t="s">
        <v>373</v>
      </c>
      <c r="C13" s="477"/>
      <c r="D13" s="477"/>
      <c r="E13" s="477"/>
      <c r="F13" s="477"/>
      <c r="G13" s="477"/>
      <c r="H13" s="477"/>
      <c r="I13" s="477"/>
      <c r="J13" s="477"/>
      <c r="K13" s="477"/>
      <c r="L13" s="477"/>
      <c r="M13" s="477"/>
      <c r="N13" s="477"/>
      <c r="O13" s="477">
        <v>16</v>
      </c>
      <c r="P13" s="477">
        <v>7</v>
      </c>
      <c r="Q13" s="477"/>
      <c r="R13" s="477"/>
      <c r="S13" s="477"/>
      <c r="T13" s="477"/>
      <c r="U13" s="477"/>
      <c r="V13" s="477"/>
      <c r="W13" s="477"/>
      <c r="X13" s="477"/>
      <c r="Y13" s="477"/>
      <c r="Z13" s="477"/>
      <c r="AA13" s="477"/>
      <c r="AB13" s="477"/>
      <c r="AC13" s="477" t="s">
        <v>51</v>
      </c>
      <c r="AD13" s="477">
        <v>1</v>
      </c>
      <c r="AE13" s="477"/>
      <c r="AF13" s="477"/>
      <c r="AG13" s="477"/>
      <c r="AH13" s="477"/>
      <c r="AI13" s="477"/>
      <c r="AJ13" s="477"/>
      <c r="AK13" s="477"/>
      <c r="AL13" s="477"/>
      <c r="AM13" s="477"/>
      <c r="AN13" s="477"/>
      <c r="AO13" s="477"/>
      <c r="AP13" s="477"/>
      <c r="AQ13" s="477"/>
      <c r="AR13" s="477"/>
      <c r="AS13" s="477"/>
      <c r="AT13" s="477"/>
      <c r="AU13" s="477"/>
      <c r="AV13" s="477"/>
      <c r="AW13" s="477"/>
      <c r="AX13" s="477"/>
      <c r="AY13" s="477"/>
      <c r="AZ13" s="477"/>
      <c r="BA13" s="477"/>
      <c r="BB13" s="477"/>
      <c r="BC13" s="477"/>
      <c r="BD13" s="477"/>
      <c r="BE13" s="477"/>
      <c r="BF13" s="477">
        <v>8</v>
      </c>
      <c r="BG13" s="477"/>
      <c r="BH13" s="477"/>
      <c r="BI13" s="477"/>
      <c r="BJ13" s="477"/>
      <c r="BK13" s="477"/>
      <c r="BL13" s="477"/>
      <c r="BM13" s="477"/>
      <c r="BN13" s="477"/>
      <c r="BO13" s="477"/>
      <c r="BP13" s="477"/>
      <c r="BQ13" s="477"/>
      <c r="BR13" s="477"/>
      <c r="BS13" s="477"/>
      <c r="BT13" s="477"/>
      <c r="BU13" s="477"/>
      <c r="BV13" s="477"/>
      <c r="BW13" s="477">
        <v>10</v>
      </c>
      <c r="BX13" s="477">
        <v>2</v>
      </c>
      <c r="BY13" s="477"/>
      <c r="BZ13" s="477"/>
      <c r="CA13" s="477"/>
      <c r="CB13" s="477"/>
      <c r="CC13" s="477"/>
      <c r="CD13" s="477"/>
      <c r="CE13" s="477"/>
      <c r="CF13" s="477"/>
      <c r="CG13" s="477"/>
      <c r="CH13" s="477"/>
      <c r="CI13" s="477"/>
      <c r="CJ13" s="477"/>
      <c r="CK13" s="477"/>
      <c r="CL13" s="477">
        <v>14</v>
      </c>
      <c r="CM13" s="477">
        <v>3</v>
      </c>
      <c r="CN13" s="477"/>
      <c r="CO13" s="477"/>
      <c r="CP13" s="477"/>
      <c r="CQ13" s="477"/>
      <c r="CR13" s="477"/>
      <c r="CS13" s="477"/>
      <c r="CT13" s="477"/>
      <c r="CU13" s="477"/>
      <c r="CV13" s="477"/>
      <c r="CW13" s="477"/>
      <c r="CX13" s="477"/>
      <c r="CY13" s="477"/>
      <c r="CZ13" s="477" t="s">
        <v>51</v>
      </c>
      <c r="DA13" s="477">
        <v>3</v>
      </c>
      <c r="DB13" s="477"/>
      <c r="DC13" s="477"/>
      <c r="DD13" s="477"/>
      <c r="DE13" s="477"/>
      <c r="DF13" s="477"/>
      <c r="DG13" s="477"/>
      <c r="DH13" s="477"/>
      <c r="DI13" s="477"/>
      <c r="DJ13" s="477"/>
      <c r="DK13" s="477"/>
      <c r="DL13" s="477"/>
      <c r="DM13" s="477"/>
      <c r="DN13" s="477"/>
      <c r="DO13" s="477"/>
      <c r="DP13" s="477"/>
      <c r="DQ13" s="477"/>
      <c r="DR13" s="477"/>
      <c r="DS13" s="477" t="s">
        <v>51</v>
      </c>
      <c r="DT13" s="477">
        <v>3</v>
      </c>
      <c r="DU13" s="477"/>
      <c r="DV13" s="477"/>
      <c r="DW13" s="477"/>
      <c r="DX13" s="477"/>
      <c r="DY13" s="477"/>
      <c r="DZ13" s="477"/>
      <c r="EA13" s="477"/>
      <c r="EB13" s="477"/>
      <c r="EC13" s="477"/>
      <c r="ED13" s="477"/>
      <c r="EE13" s="477"/>
      <c r="EF13" s="477"/>
      <c r="EG13" s="477" t="s">
        <v>51</v>
      </c>
      <c r="EH13" s="477">
        <v>2</v>
      </c>
      <c r="EI13" s="477"/>
      <c r="EJ13" s="477"/>
      <c r="EK13" s="477"/>
      <c r="EL13" s="477"/>
      <c r="EM13" s="477"/>
      <c r="EN13" s="477"/>
      <c r="EO13" s="477"/>
      <c r="EP13" s="477"/>
      <c r="EQ13" s="477"/>
      <c r="ER13" s="477"/>
      <c r="ES13" s="477"/>
      <c r="ET13" s="477"/>
      <c r="EU13" s="477" t="s">
        <v>51</v>
      </c>
      <c r="EV13" s="477">
        <v>3</v>
      </c>
      <c r="EW13" s="477"/>
      <c r="EX13" s="477"/>
      <c r="EY13" s="477"/>
      <c r="EZ13" s="477"/>
      <c r="FA13" s="477"/>
      <c r="FB13" s="477"/>
      <c r="FC13" s="477"/>
      <c r="FD13" s="477"/>
      <c r="FE13" s="477"/>
      <c r="FF13" s="477"/>
      <c r="FG13" s="477"/>
      <c r="FH13" s="477"/>
      <c r="FI13" s="477">
        <v>3</v>
      </c>
      <c r="FJ13" s="477" t="s">
        <v>51</v>
      </c>
      <c r="FK13" s="477"/>
      <c r="FL13" s="478"/>
      <c r="FM13" s="478"/>
      <c r="FN13" s="478"/>
      <c r="FO13" s="478"/>
      <c r="FP13" s="478"/>
      <c r="FQ13" s="478"/>
      <c r="FR13" s="478"/>
      <c r="FS13" s="478"/>
      <c r="FT13" s="478"/>
      <c r="FU13" s="478"/>
      <c r="FV13" s="478"/>
      <c r="FW13" s="478" t="s">
        <v>51</v>
      </c>
      <c r="FX13" s="478">
        <v>2</v>
      </c>
    </row>
    <row r="14" spans="1:180">
      <c r="B14" s="476" t="s">
        <v>45</v>
      </c>
      <c r="C14" s="477">
        <v>2610</v>
      </c>
      <c r="D14" s="477">
        <v>2490</v>
      </c>
      <c r="E14" s="477">
        <v>2330</v>
      </c>
      <c r="F14" s="477">
        <v>2550</v>
      </c>
      <c r="G14" s="477">
        <v>3060</v>
      </c>
      <c r="H14" s="477">
        <v>3030</v>
      </c>
      <c r="I14" s="477">
        <v>3070</v>
      </c>
      <c r="J14" s="477">
        <v>2220</v>
      </c>
      <c r="K14" s="477">
        <v>3060</v>
      </c>
      <c r="L14" s="477">
        <v>3400</v>
      </c>
      <c r="M14" s="477">
        <v>4290</v>
      </c>
      <c r="N14" s="477">
        <v>3550</v>
      </c>
      <c r="O14" s="477">
        <v>3220</v>
      </c>
      <c r="P14" s="477">
        <v>2340</v>
      </c>
      <c r="Q14" s="477">
        <v>6190</v>
      </c>
      <c r="R14" s="477">
        <v>2590</v>
      </c>
      <c r="S14" s="477">
        <v>4960</v>
      </c>
      <c r="T14" s="477">
        <v>4300</v>
      </c>
      <c r="U14" s="477">
        <v>2430</v>
      </c>
      <c r="V14" s="477">
        <v>2940</v>
      </c>
      <c r="W14" s="477">
        <v>5330</v>
      </c>
      <c r="X14" s="477">
        <v>3940</v>
      </c>
      <c r="Y14" s="477">
        <v>3660</v>
      </c>
      <c r="Z14" s="477">
        <v>3360</v>
      </c>
      <c r="AA14" s="477">
        <v>3460</v>
      </c>
      <c r="AB14" s="477">
        <v>2970</v>
      </c>
      <c r="AC14" s="477">
        <v>1770</v>
      </c>
      <c r="AD14" s="477">
        <v>1020</v>
      </c>
      <c r="AE14" s="477">
        <v>2040</v>
      </c>
      <c r="AF14" s="477"/>
      <c r="AG14" s="477"/>
      <c r="AH14" s="477">
        <v>1780</v>
      </c>
      <c r="AI14" s="477"/>
      <c r="AJ14" s="477">
        <v>1850</v>
      </c>
      <c r="AK14" s="477">
        <v>3200</v>
      </c>
      <c r="AL14" s="477"/>
      <c r="AM14" s="477"/>
      <c r="AN14" s="477"/>
      <c r="AO14" s="477"/>
      <c r="AP14" s="477"/>
      <c r="AQ14" s="477"/>
      <c r="AR14" s="477"/>
      <c r="AS14" s="477"/>
      <c r="AT14" s="477">
        <v>2600</v>
      </c>
      <c r="AU14" s="477">
        <v>2700</v>
      </c>
      <c r="AV14" s="477">
        <v>2540</v>
      </c>
      <c r="AW14" s="477">
        <v>2510</v>
      </c>
      <c r="AX14" s="477">
        <v>2920</v>
      </c>
      <c r="AY14" s="477">
        <v>3070</v>
      </c>
      <c r="AZ14" s="477">
        <v>3380</v>
      </c>
      <c r="BA14" s="477">
        <v>2280</v>
      </c>
      <c r="BB14" s="477">
        <v>3220</v>
      </c>
      <c r="BC14" s="477">
        <v>3690</v>
      </c>
      <c r="BD14" s="477"/>
      <c r="BE14" s="477"/>
      <c r="BF14" s="477">
        <v>2650</v>
      </c>
      <c r="BG14" s="477"/>
      <c r="BH14" s="477">
        <v>1380</v>
      </c>
      <c r="BI14" s="477"/>
      <c r="BJ14" s="477">
        <v>178</v>
      </c>
      <c r="BK14" s="477">
        <v>140</v>
      </c>
      <c r="BL14" s="477">
        <v>1860</v>
      </c>
      <c r="BM14" s="477">
        <v>47</v>
      </c>
      <c r="BN14" s="477">
        <v>92</v>
      </c>
      <c r="BO14" s="477">
        <v>100</v>
      </c>
      <c r="BP14" s="477">
        <v>274</v>
      </c>
      <c r="BQ14" s="477">
        <v>1110</v>
      </c>
      <c r="BR14" s="477">
        <v>391</v>
      </c>
      <c r="BS14" s="477">
        <v>745</v>
      </c>
      <c r="BT14" s="477">
        <v>2420</v>
      </c>
      <c r="BU14" s="477">
        <v>3360</v>
      </c>
      <c r="BV14" s="477">
        <v>2540</v>
      </c>
      <c r="BW14" s="477">
        <v>83</v>
      </c>
      <c r="BX14" s="477">
        <v>49</v>
      </c>
      <c r="BY14" s="477">
        <v>399</v>
      </c>
      <c r="BZ14" s="477">
        <v>221</v>
      </c>
      <c r="CA14" s="477">
        <v>1370</v>
      </c>
      <c r="CB14" s="477">
        <v>114</v>
      </c>
      <c r="CC14" s="477">
        <v>253</v>
      </c>
      <c r="CD14" s="477">
        <v>247</v>
      </c>
      <c r="CE14" s="477">
        <v>478</v>
      </c>
      <c r="CF14" s="477">
        <v>1440</v>
      </c>
      <c r="CG14" s="477">
        <v>773</v>
      </c>
      <c r="CH14" s="477">
        <v>1140</v>
      </c>
      <c r="CI14" s="477">
        <v>1650</v>
      </c>
      <c r="CJ14" s="477">
        <v>1740</v>
      </c>
      <c r="CK14" s="477">
        <v>1230</v>
      </c>
      <c r="CL14" s="477">
        <v>290</v>
      </c>
      <c r="CM14" s="477">
        <v>110</v>
      </c>
      <c r="CN14" s="477">
        <v>1360</v>
      </c>
      <c r="CO14" s="477">
        <v>2320</v>
      </c>
      <c r="CP14" s="477">
        <v>4330</v>
      </c>
      <c r="CQ14" s="477">
        <v>2440</v>
      </c>
      <c r="CR14" s="477">
        <v>1870</v>
      </c>
      <c r="CS14" s="477">
        <v>2270</v>
      </c>
      <c r="CT14" s="477">
        <v>2880</v>
      </c>
      <c r="CU14" s="477">
        <v>4080</v>
      </c>
      <c r="CV14" s="477">
        <v>2910</v>
      </c>
      <c r="CW14" s="477"/>
      <c r="CX14" s="477"/>
      <c r="CY14" s="477">
        <v>39</v>
      </c>
      <c r="CZ14" s="477">
        <v>87</v>
      </c>
      <c r="DA14" s="477">
        <v>467</v>
      </c>
      <c r="DB14" s="477">
        <v>899</v>
      </c>
      <c r="DC14" s="477"/>
      <c r="DD14" s="477">
        <v>1340</v>
      </c>
      <c r="DE14" s="477">
        <v>3080</v>
      </c>
      <c r="DF14" s="477">
        <v>4170</v>
      </c>
      <c r="DG14" s="477">
        <v>2690</v>
      </c>
      <c r="DH14" s="477">
        <v>3880</v>
      </c>
      <c r="DI14" s="477">
        <v>4380</v>
      </c>
      <c r="DJ14" s="477">
        <v>2390</v>
      </c>
      <c r="DK14" s="477">
        <v>394</v>
      </c>
      <c r="DL14" s="477">
        <v>737</v>
      </c>
      <c r="DM14" s="477">
        <v>1400</v>
      </c>
      <c r="DN14" s="477">
        <v>812</v>
      </c>
      <c r="DO14" s="477">
        <v>2180</v>
      </c>
      <c r="DP14" s="477">
        <v>1480</v>
      </c>
      <c r="DQ14" s="477">
        <v>7930</v>
      </c>
      <c r="DR14" s="477">
        <v>8440</v>
      </c>
      <c r="DS14" s="477">
        <v>5420</v>
      </c>
      <c r="DT14" s="477">
        <v>3610</v>
      </c>
      <c r="DU14" s="477">
        <v>2470</v>
      </c>
      <c r="DV14" s="477">
        <v>3490</v>
      </c>
      <c r="DW14" s="477"/>
      <c r="DX14" s="477">
        <v>1190</v>
      </c>
      <c r="DY14" s="477">
        <v>1440</v>
      </c>
      <c r="DZ14" s="477">
        <v>2010</v>
      </c>
      <c r="EA14" s="477"/>
      <c r="EB14" s="477"/>
      <c r="EC14" s="477"/>
      <c r="ED14" s="477">
        <v>7600</v>
      </c>
      <c r="EE14" s="477">
        <v>733</v>
      </c>
      <c r="EF14" s="477">
        <v>207</v>
      </c>
      <c r="EG14" s="477">
        <v>161</v>
      </c>
      <c r="EH14" s="477">
        <v>1410</v>
      </c>
      <c r="EI14" s="477">
        <v>17</v>
      </c>
      <c r="EJ14" s="477">
        <v>1080</v>
      </c>
      <c r="EK14" s="477">
        <v>1440</v>
      </c>
      <c r="EL14" s="477">
        <v>515</v>
      </c>
      <c r="EM14" s="477"/>
      <c r="EN14" s="477"/>
      <c r="EO14" s="477"/>
      <c r="EP14" s="477">
        <v>457</v>
      </c>
      <c r="EQ14" s="477">
        <v>1330</v>
      </c>
      <c r="ER14" s="477"/>
      <c r="ES14" s="477"/>
      <c r="ET14" s="477"/>
      <c r="EU14" s="477">
        <v>76</v>
      </c>
      <c r="EV14" s="477">
        <v>62</v>
      </c>
      <c r="EW14" s="477">
        <v>2060</v>
      </c>
      <c r="EX14" s="477">
        <v>1220</v>
      </c>
      <c r="EY14" s="477">
        <v>3660</v>
      </c>
      <c r="EZ14" s="477">
        <v>4130</v>
      </c>
      <c r="FA14" s="477">
        <v>1540</v>
      </c>
      <c r="FB14" s="477">
        <v>2630</v>
      </c>
      <c r="FC14" s="477">
        <v>5500</v>
      </c>
      <c r="FD14" s="477">
        <v>2430</v>
      </c>
      <c r="FE14" s="477">
        <v>5790</v>
      </c>
      <c r="FF14" s="477">
        <v>11800</v>
      </c>
      <c r="FG14" s="477"/>
      <c r="FH14" s="477">
        <v>1630</v>
      </c>
      <c r="FI14" s="477">
        <v>2420</v>
      </c>
      <c r="FJ14" s="477">
        <v>1790</v>
      </c>
      <c r="FK14" s="477">
        <v>3380</v>
      </c>
      <c r="FL14" s="478">
        <v>3200</v>
      </c>
      <c r="FM14" s="478">
        <v>10400</v>
      </c>
      <c r="FN14" s="478">
        <v>4550</v>
      </c>
      <c r="FO14" s="478">
        <v>4530</v>
      </c>
      <c r="FP14" s="478">
        <v>4400</v>
      </c>
      <c r="FQ14" s="478">
        <v>5610</v>
      </c>
      <c r="FR14" s="478">
        <v>4030</v>
      </c>
      <c r="FS14" s="478">
        <v>7050</v>
      </c>
      <c r="FT14" s="478"/>
      <c r="FU14" s="478">
        <v>7040</v>
      </c>
      <c r="FV14" s="478">
        <v>7140</v>
      </c>
      <c r="FW14" s="478">
        <v>4920</v>
      </c>
      <c r="FX14" s="478">
        <v>908</v>
      </c>
    </row>
    <row r="15" spans="1:180">
      <c r="B15" s="476" t="s">
        <v>23</v>
      </c>
      <c r="C15" s="477">
        <v>326</v>
      </c>
      <c r="D15" s="477">
        <v>354</v>
      </c>
      <c r="E15" s="477">
        <v>510</v>
      </c>
      <c r="F15" s="477">
        <v>570</v>
      </c>
      <c r="G15" s="477">
        <v>524</v>
      </c>
      <c r="H15" s="477">
        <v>543</v>
      </c>
      <c r="I15" s="477">
        <v>566</v>
      </c>
      <c r="J15" s="477">
        <v>598</v>
      </c>
      <c r="K15" s="477">
        <v>658</v>
      </c>
      <c r="L15" s="477">
        <v>731</v>
      </c>
      <c r="M15" s="477">
        <v>733</v>
      </c>
      <c r="N15" s="477">
        <v>720</v>
      </c>
      <c r="O15" s="477">
        <v>634</v>
      </c>
      <c r="P15" s="477">
        <v>359</v>
      </c>
      <c r="Q15" s="477">
        <v>744</v>
      </c>
      <c r="R15" s="477">
        <v>311</v>
      </c>
      <c r="S15" s="477">
        <v>874</v>
      </c>
      <c r="T15" s="477">
        <v>512</v>
      </c>
      <c r="U15" s="477">
        <v>305</v>
      </c>
      <c r="V15" s="477">
        <v>359</v>
      </c>
      <c r="W15" s="477">
        <v>730</v>
      </c>
      <c r="X15" s="477">
        <v>754</v>
      </c>
      <c r="Y15" s="477">
        <v>634</v>
      </c>
      <c r="Z15" s="477">
        <v>686</v>
      </c>
      <c r="AA15" s="477">
        <v>703</v>
      </c>
      <c r="AB15" s="477">
        <v>544</v>
      </c>
      <c r="AC15" s="477">
        <v>279</v>
      </c>
      <c r="AD15" s="477">
        <v>132</v>
      </c>
      <c r="AE15" s="477">
        <v>268</v>
      </c>
      <c r="AF15" s="477"/>
      <c r="AG15" s="477"/>
      <c r="AH15" s="477">
        <v>347</v>
      </c>
      <c r="AI15" s="477"/>
      <c r="AJ15" s="477">
        <v>439</v>
      </c>
      <c r="AK15" s="477">
        <v>530</v>
      </c>
      <c r="AL15" s="477"/>
      <c r="AM15" s="477"/>
      <c r="AN15" s="477"/>
      <c r="AO15" s="477"/>
      <c r="AP15" s="477"/>
      <c r="AQ15" s="477"/>
      <c r="AR15" s="477"/>
      <c r="AS15" s="477"/>
      <c r="AT15" s="477">
        <v>319</v>
      </c>
      <c r="AU15" s="477">
        <v>367</v>
      </c>
      <c r="AV15" s="477">
        <v>517</v>
      </c>
      <c r="AW15" s="477">
        <v>541</v>
      </c>
      <c r="AX15" s="477">
        <v>509</v>
      </c>
      <c r="AY15" s="477">
        <v>577</v>
      </c>
      <c r="AZ15" s="477">
        <v>550</v>
      </c>
      <c r="BA15" s="477">
        <v>586</v>
      </c>
      <c r="BB15" s="477">
        <v>649</v>
      </c>
      <c r="BC15" s="477">
        <v>701</v>
      </c>
      <c r="BD15" s="477"/>
      <c r="BE15" s="477"/>
      <c r="BF15" s="477">
        <v>33</v>
      </c>
      <c r="BG15" s="477"/>
      <c r="BH15" s="477">
        <v>606</v>
      </c>
      <c r="BI15" s="477"/>
      <c r="BJ15" s="477">
        <v>312</v>
      </c>
      <c r="BK15" s="477">
        <v>243</v>
      </c>
      <c r="BL15" s="477">
        <v>1100</v>
      </c>
      <c r="BM15" s="477">
        <v>143</v>
      </c>
      <c r="BN15" s="477">
        <v>277</v>
      </c>
      <c r="BO15" s="477">
        <v>232</v>
      </c>
      <c r="BP15" s="477">
        <v>544</v>
      </c>
      <c r="BQ15" s="477">
        <v>1340</v>
      </c>
      <c r="BR15" s="477">
        <v>835</v>
      </c>
      <c r="BS15" s="477">
        <v>1390</v>
      </c>
      <c r="BT15" s="477">
        <v>3380</v>
      </c>
      <c r="BU15" s="477">
        <v>5880</v>
      </c>
      <c r="BV15" s="477">
        <v>3660</v>
      </c>
      <c r="BW15" s="477">
        <v>272</v>
      </c>
      <c r="BX15" s="477">
        <v>108</v>
      </c>
      <c r="BY15" s="477">
        <v>432</v>
      </c>
      <c r="BZ15" s="477">
        <v>290</v>
      </c>
      <c r="CA15" s="477">
        <v>1120</v>
      </c>
      <c r="CB15" s="477">
        <v>169</v>
      </c>
      <c r="CC15" s="477">
        <v>377</v>
      </c>
      <c r="CD15" s="477">
        <v>330</v>
      </c>
      <c r="CE15" s="477">
        <v>565</v>
      </c>
      <c r="CF15" s="477">
        <v>1030</v>
      </c>
      <c r="CG15" s="477">
        <v>965</v>
      </c>
      <c r="CH15" s="477">
        <v>1220</v>
      </c>
      <c r="CI15" s="477">
        <v>1500</v>
      </c>
      <c r="CJ15" s="477">
        <v>1540</v>
      </c>
      <c r="CK15" s="477">
        <v>1200</v>
      </c>
      <c r="CL15" s="477">
        <v>483</v>
      </c>
      <c r="CM15" s="477">
        <v>140</v>
      </c>
      <c r="CN15" s="477">
        <v>138</v>
      </c>
      <c r="CO15" s="477">
        <v>202</v>
      </c>
      <c r="CP15" s="477">
        <v>1080</v>
      </c>
      <c r="CQ15" s="477">
        <v>348</v>
      </c>
      <c r="CR15" s="477">
        <v>217</v>
      </c>
      <c r="CS15" s="477">
        <v>308</v>
      </c>
      <c r="CT15" s="477">
        <v>463</v>
      </c>
      <c r="CU15" s="477">
        <v>1400</v>
      </c>
      <c r="CV15" s="477">
        <v>351</v>
      </c>
      <c r="CW15" s="477"/>
      <c r="CX15" s="477"/>
      <c r="CY15" s="477">
        <v>14</v>
      </c>
      <c r="CZ15" s="477">
        <v>32</v>
      </c>
      <c r="DA15" s="477">
        <v>54</v>
      </c>
      <c r="DB15" s="477">
        <v>441</v>
      </c>
      <c r="DC15" s="477"/>
      <c r="DD15" s="477">
        <v>621</v>
      </c>
      <c r="DE15" s="477">
        <v>1170</v>
      </c>
      <c r="DF15" s="477">
        <v>1190</v>
      </c>
      <c r="DG15" s="477">
        <v>376</v>
      </c>
      <c r="DH15" s="477">
        <v>602</v>
      </c>
      <c r="DI15" s="477">
        <v>854</v>
      </c>
      <c r="DJ15" s="477">
        <v>354</v>
      </c>
      <c r="DK15" s="477">
        <v>45</v>
      </c>
      <c r="DL15" s="477">
        <v>93</v>
      </c>
      <c r="DM15" s="477">
        <v>184</v>
      </c>
      <c r="DN15" s="477">
        <v>103</v>
      </c>
      <c r="DO15" s="477">
        <v>287</v>
      </c>
      <c r="DP15" s="477">
        <v>298</v>
      </c>
      <c r="DQ15" s="477">
        <v>1210</v>
      </c>
      <c r="DR15" s="477">
        <v>1260</v>
      </c>
      <c r="DS15" s="477">
        <v>932</v>
      </c>
      <c r="DT15" s="477">
        <v>485</v>
      </c>
      <c r="DU15" s="477">
        <v>468</v>
      </c>
      <c r="DV15" s="477">
        <v>815</v>
      </c>
      <c r="DW15" s="477"/>
      <c r="DX15" s="477">
        <v>150</v>
      </c>
      <c r="DY15" s="477">
        <v>204</v>
      </c>
      <c r="DZ15" s="477">
        <v>313</v>
      </c>
      <c r="EA15" s="477"/>
      <c r="EB15" s="477"/>
      <c r="EC15" s="477"/>
      <c r="ED15" s="477">
        <v>1010</v>
      </c>
      <c r="EE15" s="477">
        <v>301</v>
      </c>
      <c r="EF15" s="477">
        <v>69</v>
      </c>
      <c r="EG15" s="477">
        <v>30</v>
      </c>
      <c r="EH15" s="477">
        <v>82</v>
      </c>
      <c r="EI15" s="477">
        <v>42</v>
      </c>
      <c r="EJ15" s="477">
        <v>534</v>
      </c>
      <c r="EK15" s="477">
        <v>782</v>
      </c>
      <c r="EL15" s="477">
        <v>215</v>
      </c>
      <c r="EM15" s="477"/>
      <c r="EN15" s="477"/>
      <c r="EO15" s="477"/>
      <c r="EP15" s="477">
        <v>488</v>
      </c>
      <c r="EQ15" s="477">
        <v>986</v>
      </c>
      <c r="ER15" s="477"/>
      <c r="ES15" s="477"/>
      <c r="ET15" s="477"/>
      <c r="EU15" s="477">
        <v>137</v>
      </c>
      <c r="EV15" s="477">
        <v>66</v>
      </c>
      <c r="EW15" s="477">
        <v>202</v>
      </c>
      <c r="EX15" s="477">
        <v>135</v>
      </c>
      <c r="EY15" s="477">
        <v>409</v>
      </c>
      <c r="EZ15" s="477">
        <v>399</v>
      </c>
      <c r="FA15" s="477">
        <v>146</v>
      </c>
      <c r="FB15" s="477">
        <v>204</v>
      </c>
      <c r="FC15" s="477">
        <v>511</v>
      </c>
      <c r="FD15" s="477">
        <v>344</v>
      </c>
      <c r="FE15" s="477">
        <v>469</v>
      </c>
      <c r="FF15" s="477">
        <v>940</v>
      </c>
      <c r="FG15" s="477"/>
      <c r="FH15" s="477">
        <v>71</v>
      </c>
      <c r="FI15" s="477">
        <v>128</v>
      </c>
      <c r="FJ15" s="477">
        <v>94</v>
      </c>
      <c r="FK15" s="477">
        <v>691</v>
      </c>
      <c r="FL15" s="478">
        <v>772</v>
      </c>
      <c r="FM15" s="478">
        <v>2120</v>
      </c>
      <c r="FN15" s="478">
        <v>634</v>
      </c>
      <c r="FO15" s="478">
        <v>512</v>
      </c>
      <c r="FP15" s="478">
        <v>714</v>
      </c>
      <c r="FQ15" s="478">
        <v>962</v>
      </c>
      <c r="FR15" s="478">
        <v>972</v>
      </c>
      <c r="FS15" s="478">
        <v>1600</v>
      </c>
      <c r="FT15" s="478"/>
      <c r="FU15" s="478">
        <v>1670</v>
      </c>
      <c r="FV15" s="478">
        <v>1390</v>
      </c>
      <c r="FW15" s="478">
        <v>1080</v>
      </c>
      <c r="FX15" s="478">
        <v>126</v>
      </c>
    </row>
    <row r="16" spans="1:180">
      <c r="B16" s="476" t="s">
        <v>259</v>
      </c>
      <c r="C16" s="477">
        <v>540</v>
      </c>
      <c r="D16" s="477">
        <v>542</v>
      </c>
      <c r="E16" s="477">
        <v>606</v>
      </c>
      <c r="F16" s="477">
        <v>636</v>
      </c>
      <c r="G16" s="477">
        <v>504</v>
      </c>
      <c r="H16" s="477">
        <v>548</v>
      </c>
      <c r="I16" s="477">
        <v>565</v>
      </c>
      <c r="J16" s="477">
        <v>577</v>
      </c>
      <c r="K16" s="477">
        <v>565</v>
      </c>
      <c r="L16" s="477">
        <v>604</v>
      </c>
      <c r="M16" s="477">
        <v>523</v>
      </c>
      <c r="N16" s="477">
        <v>555</v>
      </c>
      <c r="O16" s="477">
        <v>563</v>
      </c>
      <c r="P16" s="477">
        <v>338</v>
      </c>
      <c r="Q16" s="477">
        <v>512</v>
      </c>
      <c r="R16" s="477">
        <v>353</v>
      </c>
      <c r="S16" s="477">
        <v>461</v>
      </c>
      <c r="T16" s="477">
        <v>406</v>
      </c>
      <c r="U16" s="477">
        <v>363</v>
      </c>
      <c r="V16" s="477">
        <v>422</v>
      </c>
      <c r="W16" s="477">
        <v>493</v>
      </c>
      <c r="X16" s="477">
        <v>500</v>
      </c>
      <c r="Y16" s="477">
        <v>433</v>
      </c>
      <c r="Z16" s="477">
        <v>602</v>
      </c>
      <c r="AA16" s="477">
        <v>674</v>
      </c>
      <c r="AB16" s="477">
        <v>501</v>
      </c>
      <c r="AC16" s="477">
        <v>390</v>
      </c>
      <c r="AD16" s="477">
        <v>227</v>
      </c>
      <c r="AE16" s="477">
        <v>292</v>
      </c>
      <c r="AF16" s="477"/>
      <c r="AG16" s="477"/>
      <c r="AH16" s="477">
        <v>608</v>
      </c>
      <c r="AI16" s="477"/>
      <c r="AJ16" s="477">
        <v>545</v>
      </c>
      <c r="AK16" s="477">
        <v>582</v>
      </c>
      <c r="AL16" s="477"/>
      <c r="AM16" s="477"/>
      <c r="AN16" s="477"/>
      <c r="AO16" s="477"/>
      <c r="AP16" s="477"/>
      <c r="AQ16" s="477"/>
      <c r="AR16" s="477"/>
      <c r="AS16" s="477"/>
      <c r="AT16" s="477">
        <v>544</v>
      </c>
      <c r="AU16" s="477">
        <v>520</v>
      </c>
      <c r="AV16" s="477">
        <v>542</v>
      </c>
      <c r="AW16" s="477">
        <v>539</v>
      </c>
      <c r="AX16" s="477">
        <v>560</v>
      </c>
      <c r="AY16" s="477">
        <v>541</v>
      </c>
      <c r="AZ16" s="477">
        <v>568</v>
      </c>
      <c r="BA16" s="477">
        <v>580</v>
      </c>
      <c r="BB16" s="477">
        <v>582</v>
      </c>
      <c r="BC16" s="477">
        <v>614</v>
      </c>
      <c r="BD16" s="477"/>
      <c r="BE16" s="477"/>
      <c r="BF16" s="477">
        <v>535</v>
      </c>
      <c r="BG16" s="477"/>
      <c r="BH16" s="477">
        <v>297</v>
      </c>
      <c r="BI16" s="477"/>
      <c r="BJ16" s="477">
        <v>80</v>
      </c>
      <c r="BK16" s="477">
        <v>69</v>
      </c>
      <c r="BL16" s="477">
        <v>334</v>
      </c>
      <c r="BM16" s="477">
        <v>36</v>
      </c>
      <c r="BN16" s="477">
        <v>72</v>
      </c>
      <c r="BO16" s="477">
        <v>62</v>
      </c>
      <c r="BP16" s="477">
        <v>130</v>
      </c>
      <c r="BQ16" s="477">
        <v>353</v>
      </c>
      <c r="BR16" s="477">
        <v>192</v>
      </c>
      <c r="BS16" s="477">
        <v>273</v>
      </c>
      <c r="BT16" s="477">
        <v>597</v>
      </c>
      <c r="BU16" s="477">
        <v>783</v>
      </c>
      <c r="BV16" s="477">
        <v>594</v>
      </c>
      <c r="BW16" s="477">
        <v>69</v>
      </c>
      <c r="BX16" s="477">
        <v>39</v>
      </c>
      <c r="BY16" s="477">
        <v>114</v>
      </c>
      <c r="BZ16" s="477">
        <v>80</v>
      </c>
      <c r="CA16" s="477">
        <v>329</v>
      </c>
      <c r="CB16" s="477">
        <v>46</v>
      </c>
      <c r="CC16" s="477">
        <v>104</v>
      </c>
      <c r="CD16" s="477">
        <v>91</v>
      </c>
      <c r="CE16" s="477">
        <v>144</v>
      </c>
      <c r="CF16" s="477">
        <v>320</v>
      </c>
      <c r="CG16" s="477">
        <v>266</v>
      </c>
      <c r="CH16" s="477">
        <v>298</v>
      </c>
      <c r="CI16" s="477">
        <v>327</v>
      </c>
      <c r="CJ16" s="477">
        <v>373</v>
      </c>
      <c r="CK16" s="477">
        <v>297</v>
      </c>
      <c r="CL16" s="477">
        <v>120</v>
      </c>
      <c r="CM16" s="477">
        <v>46</v>
      </c>
      <c r="CN16" s="477">
        <v>173</v>
      </c>
      <c r="CO16" s="477">
        <v>434</v>
      </c>
      <c r="CP16" s="477">
        <v>373</v>
      </c>
      <c r="CQ16" s="477">
        <v>317</v>
      </c>
      <c r="CR16" s="477">
        <v>296</v>
      </c>
      <c r="CS16" s="477">
        <v>210</v>
      </c>
      <c r="CT16" s="477">
        <v>188</v>
      </c>
      <c r="CU16" s="477">
        <v>200</v>
      </c>
      <c r="CV16" s="477">
        <v>510</v>
      </c>
      <c r="CW16" s="477"/>
      <c r="CX16" s="477"/>
      <c r="CY16" s="477">
        <v>28</v>
      </c>
      <c r="CZ16" s="477">
        <v>22</v>
      </c>
      <c r="DA16" s="477">
        <v>76</v>
      </c>
      <c r="DB16" s="477">
        <v>135</v>
      </c>
      <c r="DC16" s="477"/>
      <c r="DD16" s="477">
        <v>260</v>
      </c>
      <c r="DE16" s="477">
        <v>440</v>
      </c>
      <c r="DF16" s="477">
        <v>554</v>
      </c>
      <c r="DG16" s="477">
        <v>186</v>
      </c>
      <c r="DH16" s="477">
        <v>283</v>
      </c>
      <c r="DI16" s="477">
        <v>337</v>
      </c>
      <c r="DJ16" s="477">
        <v>353</v>
      </c>
      <c r="DK16" s="477">
        <v>51</v>
      </c>
      <c r="DL16" s="477">
        <v>84</v>
      </c>
      <c r="DM16" s="477">
        <v>135</v>
      </c>
      <c r="DN16" s="477">
        <v>92</v>
      </c>
      <c r="DO16" s="477">
        <v>207</v>
      </c>
      <c r="DP16" s="477">
        <v>263</v>
      </c>
      <c r="DQ16" s="477">
        <v>366</v>
      </c>
      <c r="DR16" s="477">
        <v>397</v>
      </c>
      <c r="DS16" s="477">
        <v>266</v>
      </c>
      <c r="DT16" s="477">
        <v>212</v>
      </c>
      <c r="DU16" s="477">
        <v>374</v>
      </c>
      <c r="DV16" s="477">
        <v>451</v>
      </c>
      <c r="DW16" s="477"/>
      <c r="DX16" s="477">
        <v>118</v>
      </c>
      <c r="DY16" s="477">
        <v>230</v>
      </c>
      <c r="DZ16" s="477">
        <v>280</v>
      </c>
      <c r="EA16" s="477"/>
      <c r="EB16" s="477"/>
      <c r="EC16" s="477"/>
      <c r="ED16" s="477">
        <v>411</v>
      </c>
      <c r="EE16" s="477">
        <v>141</v>
      </c>
      <c r="EF16" s="477">
        <v>61</v>
      </c>
      <c r="EG16" s="477">
        <v>38</v>
      </c>
      <c r="EH16" s="477">
        <v>243</v>
      </c>
      <c r="EI16" s="477">
        <v>15</v>
      </c>
      <c r="EJ16" s="477">
        <v>187</v>
      </c>
      <c r="EK16" s="477">
        <v>195</v>
      </c>
      <c r="EL16" s="477">
        <v>73</v>
      </c>
      <c r="EM16" s="477"/>
      <c r="EN16" s="477"/>
      <c r="EO16" s="477"/>
      <c r="EP16" s="477">
        <v>134</v>
      </c>
      <c r="EQ16" s="477">
        <v>224</v>
      </c>
      <c r="ER16" s="477"/>
      <c r="ES16" s="477"/>
      <c r="ET16" s="477"/>
      <c r="EU16" s="477">
        <v>32</v>
      </c>
      <c r="EV16" s="477">
        <v>14</v>
      </c>
      <c r="EW16" s="477">
        <v>192</v>
      </c>
      <c r="EX16" s="477">
        <v>146</v>
      </c>
      <c r="EY16" s="477">
        <v>290</v>
      </c>
      <c r="EZ16" s="477">
        <v>240</v>
      </c>
      <c r="FA16" s="477">
        <v>151</v>
      </c>
      <c r="FB16" s="477">
        <v>158</v>
      </c>
      <c r="FC16" s="477">
        <v>234</v>
      </c>
      <c r="FD16" s="477">
        <v>205</v>
      </c>
      <c r="FE16" s="477">
        <v>274</v>
      </c>
      <c r="FF16" s="477">
        <v>353</v>
      </c>
      <c r="FG16" s="477"/>
      <c r="FH16" s="477">
        <v>184</v>
      </c>
      <c r="FI16" s="477">
        <v>222</v>
      </c>
      <c r="FJ16" s="477">
        <v>140</v>
      </c>
      <c r="FK16" s="477">
        <v>295</v>
      </c>
      <c r="FL16" s="478">
        <v>319</v>
      </c>
      <c r="FM16" s="478">
        <v>630</v>
      </c>
      <c r="FN16" s="478">
        <v>371</v>
      </c>
      <c r="FO16" s="478">
        <v>430</v>
      </c>
      <c r="FP16" s="478">
        <v>387</v>
      </c>
      <c r="FQ16" s="478">
        <v>359</v>
      </c>
      <c r="FR16" s="478">
        <v>400</v>
      </c>
      <c r="FS16" s="478">
        <v>460</v>
      </c>
      <c r="FT16" s="478"/>
      <c r="FU16" s="478">
        <v>510</v>
      </c>
      <c r="FV16" s="478">
        <v>516</v>
      </c>
      <c r="FW16" s="478">
        <v>406</v>
      </c>
      <c r="FX16" s="478">
        <v>113</v>
      </c>
    </row>
    <row r="17" spans="2:180">
      <c r="B17" s="476" t="s">
        <v>383</v>
      </c>
      <c r="C17" s="477">
        <v>308</v>
      </c>
      <c r="D17" s="477">
        <v>307</v>
      </c>
      <c r="E17" s="477">
        <v>314</v>
      </c>
      <c r="F17" s="477"/>
      <c r="G17" s="477"/>
      <c r="H17" s="477"/>
      <c r="I17" s="477">
        <v>422</v>
      </c>
      <c r="J17" s="477">
        <v>405</v>
      </c>
      <c r="K17" s="477"/>
      <c r="L17" s="477"/>
      <c r="M17" s="477"/>
      <c r="N17" s="477"/>
      <c r="O17" s="477"/>
      <c r="P17" s="477"/>
      <c r="Q17" s="477">
        <v>907</v>
      </c>
      <c r="R17" s="477">
        <v>315</v>
      </c>
      <c r="S17" s="477">
        <v>923</v>
      </c>
      <c r="T17" s="477"/>
      <c r="U17" s="477"/>
      <c r="V17" s="477"/>
      <c r="W17" s="477">
        <v>975</v>
      </c>
      <c r="X17" s="477">
        <v>911</v>
      </c>
      <c r="Y17" s="477"/>
      <c r="Z17" s="477"/>
      <c r="AA17" s="477"/>
      <c r="AB17" s="477"/>
      <c r="AC17" s="477"/>
      <c r="AD17" s="477"/>
      <c r="AE17" s="477"/>
      <c r="AF17" s="477"/>
      <c r="AG17" s="477"/>
      <c r="AH17" s="477">
        <v>159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>
        <v>325</v>
      </c>
      <c r="AU17" s="477">
        <v>318</v>
      </c>
      <c r="AV17" s="477">
        <v>320</v>
      </c>
      <c r="AW17" s="477"/>
      <c r="AX17" s="477"/>
      <c r="AY17" s="477"/>
      <c r="AZ17" s="477">
        <v>485</v>
      </c>
      <c r="BA17" s="477">
        <v>459</v>
      </c>
      <c r="BB17" s="477"/>
      <c r="BC17" s="477"/>
      <c r="BD17" s="477"/>
      <c r="BE17" s="477"/>
      <c r="BF17" s="477"/>
      <c r="BG17" s="477"/>
      <c r="BH17" s="477"/>
      <c r="BI17" s="477"/>
      <c r="BJ17" s="477">
        <v>41</v>
      </c>
      <c r="BK17" s="477">
        <v>28</v>
      </c>
      <c r="BL17" s="477">
        <v>206</v>
      </c>
      <c r="BM17" s="477">
        <v>15</v>
      </c>
      <c r="BN17" s="477"/>
      <c r="BO17" s="477"/>
      <c r="BP17" s="477"/>
      <c r="BQ17" s="477">
        <v>202</v>
      </c>
      <c r="BR17" s="477">
        <v>99</v>
      </c>
      <c r="BS17" s="477"/>
      <c r="BT17" s="477"/>
      <c r="BU17" s="477"/>
      <c r="BV17" s="477"/>
      <c r="BW17" s="477"/>
      <c r="BX17" s="477"/>
      <c r="BY17" s="477">
        <v>71</v>
      </c>
      <c r="BZ17" s="477">
        <v>37</v>
      </c>
      <c r="CA17" s="477">
        <v>204</v>
      </c>
      <c r="CB17" s="477">
        <v>22</v>
      </c>
      <c r="CC17" s="477"/>
      <c r="CD17" s="477"/>
      <c r="CE17" s="477"/>
      <c r="CF17" s="477">
        <v>208</v>
      </c>
      <c r="CG17" s="477">
        <v>158</v>
      </c>
      <c r="CH17" s="477"/>
      <c r="CI17" s="477"/>
      <c r="CJ17" s="477"/>
      <c r="CK17" s="477"/>
      <c r="CL17" s="477"/>
      <c r="CM17" s="477"/>
      <c r="CN17" s="477">
        <v>175</v>
      </c>
      <c r="CO17" s="477">
        <v>282</v>
      </c>
      <c r="CP17" s="477">
        <v>626</v>
      </c>
      <c r="CQ17" s="477"/>
      <c r="CR17" s="477"/>
      <c r="CS17" s="477"/>
      <c r="CT17" s="477">
        <v>554</v>
      </c>
      <c r="CU17" s="477">
        <v>1070</v>
      </c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>
        <v>576</v>
      </c>
      <c r="DG17" s="477">
        <v>439</v>
      </c>
      <c r="DH17" s="477">
        <v>662</v>
      </c>
      <c r="DI17" s="477">
        <v>840</v>
      </c>
      <c r="DJ17" s="477"/>
      <c r="DK17" s="477"/>
      <c r="DL17" s="477"/>
      <c r="DM17" s="477">
        <v>215</v>
      </c>
      <c r="DN17" s="477">
        <v>114</v>
      </c>
      <c r="DO17" s="477"/>
      <c r="DP17" s="477"/>
      <c r="DQ17" s="477"/>
      <c r="DR17" s="477"/>
      <c r="DS17" s="477"/>
      <c r="DT17" s="477"/>
      <c r="DU17" s="477">
        <v>327</v>
      </c>
      <c r="DV17" s="477">
        <v>515</v>
      </c>
      <c r="DW17" s="477"/>
      <c r="DX17" s="477"/>
      <c r="DY17" s="477"/>
      <c r="DZ17" s="477"/>
      <c r="EA17" s="477"/>
      <c r="EB17" s="477"/>
      <c r="EC17" s="477"/>
      <c r="ED17" s="477"/>
      <c r="EE17" s="477"/>
      <c r="EF17" s="477"/>
      <c r="EG17" s="477"/>
      <c r="EH17" s="477"/>
      <c r="EI17" s="477">
        <v>1.2</v>
      </c>
      <c r="EJ17" s="477">
        <v>191</v>
      </c>
      <c r="EK17" s="477">
        <v>258</v>
      </c>
      <c r="EL17" s="477"/>
      <c r="EM17" s="477"/>
      <c r="EN17" s="477"/>
      <c r="EO17" s="477"/>
      <c r="EP17" s="477">
        <v>128</v>
      </c>
      <c r="EQ17" s="477"/>
      <c r="ER17" s="477"/>
      <c r="ES17" s="477"/>
      <c r="ET17" s="477"/>
      <c r="EU17" s="477"/>
      <c r="EV17" s="477"/>
      <c r="EW17" s="477">
        <v>355</v>
      </c>
      <c r="EX17" s="477">
        <v>166</v>
      </c>
      <c r="EY17" s="477">
        <v>653</v>
      </c>
      <c r="EZ17" s="477"/>
      <c r="FA17" s="477"/>
      <c r="FB17" s="477"/>
      <c r="FC17" s="477">
        <v>1140</v>
      </c>
      <c r="FD17" s="477">
        <v>712</v>
      </c>
      <c r="FE17" s="477"/>
      <c r="FF17" s="477"/>
      <c r="FG17" s="477"/>
      <c r="FH17" s="477"/>
      <c r="FI17" s="477"/>
      <c r="FJ17" s="477"/>
      <c r="FK17" s="477">
        <v>422</v>
      </c>
      <c r="FL17" s="478">
        <v>510</v>
      </c>
      <c r="FM17" s="478">
        <v>1400</v>
      </c>
      <c r="FN17" s="478"/>
      <c r="FO17" s="478"/>
      <c r="FP17" s="478"/>
      <c r="FQ17" s="478">
        <v>882</v>
      </c>
      <c r="FR17" s="478">
        <v>841</v>
      </c>
      <c r="FS17" s="478"/>
      <c r="FT17" s="478"/>
      <c r="FU17" s="478"/>
      <c r="FV17" s="478"/>
      <c r="FW17" s="478"/>
      <c r="FX17" s="478"/>
    </row>
    <row r="18" spans="2:180">
      <c r="B18" s="476" t="s">
        <v>254</v>
      </c>
      <c r="C18" s="477">
        <v>308</v>
      </c>
      <c r="D18" s="477">
        <v>307</v>
      </c>
      <c r="E18" s="477">
        <v>314</v>
      </c>
      <c r="F18" s="477">
        <v>357</v>
      </c>
      <c r="G18" s="477">
        <v>464</v>
      </c>
      <c r="H18" s="477">
        <v>366</v>
      </c>
      <c r="I18" s="477">
        <v>422</v>
      </c>
      <c r="J18" s="477">
        <v>405</v>
      </c>
      <c r="K18" s="477">
        <v>450</v>
      </c>
      <c r="L18" s="477">
        <v>396</v>
      </c>
      <c r="M18" s="477">
        <v>635</v>
      </c>
      <c r="N18" s="477">
        <v>464</v>
      </c>
      <c r="O18" s="477">
        <v>432</v>
      </c>
      <c r="P18" s="477">
        <v>365</v>
      </c>
      <c r="Q18" s="477">
        <v>907</v>
      </c>
      <c r="R18" s="477">
        <v>315</v>
      </c>
      <c r="S18" s="477">
        <v>923</v>
      </c>
      <c r="T18" s="477">
        <v>712</v>
      </c>
      <c r="U18" s="477">
        <v>408</v>
      </c>
      <c r="V18" s="477">
        <v>422</v>
      </c>
      <c r="W18" s="477">
        <v>975</v>
      </c>
      <c r="X18" s="477">
        <v>911</v>
      </c>
      <c r="Y18" s="477">
        <v>678</v>
      </c>
      <c r="Z18" s="477">
        <v>381</v>
      </c>
      <c r="AA18" s="477">
        <v>411</v>
      </c>
      <c r="AB18" s="477">
        <v>350</v>
      </c>
      <c r="AC18" s="477">
        <v>188</v>
      </c>
      <c r="AD18" s="477">
        <v>129</v>
      </c>
      <c r="AE18" s="477">
        <v>288</v>
      </c>
      <c r="AF18" s="477"/>
      <c r="AG18" s="477"/>
      <c r="AH18" s="477">
        <v>159</v>
      </c>
      <c r="AI18" s="477"/>
      <c r="AJ18" s="477">
        <v>202</v>
      </c>
      <c r="AK18" s="477">
        <v>365</v>
      </c>
      <c r="AL18" s="477"/>
      <c r="AM18" s="477"/>
      <c r="AN18" s="477"/>
      <c r="AO18" s="477"/>
      <c r="AP18" s="477"/>
      <c r="AQ18" s="477"/>
      <c r="AR18" s="477"/>
      <c r="AS18" s="477"/>
      <c r="AT18" s="477">
        <v>325</v>
      </c>
      <c r="AU18" s="477">
        <v>318</v>
      </c>
      <c r="AV18" s="477">
        <v>320</v>
      </c>
      <c r="AW18" s="477">
        <v>314</v>
      </c>
      <c r="AX18" s="477">
        <v>394</v>
      </c>
      <c r="AY18" s="477">
        <v>434</v>
      </c>
      <c r="AZ18" s="477">
        <v>485</v>
      </c>
      <c r="BA18" s="477">
        <v>459</v>
      </c>
      <c r="BB18" s="477">
        <v>487</v>
      </c>
      <c r="BC18" s="477">
        <v>441</v>
      </c>
      <c r="BD18" s="477"/>
      <c r="BE18" s="477"/>
      <c r="BF18" s="477">
        <v>285</v>
      </c>
      <c r="BG18" s="477"/>
      <c r="BH18" s="477">
        <v>188</v>
      </c>
      <c r="BI18" s="477"/>
      <c r="BJ18" s="477">
        <v>41</v>
      </c>
      <c r="BK18" s="477">
        <v>28</v>
      </c>
      <c r="BL18" s="477">
        <v>206</v>
      </c>
      <c r="BM18" s="477">
        <v>15</v>
      </c>
      <c r="BN18" s="477">
        <v>32</v>
      </c>
      <c r="BO18" s="477">
        <v>28</v>
      </c>
      <c r="BP18" s="477">
        <v>68</v>
      </c>
      <c r="BQ18" s="477">
        <v>202</v>
      </c>
      <c r="BR18" s="477">
        <v>99</v>
      </c>
      <c r="BS18" s="477">
        <v>164</v>
      </c>
      <c r="BT18" s="477">
        <v>358</v>
      </c>
      <c r="BU18" s="477">
        <v>600</v>
      </c>
      <c r="BV18" s="477">
        <v>422</v>
      </c>
      <c r="BW18" s="477">
        <v>29</v>
      </c>
      <c r="BX18" s="477">
        <v>16</v>
      </c>
      <c r="BY18" s="477">
        <v>71</v>
      </c>
      <c r="BZ18" s="477">
        <v>37</v>
      </c>
      <c r="CA18" s="477">
        <v>204</v>
      </c>
      <c r="CB18" s="477">
        <v>22</v>
      </c>
      <c r="CC18" s="477">
        <v>54</v>
      </c>
      <c r="CD18" s="477">
        <v>49</v>
      </c>
      <c r="CE18" s="477">
        <v>88</v>
      </c>
      <c r="CF18" s="477">
        <v>208</v>
      </c>
      <c r="CG18" s="477">
        <v>158</v>
      </c>
      <c r="CH18" s="477">
        <v>199</v>
      </c>
      <c r="CI18" s="477">
        <v>229</v>
      </c>
      <c r="CJ18" s="477">
        <v>254</v>
      </c>
      <c r="CK18" s="477">
        <v>212</v>
      </c>
      <c r="CL18" s="477">
        <v>62</v>
      </c>
      <c r="CM18" s="477">
        <v>23</v>
      </c>
      <c r="CN18" s="477">
        <v>175</v>
      </c>
      <c r="CO18" s="477">
        <v>282</v>
      </c>
      <c r="CP18" s="477">
        <v>626</v>
      </c>
      <c r="CQ18" s="477">
        <v>413</v>
      </c>
      <c r="CR18" s="477">
        <v>326</v>
      </c>
      <c r="CS18" s="477">
        <v>388</v>
      </c>
      <c r="CT18" s="477">
        <v>554</v>
      </c>
      <c r="CU18" s="477">
        <v>1070</v>
      </c>
      <c r="CV18" s="477">
        <v>248</v>
      </c>
      <c r="CW18" s="477"/>
      <c r="CX18" s="477"/>
      <c r="CY18" s="477">
        <v>16</v>
      </c>
      <c r="CZ18" s="477">
        <v>16</v>
      </c>
      <c r="DA18" s="477">
        <v>79</v>
      </c>
      <c r="DB18" s="477">
        <v>182</v>
      </c>
      <c r="DC18" s="477"/>
      <c r="DD18" s="477">
        <v>201</v>
      </c>
      <c r="DE18" s="477">
        <v>459</v>
      </c>
      <c r="DF18" s="477">
        <v>576</v>
      </c>
      <c r="DG18" s="477">
        <v>439</v>
      </c>
      <c r="DH18" s="477">
        <v>662</v>
      </c>
      <c r="DI18" s="477">
        <v>840</v>
      </c>
      <c r="DJ18" s="477">
        <v>344</v>
      </c>
      <c r="DK18" s="477">
        <v>76</v>
      </c>
      <c r="DL18" s="477">
        <v>138</v>
      </c>
      <c r="DM18" s="477">
        <v>215</v>
      </c>
      <c r="DN18" s="477">
        <v>114</v>
      </c>
      <c r="DO18" s="477">
        <v>401</v>
      </c>
      <c r="DP18" s="477">
        <v>148</v>
      </c>
      <c r="DQ18" s="477">
        <v>1630</v>
      </c>
      <c r="DR18" s="477">
        <v>1860</v>
      </c>
      <c r="DS18" s="477">
        <v>1170</v>
      </c>
      <c r="DT18" s="477">
        <v>665</v>
      </c>
      <c r="DU18" s="477">
        <v>327</v>
      </c>
      <c r="DV18" s="477">
        <v>515</v>
      </c>
      <c r="DW18" s="477"/>
      <c r="DX18" s="477">
        <v>212</v>
      </c>
      <c r="DY18" s="477">
        <v>197</v>
      </c>
      <c r="DZ18" s="477">
        <v>290</v>
      </c>
      <c r="EA18" s="477"/>
      <c r="EB18" s="477"/>
      <c r="EC18" s="477"/>
      <c r="ED18" s="477">
        <v>1400</v>
      </c>
      <c r="EE18" s="477">
        <v>112</v>
      </c>
      <c r="EF18" s="477">
        <v>39</v>
      </c>
      <c r="EG18" s="477">
        <v>28</v>
      </c>
      <c r="EH18" s="477">
        <v>181</v>
      </c>
      <c r="EI18" s="477">
        <v>1.2</v>
      </c>
      <c r="EJ18" s="477">
        <v>191</v>
      </c>
      <c r="EK18" s="477">
        <v>258</v>
      </c>
      <c r="EL18" s="477">
        <v>102</v>
      </c>
      <c r="EM18" s="477"/>
      <c r="EN18" s="477"/>
      <c r="EO18" s="477"/>
      <c r="EP18" s="477">
        <v>128</v>
      </c>
      <c r="EQ18" s="477">
        <v>265</v>
      </c>
      <c r="ER18" s="477"/>
      <c r="ES18" s="477"/>
      <c r="ET18" s="477"/>
      <c r="EU18" s="477">
        <v>30</v>
      </c>
      <c r="EV18" s="477">
        <v>12</v>
      </c>
      <c r="EW18" s="477">
        <v>355</v>
      </c>
      <c r="EX18" s="477">
        <v>166</v>
      </c>
      <c r="EY18" s="477">
        <v>653</v>
      </c>
      <c r="EZ18" s="477">
        <v>717</v>
      </c>
      <c r="FA18" s="477">
        <v>301</v>
      </c>
      <c r="FB18" s="477">
        <v>474</v>
      </c>
      <c r="FC18" s="477">
        <v>1140</v>
      </c>
      <c r="FD18" s="477">
        <v>712</v>
      </c>
      <c r="FE18" s="477">
        <v>1130</v>
      </c>
      <c r="FF18" s="477">
        <v>2470</v>
      </c>
      <c r="FG18" s="477"/>
      <c r="FH18" s="477">
        <v>212</v>
      </c>
      <c r="FI18" s="477">
        <v>486</v>
      </c>
      <c r="FJ18" s="477">
        <v>375</v>
      </c>
      <c r="FK18" s="477">
        <v>422</v>
      </c>
      <c r="FL18" s="478">
        <v>510</v>
      </c>
      <c r="FM18" s="478">
        <v>1400</v>
      </c>
      <c r="FN18" s="478">
        <v>724</v>
      </c>
      <c r="FO18" s="478">
        <v>839</v>
      </c>
      <c r="FP18" s="478">
        <v>738</v>
      </c>
      <c r="FQ18" s="478">
        <v>882</v>
      </c>
      <c r="FR18" s="478">
        <v>841</v>
      </c>
      <c r="FS18" s="478">
        <v>1110</v>
      </c>
      <c r="FT18" s="478"/>
      <c r="FU18" s="478">
        <v>1030</v>
      </c>
      <c r="FV18" s="478">
        <v>1090</v>
      </c>
      <c r="FW18" s="478">
        <v>807</v>
      </c>
      <c r="FX18" s="478">
        <v>163</v>
      </c>
    </row>
    <row r="19" spans="2:180">
      <c r="B19" s="476" t="s">
        <v>255</v>
      </c>
      <c r="C19" s="477">
        <v>373</v>
      </c>
      <c r="D19" s="477">
        <v>440</v>
      </c>
      <c r="E19" s="477">
        <v>425</v>
      </c>
      <c r="F19" s="477">
        <v>417</v>
      </c>
      <c r="G19" s="477">
        <v>546</v>
      </c>
      <c r="H19" s="477">
        <v>468</v>
      </c>
      <c r="I19" s="477">
        <v>509</v>
      </c>
      <c r="J19" s="477">
        <v>497</v>
      </c>
      <c r="K19" s="477">
        <v>548</v>
      </c>
      <c r="L19" s="477">
        <v>530</v>
      </c>
      <c r="M19" s="477">
        <v>742</v>
      </c>
      <c r="N19" s="477">
        <v>622</v>
      </c>
      <c r="O19" s="477">
        <v>548</v>
      </c>
      <c r="P19" s="477">
        <v>439</v>
      </c>
      <c r="Q19" s="477">
        <v>836</v>
      </c>
      <c r="R19" s="477">
        <v>370</v>
      </c>
      <c r="S19" s="477">
        <v>995</v>
      </c>
      <c r="T19" s="477">
        <v>628</v>
      </c>
      <c r="U19" s="477">
        <v>389</v>
      </c>
      <c r="V19" s="477">
        <v>410</v>
      </c>
      <c r="W19" s="477">
        <v>839</v>
      </c>
      <c r="X19" s="477">
        <v>812</v>
      </c>
      <c r="Y19" s="477">
        <v>634</v>
      </c>
      <c r="Z19" s="477">
        <v>557</v>
      </c>
      <c r="AA19" s="477">
        <v>594</v>
      </c>
      <c r="AB19" s="477">
        <v>483</v>
      </c>
      <c r="AC19" s="477">
        <v>257</v>
      </c>
      <c r="AD19" s="477">
        <v>162</v>
      </c>
      <c r="AE19" s="477">
        <v>276</v>
      </c>
      <c r="AF19" s="477"/>
      <c r="AG19" s="477"/>
      <c r="AH19" s="477">
        <v>286</v>
      </c>
      <c r="AI19" s="477"/>
      <c r="AJ19" s="477">
        <v>345</v>
      </c>
      <c r="AK19" s="477">
        <v>456</v>
      </c>
      <c r="AL19" s="477"/>
      <c r="AM19" s="477"/>
      <c r="AN19" s="477"/>
      <c r="AO19" s="477"/>
      <c r="AP19" s="477"/>
      <c r="AQ19" s="477"/>
      <c r="AR19" s="477"/>
      <c r="AS19" s="477"/>
      <c r="AT19" s="477">
        <v>390</v>
      </c>
      <c r="AU19" s="477">
        <v>463</v>
      </c>
      <c r="AV19" s="477">
        <v>484</v>
      </c>
      <c r="AW19" s="477">
        <v>529</v>
      </c>
      <c r="AX19" s="477">
        <v>468</v>
      </c>
      <c r="AY19" s="477">
        <v>498</v>
      </c>
      <c r="AZ19" s="477">
        <v>534</v>
      </c>
      <c r="BA19" s="477">
        <v>529</v>
      </c>
      <c r="BB19" s="477">
        <v>572</v>
      </c>
      <c r="BC19" s="477">
        <v>554</v>
      </c>
      <c r="BD19" s="477"/>
      <c r="BE19" s="477"/>
      <c r="BF19" s="477">
        <v>165</v>
      </c>
      <c r="BG19" s="477"/>
      <c r="BH19" s="477">
        <v>521</v>
      </c>
      <c r="BI19" s="477"/>
      <c r="BJ19" s="477">
        <v>191</v>
      </c>
      <c r="BK19" s="477">
        <v>126</v>
      </c>
      <c r="BL19" s="477">
        <v>884</v>
      </c>
      <c r="BM19" s="477">
        <v>89</v>
      </c>
      <c r="BN19" s="477">
        <v>176</v>
      </c>
      <c r="BO19" s="477">
        <v>171</v>
      </c>
      <c r="BP19" s="477">
        <v>361</v>
      </c>
      <c r="BQ19" s="477">
        <v>954</v>
      </c>
      <c r="BR19" s="477">
        <v>468</v>
      </c>
      <c r="BS19" s="477">
        <v>790</v>
      </c>
      <c r="BT19" s="477">
        <v>1650</v>
      </c>
      <c r="BU19" s="477">
        <v>3090</v>
      </c>
      <c r="BV19" s="477">
        <v>2120</v>
      </c>
      <c r="BW19" s="477">
        <v>168</v>
      </c>
      <c r="BX19" s="477">
        <v>86</v>
      </c>
      <c r="BY19" s="477">
        <v>297</v>
      </c>
      <c r="BZ19" s="477">
        <v>177</v>
      </c>
      <c r="CA19" s="477">
        <v>874</v>
      </c>
      <c r="CB19" s="477">
        <v>117</v>
      </c>
      <c r="CC19" s="477">
        <v>258</v>
      </c>
      <c r="CD19" s="477">
        <v>251</v>
      </c>
      <c r="CE19" s="477">
        <v>404</v>
      </c>
      <c r="CF19" s="477">
        <v>828</v>
      </c>
      <c r="CG19" s="477">
        <v>646</v>
      </c>
      <c r="CH19" s="477">
        <v>778</v>
      </c>
      <c r="CI19" s="477">
        <v>876</v>
      </c>
      <c r="CJ19" s="477">
        <v>957</v>
      </c>
      <c r="CK19" s="477">
        <v>774</v>
      </c>
      <c r="CL19" s="477">
        <v>289</v>
      </c>
      <c r="CM19" s="477">
        <v>110</v>
      </c>
      <c r="CN19" s="477">
        <v>183</v>
      </c>
      <c r="CO19" s="477">
        <v>233</v>
      </c>
      <c r="CP19" s="477">
        <v>1220</v>
      </c>
      <c r="CQ19" s="477">
        <v>428</v>
      </c>
      <c r="CR19" s="477">
        <v>281</v>
      </c>
      <c r="CS19" s="477">
        <v>356</v>
      </c>
      <c r="CT19" s="477">
        <v>557</v>
      </c>
      <c r="CU19" s="477">
        <v>1340</v>
      </c>
      <c r="CV19" s="477">
        <v>355</v>
      </c>
      <c r="CW19" s="477"/>
      <c r="CX19" s="477"/>
      <c r="CY19" s="477">
        <v>23</v>
      </c>
      <c r="CZ19" s="477">
        <v>46</v>
      </c>
      <c r="DA19" s="477">
        <v>78</v>
      </c>
      <c r="DB19" s="477">
        <v>372</v>
      </c>
      <c r="DC19" s="477"/>
      <c r="DD19" s="477">
        <v>577</v>
      </c>
      <c r="DE19" s="477">
        <v>1230</v>
      </c>
      <c r="DF19" s="477">
        <v>1460</v>
      </c>
      <c r="DG19" s="477">
        <v>421</v>
      </c>
      <c r="DH19" s="477">
        <v>784</v>
      </c>
      <c r="DI19" s="477">
        <v>947</v>
      </c>
      <c r="DJ19" s="477">
        <v>458</v>
      </c>
      <c r="DK19" s="477">
        <v>76</v>
      </c>
      <c r="DL19" s="477">
        <v>130</v>
      </c>
      <c r="DM19" s="477">
        <v>258</v>
      </c>
      <c r="DN19" s="477">
        <v>140</v>
      </c>
      <c r="DO19" s="477">
        <v>375</v>
      </c>
      <c r="DP19" s="477">
        <v>254</v>
      </c>
      <c r="DQ19" s="477">
        <v>1390</v>
      </c>
      <c r="DR19" s="477">
        <v>1510</v>
      </c>
      <c r="DS19" s="477">
        <v>959</v>
      </c>
      <c r="DT19" s="477">
        <v>506</v>
      </c>
      <c r="DU19" s="477">
        <v>481</v>
      </c>
      <c r="DV19" s="477">
        <v>936</v>
      </c>
      <c r="DW19" s="477"/>
      <c r="DX19" s="477">
        <v>205</v>
      </c>
      <c r="DY19" s="477">
        <v>277</v>
      </c>
      <c r="DZ19" s="477">
        <v>427</v>
      </c>
      <c r="EA19" s="477"/>
      <c r="EB19" s="477"/>
      <c r="EC19" s="477"/>
      <c r="ED19" s="477">
        <v>1150</v>
      </c>
      <c r="EE19" s="477">
        <v>183</v>
      </c>
      <c r="EF19" s="477">
        <v>64</v>
      </c>
      <c r="EG19" s="477">
        <v>39</v>
      </c>
      <c r="EH19" s="477">
        <v>125</v>
      </c>
      <c r="EI19" s="477">
        <v>40</v>
      </c>
      <c r="EJ19" s="477">
        <v>424</v>
      </c>
      <c r="EK19" s="477">
        <v>625</v>
      </c>
      <c r="EL19" s="477">
        <v>209</v>
      </c>
      <c r="EM19" s="477"/>
      <c r="EN19" s="477"/>
      <c r="EO19" s="477"/>
      <c r="EP19" s="477">
        <v>316</v>
      </c>
      <c r="EQ19" s="477">
        <v>626</v>
      </c>
      <c r="ER19" s="477"/>
      <c r="ES19" s="477"/>
      <c r="ET19" s="477"/>
      <c r="EU19" s="477">
        <v>136</v>
      </c>
      <c r="EV19" s="477">
        <v>52</v>
      </c>
      <c r="EW19" s="477">
        <v>326</v>
      </c>
      <c r="EX19" s="477">
        <v>169</v>
      </c>
      <c r="EY19" s="477">
        <v>594</v>
      </c>
      <c r="EZ19" s="477">
        <v>578</v>
      </c>
      <c r="FA19" s="477">
        <v>237</v>
      </c>
      <c r="FB19" s="477">
        <v>347</v>
      </c>
      <c r="FC19" s="477">
        <v>813</v>
      </c>
      <c r="FD19" s="477">
        <v>472</v>
      </c>
      <c r="FE19" s="477">
        <v>732</v>
      </c>
      <c r="FF19" s="477">
        <v>1480</v>
      </c>
      <c r="FG19" s="477"/>
      <c r="FH19" s="477">
        <v>133</v>
      </c>
      <c r="FI19" s="477">
        <v>231</v>
      </c>
      <c r="FJ19" s="477">
        <v>201</v>
      </c>
      <c r="FK19" s="477">
        <v>793</v>
      </c>
      <c r="FL19" s="478">
        <v>1010</v>
      </c>
      <c r="FM19" s="478">
        <v>3030</v>
      </c>
      <c r="FN19" s="478">
        <v>894</v>
      </c>
      <c r="FO19" s="478">
        <v>773</v>
      </c>
      <c r="FP19" s="478">
        <v>906</v>
      </c>
      <c r="FQ19" s="478">
        <v>1350</v>
      </c>
      <c r="FR19" s="478">
        <v>1130</v>
      </c>
      <c r="FS19" s="478">
        <v>1840</v>
      </c>
      <c r="FT19" s="478"/>
      <c r="FU19" s="478">
        <v>2020</v>
      </c>
      <c r="FV19" s="478">
        <v>1870</v>
      </c>
      <c r="FW19" s="478">
        <v>1300</v>
      </c>
      <c r="FX19" s="478">
        <v>171</v>
      </c>
    </row>
    <row r="20" spans="2:180">
      <c r="B20" s="476" t="s">
        <v>256</v>
      </c>
      <c r="C20" s="477">
        <v>24</v>
      </c>
      <c r="D20" s="477">
        <v>25</v>
      </c>
      <c r="E20" s="477">
        <v>32</v>
      </c>
      <c r="F20" s="477">
        <v>36</v>
      </c>
      <c r="G20" s="477">
        <v>33</v>
      </c>
      <c r="H20" s="477">
        <v>44</v>
      </c>
      <c r="I20" s="477">
        <v>42</v>
      </c>
      <c r="J20" s="477">
        <v>36</v>
      </c>
      <c r="K20" s="477">
        <v>42</v>
      </c>
      <c r="L20" s="477">
        <v>43</v>
      </c>
      <c r="M20" s="477">
        <v>44</v>
      </c>
      <c r="N20" s="477">
        <v>41</v>
      </c>
      <c r="O20" s="477">
        <v>40</v>
      </c>
      <c r="P20" s="477">
        <v>25</v>
      </c>
      <c r="Q20" s="477">
        <v>43</v>
      </c>
      <c r="R20" s="477">
        <v>19</v>
      </c>
      <c r="S20" s="477">
        <v>53</v>
      </c>
      <c r="T20" s="477">
        <v>37</v>
      </c>
      <c r="U20" s="477">
        <v>25</v>
      </c>
      <c r="V20" s="477">
        <v>31</v>
      </c>
      <c r="W20" s="477">
        <v>42</v>
      </c>
      <c r="X20" s="477">
        <v>40</v>
      </c>
      <c r="Y20" s="477">
        <v>33</v>
      </c>
      <c r="Z20" s="477">
        <v>39</v>
      </c>
      <c r="AA20" s="477">
        <v>33</v>
      </c>
      <c r="AB20" s="477">
        <v>29</v>
      </c>
      <c r="AC20" s="477">
        <v>18</v>
      </c>
      <c r="AD20" s="477">
        <v>12</v>
      </c>
      <c r="AE20" s="477">
        <v>21</v>
      </c>
      <c r="AF20" s="477"/>
      <c r="AG20" s="477"/>
      <c r="AH20" s="477">
        <v>23</v>
      </c>
      <c r="AI20" s="477"/>
      <c r="AJ20" s="477">
        <v>27</v>
      </c>
      <c r="AK20" s="477">
        <v>45</v>
      </c>
      <c r="AL20" s="477"/>
      <c r="AM20" s="477"/>
      <c r="AN20" s="477"/>
      <c r="AO20" s="477"/>
      <c r="AP20" s="477"/>
      <c r="AQ20" s="477"/>
      <c r="AR20" s="477"/>
      <c r="AS20" s="477"/>
      <c r="AT20" s="477">
        <v>23</v>
      </c>
      <c r="AU20" s="477">
        <v>25</v>
      </c>
      <c r="AV20" s="477">
        <v>30</v>
      </c>
      <c r="AW20" s="477">
        <v>30</v>
      </c>
      <c r="AX20" s="477">
        <v>35</v>
      </c>
      <c r="AY20" s="477">
        <v>47</v>
      </c>
      <c r="AZ20" s="477">
        <v>42</v>
      </c>
      <c r="BA20" s="477">
        <v>41</v>
      </c>
      <c r="BB20" s="477">
        <v>44</v>
      </c>
      <c r="BC20" s="477">
        <v>43</v>
      </c>
      <c r="BD20" s="477"/>
      <c r="BE20" s="477"/>
      <c r="BF20" s="477">
        <v>14</v>
      </c>
      <c r="BG20" s="477"/>
      <c r="BH20" s="477">
        <v>8</v>
      </c>
      <c r="BI20" s="477"/>
      <c r="BJ20" s="477">
        <v>2.9</v>
      </c>
      <c r="BK20" s="477">
        <v>4</v>
      </c>
      <c r="BL20" s="477">
        <v>5</v>
      </c>
      <c r="BM20" s="477">
        <v>3</v>
      </c>
      <c r="BN20" s="477">
        <v>3</v>
      </c>
      <c r="BO20" s="477">
        <v>3</v>
      </c>
      <c r="BP20" s="477">
        <v>5</v>
      </c>
      <c r="BQ20" s="477">
        <v>7</v>
      </c>
      <c r="BR20" s="477">
        <v>4</v>
      </c>
      <c r="BS20" s="477">
        <v>7</v>
      </c>
      <c r="BT20" s="477">
        <v>8</v>
      </c>
      <c r="BU20" s="477">
        <v>12</v>
      </c>
      <c r="BV20" s="477">
        <v>10</v>
      </c>
      <c r="BW20" s="477">
        <v>3</v>
      </c>
      <c r="BX20" s="477">
        <v>3</v>
      </c>
      <c r="BY20" s="477">
        <v>3.3</v>
      </c>
      <c r="BZ20" s="477">
        <v>4</v>
      </c>
      <c r="CA20" s="477">
        <v>5</v>
      </c>
      <c r="CB20" s="477">
        <v>3</v>
      </c>
      <c r="CC20" s="477">
        <v>3</v>
      </c>
      <c r="CD20" s="477">
        <v>3</v>
      </c>
      <c r="CE20" s="477">
        <v>5</v>
      </c>
      <c r="CF20" s="477">
        <v>3</v>
      </c>
      <c r="CG20" s="477">
        <v>3</v>
      </c>
      <c r="CH20" s="477">
        <v>4</v>
      </c>
      <c r="CI20" s="477">
        <v>4</v>
      </c>
      <c r="CJ20" s="477">
        <v>4</v>
      </c>
      <c r="CK20" s="477">
        <v>5</v>
      </c>
      <c r="CL20" s="477">
        <v>3</v>
      </c>
      <c r="CM20" s="477">
        <v>3</v>
      </c>
      <c r="CN20" s="477">
        <v>8.8000000000000007</v>
      </c>
      <c r="CO20" s="477">
        <v>28</v>
      </c>
      <c r="CP20" s="477">
        <v>33</v>
      </c>
      <c r="CQ20" s="477">
        <v>28</v>
      </c>
      <c r="CR20" s="477">
        <v>25</v>
      </c>
      <c r="CS20" s="477">
        <v>27</v>
      </c>
      <c r="CT20" s="477">
        <v>29</v>
      </c>
      <c r="CU20" s="477">
        <v>59</v>
      </c>
      <c r="CV20" s="477">
        <v>27</v>
      </c>
      <c r="CW20" s="477"/>
      <c r="CX20" s="477"/>
      <c r="CY20" s="477">
        <v>5</v>
      </c>
      <c r="CZ20" s="477">
        <v>7</v>
      </c>
      <c r="DA20" s="477">
        <v>8</v>
      </c>
      <c r="DB20" s="477">
        <v>10</v>
      </c>
      <c r="DC20" s="477"/>
      <c r="DD20" s="477">
        <v>12</v>
      </c>
      <c r="DE20" s="477">
        <v>23</v>
      </c>
      <c r="DF20" s="477">
        <v>19</v>
      </c>
      <c r="DG20" s="477">
        <v>24</v>
      </c>
      <c r="DH20" s="477">
        <v>39</v>
      </c>
      <c r="DI20" s="477">
        <v>53</v>
      </c>
      <c r="DJ20" s="477">
        <v>16</v>
      </c>
      <c r="DK20" s="477">
        <v>12</v>
      </c>
      <c r="DL20" s="477">
        <v>18</v>
      </c>
      <c r="DM20" s="477">
        <v>23</v>
      </c>
      <c r="DN20" s="477">
        <v>16</v>
      </c>
      <c r="DO20" s="477">
        <v>42</v>
      </c>
      <c r="DP20" s="477">
        <v>12</v>
      </c>
      <c r="DQ20" s="477">
        <v>61</v>
      </c>
      <c r="DR20" s="477">
        <v>63</v>
      </c>
      <c r="DS20" s="477">
        <v>44</v>
      </c>
      <c r="DT20" s="477">
        <v>29</v>
      </c>
      <c r="DU20" s="477">
        <v>17</v>
      </c>
      <c r="DV20" s="477">
        <v>30</v>
      </c>
      <c r="DW20" s="477"/>
      <c r="DX20" s="477">
        <v>16</v>
      </c>
      <c r="DY20" s="477">
        <v>14</v>
      </c>
      <c r="DZ20" s="477">
        <v>26</v>
      </c>
      <c r="EA20" s="477"/>
      <c r="EB20" s="477"/>
      <c r="EC20" s="477"/>
      <c r="ED20" s="477">
        <v>52</v>
      </c>
      <c r="EE20" s="477">
        <v>24</v>
      </c>
      <c r="EF20" s="477">
        <v>15</v>
      </c>
      <c r="EG20" s="477">
        <v>12</v>
      </c>
      <c r="EH20" s="477">
        <v>10</v>
      </c>
      <c r="EI20" s="477">
        <v>4.5</v>
      </c>
      <c r="EJ20" s="477">
        <v>11</v>
      </c>
      <c r="EK20" s="477">
        <v>11</v>
      </c>
      <c r="EL20" s="477">
        <v>5</v>
      </c>
      <c r="EM20" s="477"/>
      <c r="EN20" s="477"/>
      <c r="EO20" s="477"/>
      <c r="EP20" s="477">
        <v>7</v>
      </c>
      <c r="EQ20" s="477">
        <v>13</v>
      </c>
      <c r="ER20" s="477"/>
      <c r="ES20" s="477"/>
      <c r="ET20" s="477"/>
      <c r="EU20" s="477">
        <v>4</v>
      </c>
      <c r="EV20" s="477">
        <v>4</v>
      </c>
      <c r="EW20" s="477">
        <v>15</v>
      </c>
      <c r="EX20" s="477">
        <v>9</v>
      </c>
      <c r="EY20" s="477">
        <v>27</v>
      </c>
      <c r="EZ20" s="477">
        <v>26</v>
      </c>
      <c r="FA20" s="477">
        <v>14</v>
      </c>
      <c r="FB20" s="477">
        <v>21</v>
      </c>
      <c r="FC20" s="477">
        <v>28</v>
      </c>
      <c r="FD20" s="477">
        <v>19</v>
      </c>
      <c r="FE20" s="477">
        <v>30</v>
      </c>
      <c r="FF20" s="477">
        <v>62</v>
      </c>
      <c r="FG20" s="477"/>
      <c r="FH20" s="477">
        <v>10</v>
      </c>
      <c r="FI20" s="477">
        <v>19</v>
      </c>
      <c r="FJ20" s="477">
        <v>15</v>
      </c>
      <c r="FK20" s="477">
        <v>21</v>
      </c>
      <c r="FL20" s="478">
        <v>23</v>
      </c>
      <c r="FM20" s="478">
        <v>66</v>
      </c>
      <c r="FN20" s="478">
        <v>28</v>
      </c>
      <c r="FO20" s="478">
        <v>28</v>
      </c>
      <c r="FP20" s="478">
        <v>32</v>
      </c>
      <c r="FQ20" s="478">
        <v>30</v>
      </c>
      <c r="FR20" s="478">
        <v>27</v>
      </c>
      <c r="FS20" s="478">
        <v>44</v>
      </c>
      <c r="FT20" s="478"/>
      <c r="FU20" s="478">
        <v>25</v>
      </c>
      <c r="FV20" s="478">
        <v>33</v>
      </c>
      <c r="FW20" s="478">
        <v>28</v>
      </c>
      <c r="FX20" s="478">
        <v>14</v>
      </c>
    </row>
    <row r="21" spans="2:180">
      <c r="B21" s="476" t="s">
        <v>28</v>
      </c>
      <c r="C21" s="477">
        <v>2620</v>
      </c>
      <c r="D21" s="477">
        <v>2620</v>
      </c>
      <c r="E21" s="477">
        <v>2900</v>
      </c>
      <c r="F21" s="477">
        <v>3060</v>
      </c>
      <c r="G21" s="477">
        <v>3170</v>
      </c>
      <c r="H21" s="477">
        <v>2880</v>
      </c>
      <c r="I21" s="477">
        <v>3150</v>
      </c>
      <c r="J21" s="477">
        <v>3110</v>
      </c>
      <c r="K21" s="477">
        <v>3260</v>
      </c>
      <c r="L21" s="477">
        <v>3140</v>
      </c>
      <c r="M21" s="477">
        <v>3920</v>
      </c>
      <c r="N21" s="477">
        <v>3300</v>
      </c>
      <c r="O21" s="477">
        <v>3180</v>
      </c>
      <c r="P21" s="477">
        <v>2350</v>
      </c>
      <c r="Q21" s="477">
        <v>5010</v>
      </c>
      <c r="R21" s="477">
        <v>2080</v>
      </c>
      <c r="S21" s="477">
        <v>4950</v>
      </c>
      <c r="T21" s="477">
        <v>3940</v>
      </c>
      <c r="U21" s="477">
        <v>2590</v>
      </c>
      <c r="V21" s="477">
        <v>2790</v>
      </c>
      <c r="W21" s="477">
        <v>5250</v>
      </c>
      <c r="X21" s="477">
        <v>5000</v>
      </c>
      <c r="Y21" s="477">
        <v>3870</v>
      </c>
      <c r="Z21" s="477">
        <v>3070</v>
      </c>
      <c r="AA21" s="477">
        <v>3380</v>
      </c>
      <c r="AB21" s="477">
        <v>2690</v>
      </c>
      <c r="AC21" s="477">
        <v>1750</v>
      </c>
      <c r="AD21" s="477">
        <v>1100</v>
      </c>
      <c r="AE21" s="477">
        <v>1920</v>
      </c>
      <c r="AF21" s="477"/>
      <c r="AG21" s="477"/>
      <c r="AH21" s="477">
        <v>2170</v>
      </c>
      <c r="AI21" s="477"/>
      <c r="AJ21" s="477">
        <v>2190</v>
      </c>
      <c r="AK21" s="477">
        <v>2960</v>
      </c>
      <c r="AL21" s="477"/>
      <c r="AM21" s="477"/>
      <c r="AN21" s="477"/>
      <c r="AO21" s="477"/>
      <c r="AP21" s="477"/>
      <c r="AQ21" s="477"/>
      <c r="AR21" s="477"/>
      <c r="AS21" s="477"/>
      <c r="AT21" s="477">
        <v>2700</v>
      </c>
      <c r="AU21" s="477">
        <v>2610</v>
      </c>
      <c r="AV21" s="477">
        <v>2760</v>
      </c>
      <c r="AW21" s="477">
        <v>2640</v>
      </c>
      <c r="AX21" s="477">
        <v>3020</v>
      </c>
      <c r="AY21" s="477">
        <v>3140</v>
      </c>
      <c r="AZ21" s="477">
        <v>3420</v>
      </c>
      <c r="BA21" s="477">
        <v>3340</v>
      </c>
      <c r="BB21" s="477">
        <v>3460</v>
      </c>
      <c r="BC21" s="477">
        <v>3350</v>
      </c>
      <c r="BD21" s="477"/>
      <c r="BE21" s="477"/>
      <c r="BF21" s="477">
        <v>2510</v>
      </c>
      <c r="BG21" s="477"/>
      <c r="BH21" s="477">
        <v>1520</v>
      </c>
      <c r="BI21" s="477"/>
      <c r="BJ21" s="477">
        <v>369</v>
      </c>
      <c r="BK21" s="477">
        <v>288</v>
      </c>
      <c r="BL21" s="477">
        <v>1680</v>
      </c>
      <c r="BM21" s="477">
        <v>152</v>
      </c>
      <c r="BN21" s="477">
        <v>312</v>
      </c>
      <c r="BO21" s="477">
        <v>270</v>
      </c>
      <c r="BP21" s="477">
        <v>605</v>
      </c>
      <c r="BQ21" s="477">
        <v>1710</v>
      </c>
      <c r="BR21" s="477">
        <v>887</v>
      </c>
      <c r="BS21" s="477">
        <v>1360</v>
      </c>
      <c r="BT21" s="477">
        <v>2960</v>
      </c>
      <c r="BU21" s="477">
        <v>4420</v>
      </c>
      <c r="BV21" s="477">
        <v>3220</v>
      </c>
      <c r="BW21" s="477">
        <v>292</v>
      </c>
      <c r="BX21" s="477">
        <v>163</v>
      </c>
      <c r="BY21" s="477">
        <v>577</v>
      </c>
      <c r="BZ21" s="477">
        <v>354</v>
      </c>
      <c r="CA21" s="477">
        <v>1660</v>
      </c>
      <c r="CB21" s="477">
        <v>205</v>
      </c>
      <c r="CC21" s="477">
        <v>482</v>
      </c>
      <c r="CD21" s="477">
        <v>429</v>
      </c>
      <c r="CE21" s="477">
        <v>722</v>
      </c>
      <c r="CF21" s="477">
        <v>1660</v>
      </c>
      <c r="CG21" s="477">
        <v>1310</v>
      </c>
      <c r="CH21" s="477">
        <v>1560</v>
      </c>
      <c r="CI21" s="477">
        <v>1760</v>
      </c>
      <c r="CJ21" s="477">
        <v>1980</v>
      </c>
      <c r="CK21" s="477">
        <v>1610</v>
      </c>
      <c r="CL21" s="477">
        <v>555</v>
      </c>
      <c r="CM21" s="477">
        <v>210</v>
      </c>
      <c r="CN21" s="477">
        <v>1150</v>
      </c>
      <c r="CO21" s="477">
        <v>2240</v>
      </c>
      <c r="CP21" s="477">
        <v>3670</v>
      </c>
      <c r="CQ21" s="477">
        <v>2490</v>
      </c>
      <c r="CR21" s="477">
        <v>2080</v>
      </c>
      <c r="CS21" s="477">
        <v>2120</v>
      </c>
      <c r="CT21" s="477">
        <v>2750</v>
      </c>
      <c r="CU21" s="477">
        <v>4900</v>
      </c>
      <c r="CV21" s="477">
        <v>2290</v>
      </c>
      <c r="CW21" s="477"/>
      <c r="CX21" s="477"/>
      <c r="CY21" s="477">
        <v>136</v>
      </c>
      <c r="CZ21" s="477">
        <v>121</v>
      </c>
      <c r="DA21" s="477">
        <v>515</v>
      </c>
      <c r="DB21" s="477">
        <v>1090</v>
      </c>
      <c r="DC21" s="477"/>
      <c r="DD21" s="477">
        <v>1480</v>
      </c>
      <c r="DE21" s="477">
        <v>2990</v>
      </c>
      <c r="DF21" s="477">
        <v>3760</v>
      </c>
      <c r="DG21" s="477">
        <v>2270</v>
      </c>
      <c r="DH21" s="477">
        <v>3430</v>
      </c>
      <c r="DI21" s="477">
        <v>4510</v>
      </c>
      <c r="DJ21" s="477">
        <v>2300</v>
      </c>
      <c r="DK21" s="477">
        <v>440</v>
      </c>
      <c r="DL21" s="477">
        <v>778</v>
      </c>
      <c r="DM21" s="477">
        <v>1220</v>
      </c>
      <c r="DN21" s="477">
        <v>699</v>
      </c>
      <c r="DO21" s="477">
        <v>2170</v>
      </c>
      <c r="DP21" s="477">
        <v>1270</v>
      </c>
      <c r="DQ21" s="477">
        <v>8080</v>
      </c>
      <c r="DR21" s="477">
        <v>8650</v>
      </c>
      <c r="DS21" s="477">
        <v>5480</v>
      </c>
      <c r="DT21" s="477">
        <v>3270</v>
      </c>
      <c r="DU21" s="477">
        <v>2280</v>
      </c>
      <c r="DV21" s="477">
        <v>3250</v>
      </c>
      <c r="DW21" s="477"/>
      <c r="DX21" s="477">
        <v>1170</v>
      </c>
      <c r="DY21" s="477">
        <v>1380</v>
      </c>
      <c r="DZ21" s="477">
        <v>1890</v>
      </c>
      <c r="EA21" s="477"/>
      <c r="EB21" s="477"/>
      <c r="EC21" s="477"/>
      <c r="ED21" s="477">
        <v>6790</v>
      </c>
      <c r="EE21" s="477">
        <v>813</v>
      </c>
      <c r="EF21" s="477">
        <v>313</v>
      </c>
      <c r="EG21" s="477">
        <v>210</v>
      </c>
      <c r="EH21" s="477">
        <v>1350</v>
      </c>
      <c r="EI21" s="477">
        <v>42</v>
      </c>
      <c r="EJ21" s="477">
        <v>1260</v>
      </c>
      <c r="EK21" s="477">
        <v>1620</v>
      </c>
      <c r="EL21" s="477">
        <v>602</v>
      </c>
      <c r="EM21" s="477"/>
      <c r="EN21" s="477"/>
      <c r="EO21" s="477"/>
      <c r="EP21" s="477">
        <v>862</v>
      </c>
      <c r="EQ21" s="477">
        <v>1650</v>
      </c>
      <c r="ER21" s="477"/>
      <c r="ES21" s="477"/>
      <c r="ET21" s="477"/>
      <c r="EU21" s="477">
        <v>203</v>
      </c>
      <c r="EV21" s="477">
        <v>84</v>
      </c>
      <c r="EW21" s="477">
        <v>1940</v>
      </c>
      <c r="EX21" s="477">
        <v>998</v>
      </c>
      <c r="EY21" s="477">
        <v>3580</v>
      </c>
      <c r="EZ21" s="477">
        <v>3550</v>
      </c>
      <c r="FA21" s="477">
        <v>1620</v>
      </c>
      <c r="FB21" s="477">
        <v>2350</v>
      </c>
      <c r="FC21" s="477">
        <v>5280</v>
      </c>
      <c r="FD21" s="477">
        <v>3440</v>
      </c>
      <c r="FE21" s="477">
        <v>5870</v>
      </c>
      <c r="FF21" s="477">
        <v>11000</v>
      </c>
      <c r="FG21" s="477"/>
      <c r="FH21" s="477">
        <v>1330</v>
      </c>
      <c r="FI21" s="477">
        <v>2560</v>
      </c>
      <c r="FJ21" s="477">
        <v>1890</v>
      </c>
      <c r="FK21" s="477">
        <v>2470</v>
      </c>
      <c r="FL21" s="478">
        <v>3050</v>
      </c>
      <c r="FM21" s="478">
        <v>7340</v>
      </c>
      <c r="FN21" s="478">
        <v>3910</v>
      </c>
      <c r="FO21" s="478">
        <v>4530</v>
      </c>
      <c r="FP21" s="478">
        <v>1000</v>
      </c>
      <c r="FQ21" s="478">
        <v>4530</v>
      </c>
      <c r="FR21" s="478">
        <v>4460</v>
      </c>
      <c r="FS21" s="478">
        <v>6130</v>
      </c>
      <c r="FT21" s="478"/>
      <c r="FU21" s="478">
        <v>5520</v>
      </c>
      <c r="FV21" s="478">
        <v>5780</v>
      </c>
      <c r="FW21" s="478">
        <v>4340</v>
      </c>
      <c r="FX21" s="478">
        <v>953</v>
      </c>
    </row>
    <row r="22" spans="2:180">
      <c r="B22" s="476" t="s">
        <v>374</v>
      </c>
      <c r="C22" s="477">
        <v>0.39</v>
      </c>
      <c r="D22" s="477" t="s">
        <v>54</v>
      </c>
      <c r="E22" s="477" t="s">
        <v>54</v>
      </c>
      <c r="F22" s="477">
        <v>0.5</v>
      </c>
      <c r="G22" s="477" t="s">
        <v>52</v>
      </c>
      <c r="H22" s="477" t="s">
        <v>52</v>
      </c>
      <c r="I22" s="477" t="s">
        <v>52</v>
      </c>
      <c r="J22" s="477" t="s">
        <v>52</v>
      </c>
      <c r="K22" s="477" t="s">
        <v>52</v>
      </c>
      <c r="L22" s="477" t="s">
        <v>52</v>
      </c>
      <c r="M22" s="477" t="s">
        <v>52</v>
      </c>
      <c r="N22" s="477" t="s">
        <v>52</v>
      </c>
      <c r="O22" s="477" t="s">
        <v>52</v>
      </c>
      <c r="P22" s="477" t="s">
        <v>52</v>
      </c>
      <c r="Q22" s="477">
        <v>0.02</v>
      </c>
      <c r="R22" s="477" t="s">
        <v>52</v>
      </c>
      <c r="S22" s="477" t="s">
        <v>54</v>
      </c>
      <c r="T22" s="477" t="s">
        <v>54</v>
      </c>
      <c r="U22" s="477" t="s">
        <v>52</v>
      </c>
      <c r="V22" s="477" t="s">
        <v>52</v>
      </c>
      <c r="W22" s="477" t="s">
        <v>52</v>
      </c>
      <c r="X22" s="477" t="s">
        <v>52</v>
      </c>
      <c r="Y22" s="477" t="s">
        <v>52</v>
      </c>
      <c r="Z22" s="477" t="s">
        <v>52</v>
      </c>
      <c r="AA22" s="477" t="s">
        <v>52</v>
      </c>
      <c r="AB22" s="477" t="s">
        <v>52</v>
      </c>
      <c r="AC22" s="477" t="s">
        <v>52</v>
      </c>
      <c r="AD22" s="477" t="s">
        <v>52</v>
      </c>
      <c r="AE22" s="477" t="s">
        <v>52</v>
      </c>
      <c r="AF22" s="477"/>
      <c r="AG22" s="477"/>
      <c r="AH22" s="477" t="s">
        <v>54</v>
      </c>
      <c r="AI22" s="477"/>
      <c r="AJ22" s="477" t="s">
        <v>52</v>
      </c>
      <c r="AK22" s="477" t="s">
        <v>52</v>
      </c>
      <c r="AL22" s="477"/>
      <c r="AM22" s="477"/>
      <c r="AN22" s="477"/>
      <c r="AO22" s="477"/>
      <c r="AP22" s="477"/>
      <c r="AQ22" s="477"/>
      <c r="AR22" s="477"/>
      <c r="AS22" s="477"/>
      <c r="AT22" s="477">
        <v>0.02</v>
      </c>
      <c r="AU22" s="477" t="s">
        <v>54</v>
      </c>
      <c r="AV22" s="477" t="s">
        <v>54</v>
      </c>
      <c r="AW22" s="477" t="s">
        <v>54</v>
      </c>
      <c r="AX22" s="477" t="s">
        <v>52</v>
      </c>
      <c r="AY22" s="477" t="s">
        <v>52</v>
      </c>
      <c r="AZ22" s="477" t="s">
        <v>52</v>
      </c>
      <c r="BA22" s="477" t="s">
        <v>52</v>
      </c>
      <c r="BB22" s="477" t="s">
        <v>52</v>
      </c>
      <c r="BC22" s="477" t="s">
        <v>52</v>
      </c>
      <c r="BD22" s="477"/>
      <c r="BE22" s="477"/>
      <c r="BF22" s="477" t="s">
        <v>52</v>
      </c>
      <c r="BG22" s="477"/>
      <c r="BH22" s="477" t="s">
        <v>52</v>
      </c>
      <c r="BI22" s="477"/>
      <c r="BJ22" s="477">
        <v>0.04</v>
      </c>
      <c r="BK22" s="477">
        <v>0.54</v>
      </c>
      <c r="BL22" s="477">
        <v>0.1</v>
      </c>
      <c r="BM22" s="477" t="s">
        <v>52</v>
      </c>
      <c r="BN22" s="477" t="s">
        <v>52</v>
      </c>
      <c r="BO22" s="477" t="s">
        <v>52</v>
      </c>
      <c r="BP22" s="477" t="s">
        <v>52</v>
      </c>
      <c r="BQ22" s="477" t="s">
        <v>52</v>
      </c>
      <c r="BR22" s="477" t="s">
        <v>52</v>
      </c>
      <c r="BS22" s="477" t="s">
        <v>52</v>
      </c>
      <c r="BT22" s="477">
        <v>7.0000000000000007E-2</v>
      </c>
      <c r="BU22" s="477" t="s">
        <v>52</v>
      </c>
      <c r="BV22" s="477">
        <v>0.09</v>
      </c>
      <c r="BW22" s="477">
        <v>0.12</v>
      </c>
      <c r="BX22" s="477">
        <v>0.12</v>
      </c>
      <c r="BY22" s="477">
        <v>0.03</v>
      </c>
      <c r="BZ22" s="477">
        <v>0.08</v>
      </c>
      <c r="CA22" s="477">
        <v>0.09</v>
      </c>
      <c r="CB22" s="477" t="s">
        <v>52</v>
      </c>
      <c r="CC22" s="477" t="s">
        <v>52</v>
      </c>
      <c r="CD22" s="477" t="s">
        <v>52</v>
      </c>
      <c r="CE22" s="477" t="s">
        <v>52</v>
      </c>
      <c r="CF22" s="477" t="s">
        <v>52</v>
      </c>
      <c r="CG22" s="477" t="s">
        <v>52</v>
      </c>
      <c r="CH22" s="477" t="s">
        <v>52</v>
      </c>
      <c r="CI22" s="477" t="s">
        <v>52</v>
      </c>
      <c r="CJ22" s="477" t="s">
        <v>52</v>
      </c>
      <c r="CK22" s="477" t="s">
        <v>52</v>
      </c>
      <c r="CL22" s="477" t="s">
        <v>52</v>
      </c>
      <c r="CM22" s="477">
        <v>0.12</v>
      </c>
      <c r="CN22" s="477">
        <v>0.01</v>
      </c>
      <c r="CO22" s="477" t="s">
        <v>54</v>
      </c>
      <c r="CP22" s="477" t="s">
        <v>52</v>
      </c>
      <c r="CQ22" s="477" t="s">
        <v>54</v>
      </c>
      <c r="CR22" s="477" t="s">
        <v>52</v>
      </c>
      <c r="CS22" s="477" t="s">
        <v>52</v>
      </c>
      <c r="CT22" s="477" t="s">
        <v>52</v>
      </c>
      <c r="CU22" s="477" t="s">
        <v>52</v>
      </c>
      <c r="CV22" s="477">
        <v>0.06</v>
      </c>
      <c r="CW22" s="477"/>
      <c r="CX22" s="477"/>
      <c r="CY22" s="477" t="s">
        <v>52</v>
      </c>
      <c r="CZ22" s="477" t="s">
        <v>52</v>
      </c>
      <c r="DA22" s="477" t="s">
        <v>52</v>
      </c>
      <c r="DB22" s="477">
        <v>0.08</v>
      </c>
      <c r="DC22" s="477"/>
      <c r="DD22" s="477" t="s">
        <v>52</v>
      </c>
      <c r="DE22" s="477" t="s">
        <v>52</v>
      </c>
      <c r="DF22" s="477">
        <v>0.14000000000000001</v>
      </c>
      <c r="DG22" s="477" t="s">
        <v>30</v>
      </c>
      <c r="DH22" s="477" t="s">
        <v>52</v>
      </c>
      <c r="DI22" s="477" t="s">
        <v>52</v>
      </c>
      <c r="DJ22" s="477" t="s">
        <v>54</v>
      </c>
      <c r="DK22" s="477">
        <v>0.28000000000000003</v>
      </c>
      <c r="DL22" s="477" t="s">
        <v>52</v>
      </c>
      <c r="DM22" s="477" t="s">
        <v>52</v>
      </c>
      <c r="DN22" s="477" t="s">
        <v>52</v>
      </c>
      <c r="DO22" s="477" t="s">
        <v>52</v>
      </c>
      <c r="DP22" s="477" t="s">
        <v>52</v>
      </c>
      <c r="DQ22" s="477" t="s">
        <v>52</v>
      </c>
      <c r="DR22" s="477" t="s">
        <v>52</v>
      </c>
      <c r="DS22" s="477" t="s">
        <v>52</v>
      </c>
      <c r="DT22" s="477" t="s">
        <v>52</v>
      </c>
      <c r="DU22" s="477" t="s">
        <v>30</v>
      </c>
      <c r="DV22" s="477" t="s">
        <v>54</v>
      </c>
      <c r="DW22" s="477"/>
      <c r="DX22" s="477" t="s">
        <v>52</v>
      </c>
      <c r="DY22" s="477" t="s">
        <v>52</v>
      </c>
      <c r="DZ22" s="477" t="s">
        <v>52</v>
      </c>
      <c r="EA22" s="477"/>
      <c r="EB22" s="477"/>
      <c r="EC22" s="477"/>
      <c r="ED22" s="477" t="s">
        <v>52</v>
      </c>
      <c r="EE22" s="477" t="s">
        <v>52</v>
      </c>
      <c r="EF22" s="477" t="s">
        <v>52</v>
      </c>
      <c r="EG22" s="477" t="s">
        <v>52</v>
      </c>
      <c r="EH22" s="477" t="s">
        <v>52</v>
      </c>
      <c r="EI22" s="477">
        <v>0.85</v>
      </c>
      <c r="EJ22" s="477" t="s">
        <v>52</v>
      </c>
      <c r="EK22" s="477" t="s">
        <v>52</v>
      </c>
      <c r="EL22" s="477" t="s">
        <v>52</v>
      </c>
      <c r="EM22" s="477"/>
      <c r="EN22" s="477"/>
      <c r="EO22" s="477"/>
      <c r="EP22" s="477" t="s">
        <v>52</v>
      </c>
      <c r="EQ22" s="477" t="s">
        <v>52</v>
      </c>
      <c r="ER22" s="477"/>
      <c r="ES22" s="477"/>
      <c r="ET22" s="477"/>
      <c r="EU22" s="477">
        <v>0.43</v>
      </c>
      <c r="EV22" s="477">
        <v>0.13</v>
      </c>
      <c r="EW22" s="477">
        <v>0.03</v>
      </c>
      <c r="EX22" s="477" t="s">
        <v>52</v>
      </c>
      <c r="EY22" s="477" t="s">
        <v>52</v>
      </c>
      <c r="EZ22" s="477" t="s">
        <v>52</v>
      </c>
      <c r="FA22" s="477">
        <v>0.4</v>
      </c>
      <c r="FB22" s="477" t="s">
        <v>52</v>
      </c>
      <c r="FC22" s="477" t="s">
        <v>52</v>
      </c>
      <c r="FD22" s="477" t="s">
        <v>52</v>
      </c>
      <c r="FE22" s="477" t="s">
        <v>52</v>
      </c>
      <c r="FF22" s="477" t="s">
        <v>52</v>
      </c>
      <c r="FG22" s="477"/>
      <c r="FH22" s="477" t="s">
        <v>52</v>
      </c>
      <c r="FI22" s="477" t="s">
        <v>52</v>
      </c>
      <c r="FJ22" s="477" t="s">
        <v>52</v>
      </c>
      <c r="FK22" s="477">
        <v>0.08</v>
      </c>
      <c r="FL22" s="478" t="s">
        <v>52</v>
      </c>
      <c r="FM22" s="478" t="s">
        <v>54</v>
      </c>
      <c r="FN22" s="478" t="s">
        <v>52</v>
      </c>
      <c r="FO22" s="478" t="s">
        <v>52</v>
      </c>
      <c r="FP22" s="478" t="s">
        <v>52</v>
      </c>
      <c r="FQ22" s="478" t="s">
        <v>52</v>
      </c>
      <c r="FR22" s="478" t="s">
        <v>52</v>
      </c>
      <c r="FS22" s="478" t="s">
        <v>52</v>
      </c>
      <c r="FT22" s="478"/>
      <c r="FU22" s="478" t="s">
        <v>52</v>
      </c>
      <c r="FV22" s="478" t="s">
        <v>52</v>
      </c>
      <c r="FW22" s="478" t="s">
        <v>52</v>
      </c>
      <c r="FX22" s="478">
        <v>0.1</v>
      </c>
    </row>
    <row r="23" spans="2:180">
      <c r="B23" s="476" t="s">
        <v>375</v>
      </c>
      <c r="C23" s="477"/>
      <c r="D23" s="477"/>
      <c r="E23" s="477"/>
      <c r="F23" s="477"/>
      <c r="G23" s="477"/>
      <c r="H23" s="477"/>
      <c r="I23" s="477"/>
      <c r="J23" s="477"/>
      <c r="K23" s="477"/>
      <c r="L23" s="477"/>
      <c r="M23" s="477"/>
      <c r="N23" s="477"/>
      <c r="O23" s="477">
        <v>0.03</v>
      </c>
      <c r="P23" s="477">
        <v>0.08</v>
      </c>
      <c r="Q23" s="477"/>
      <c r="R23" s="477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>
        <v>7.0000000000000007E-2</v>
      </c>
      <c r="AD23" s="477">
        <v>0.04</v>
      </c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7"/>
      <c r="AV23" s="477"/>
      <c r="AW23" s="477"/>
      <c r="AX23" s="477"/>
      <c r="AY23" s="477"/>
      <c r="AZ23" s="477"/>
      <c r="BA23" s="477"/>
      <c r="BB23" s="477"/>
      <c r="BC23" s="477"/>
      <c r="BD23" s="477"/>
      <c r="BE23" s="477"/>
      <c r="BF23" s="477">
        <v>0.04</v>
      </c>
      <c r="BG23" s="477"/>
      <c r="BH23" s="477"/>
      <c r="BI23" s="477"/>
      <c r="BJ23" s="477"/>
      <c r="BK23" s="477"/>
      <c r="BL23" s="477"/>
      <c r="BM23" s="477"/>
      <c r="BN23" s="477"/>
      <c r="BO23" s="477"/>
      <c r="BP23" s="477"/>
      <c r="BQ23" s="477"/>
      <c r="BR23" s="477"/>
      <c r="BS23" s="477"/>
      <c r="BT23" s="477"/>
      <c r="BU23" s="477"/>
      <c r="BV23" s="477"/>
      <c r="BW23" s="477">
        <v>0.16</v>
      </c>
      <c r="BX23" s="477">
        <v>0.86</v>
      </c>
      <c r="BY23" s="477"/>
      <c r="BZ23" s="477"/>
      <c r="CA23" s="477"/>
      <c r="CB23" s="477"/>
      <c r="CC23" s="477"/>
      <c r="CD23" s="477"/>
      <c r="CE23" s="477"/>
      <c r="CF23" s="477"/>
      <c r="CG23" s="477"/>
      <c r="CH23" s="477"/>
      <c r="CI23" s="477"/>
      <c r="CJ23" s="477"/>
      <c r="CK23" s="477"/>
      <c r="CL23" s="477">
        <v>0.14000000000000001</v>
      </c>
      <c r="CM23" s="477">
        <v>0.47</v>
      </c>
      <c r="CN23" s="477"/>
      <c r="CO23" s="477"/>
      <c r="CP23" s="477"/>
      <c r="CQ23" s="477"/>
      <c r="CR23" s="477"/>
      <c r="CS23" s="477"/>
      <c r="CT23" s="477"/>
      <c r="CU23" s="477"/>
      <c r="CV23" s="477"/>
      <c r="CW23" s="477"/>
      <c r="CX23" s="477"/>
      <c r="CY23" s="477"/>
      <c r="CZ23" s="477">
        <v>0.81</v>
      </c>
      <c r="DA23" s="477">
        <v>0.13</v>
      </c>
      <c r="DB23" s="477"/>
      <c r="DC23" s="477"/>
      <c r="DD23" s="477"/>
      <c r="DE23" s="477"/>
      <c r="DF23" s="477"/>
      <c r="DG23" s="477"/>
      <c r="DH23" s="477"/>
      <c r="DI23" s="477"/>
      <c r="DJ23" s="477"/>
      <c r="DK23" s="477"/>
      <c r="DL23" s="477"/>
      <c r="DM23" s="477"/>
      <c r="DN23" s="477"/>
      <c r="DO23" s="477"/>
      <c r="DP23" s="477"/>
      <c r="DQ23" s="477"/>
      <c r="DR23" s="477"/>
      <c r="DS23" s="477" t="s">
        <v>30</v>
      </c>
      <c r="DT23" s="477">
        <v>0.06</v>
      </c>
      <c r="DU23" s="477"/>
      <c r="DV23" s="477"/>
      <c r="DW23" s="477"/>
      <c r="DX23" s="477"/>
      <c r="DY23" s="477"/>
      <c r="DZ23" s="477"/>
      <c r="EA23" s="477"/>
      <c r="EB23" s="477"/>
      <c r="EC23" s="477"/>
      <c r="ED23" s="477"/>
      <c r="EE23" s="477"/>
      <c r="EF23" s="477"/>
      <c r="EG23" s="477">
        <v>0.2</v>
      </c>
      <c r="EH23" s="477" t="s">
        <v>30</v>
      </c>
      <c r="EI23" s="477"/>
      <c r="EJ23" s="477"/>
      <c r="EK23" s="477"/>
      <c r="EL23" s="477"/>
      <c r="EM23" s="477"/>
      <c r="EN23" s="477"/>
      <c r="EO23" s="477"/>
      <c r="EP23" s="477"/>
      <c r="EQ23" s="477"/>
      <c r="ER23" s="477"/>
      <c r="ES23" s="477"/>
      <c r="ET23" s="477"/>
      <c r="EU23" s="477">
        <v>0.01</v>
      </c>
      <c r="EV23" s="477">
        <v>0.66</v>
      </c>
      <c r="EW23" s="477"/>
      <c r="EX23" s="477"/>
      <c r="EY23" s="477"/>
      <c r="EZ23" s="477"/>
      <c r="FA23" s="477"/>
      <c r="FB23" s="477"/>
      <c r="FC23" s="477"/>
      <c r="FD23" s="477"/>
      <c r="FE23" s="477"/>
      <c r="FF23" s="477"/>
      <c r="FG23" s="477"/>
      <c r="FH23" s="477"/>
      <c r="FI23" s="477">
        <v>0.03</v>
      </c>
      <c r="FJ23" s="477">
        <v>0.1</v>
      </c>
      <c r="FK23" s="477"/>
      <c r="FL23" s="478"/>
      <c r="FM23" s="478"/>
      <c r="FN23" s="478"/>
      <c r="FO23" s="478"/>
      <c r="FP23" s="478"/>
      <c r="FQ23" s="478"/>
      <c r="FR23" s="478"/>
      <c r="FS23" s="478"/>
      <c r="FT23" s="478"/>
      <c r="FU23" s="478"/>
      <c r="FV23" s="478"/>
      <c r="FW23" s="478">
        <v>0.04</v>
      </c>
      <c r="FX23" s="478" t="s">
        <v>30</v>
      </c>
    </row>
    <row r="24" spans="2:180">
      <c r="B24" s="476" t="s">
        <v>376</v>
      </c>
      <c r="C24" s="477"/>
      <c r="D24" s="477"/>
      <c r="E24" s="477"/>
      <c r="F24" s="477"/>
      <c r="G24" s="477"/>
      <c r="H24" s="477"/>
      <c r="I24" s="477"/>
      <c r="J24" s="477"/>
      <c r="K24" s="477"/>
      <c r="L24" s="477"/>
      <c r="M24" s="477"/>
      <c r="N24" s="477"/>
      <c r="O24" s="477" t="s">
        <v>17</v>
      </c>
      <c r="P24" s="477" t="s">
        <v>17</v>
      </c>
      <c r="Q24" s="477"/>
      <c r="R24" s="477"/>
      <c r="S24" s="477"/>
      <c r="T24" s="477"/>
      <c r="U24" s="477"/>
      <c r="V24" s="477"/>
      <c r="W24" s="477"/>
      <c r="X24" s="477"/>
      <c r="Y24" s="477"/>
      <c r="Z24" s="477"/>
      <c r="AA24" s="477"/>
      <c r="AB24" s="477"/>
      <c r="AC24" s="477" t="s">
        <v>17</v>
      </c>
      <c r="AD24" s="477" t="s">
        <v>17</v>
      </c>
      <c r="AE24" s="477"/>
      <c r="AF24" s="477"/>
      <c r="AG24" s="477"/>
      <c r="AH24" s="477"/>
      <c r="AI24" s="477"/>
      <c r="AJ24" s="477"/>
      <c r="AK24" s="477"/>
      <c r="AL24" s="477"/>
      <c r="AM24" s="477"/>
      <c r="AN24" s="477"/>
      <c r="AO24" s="477"/>
      <c r="AP24" s="477"/>
      <c r="AQ24" s="477"/>
      <c r="AR24" s="477"/>
      <c r="AS24" s="477"/>
      <c r="AT24" s="477"/>
      <c r="AU24" s="477"/>
      <c r="AV24" s="477"/>
      <c r="AW24" s="477"/>
      <c r="AX24" s="477"/>
      <c r="AY24" s="477"/>
      <c r="AZ24" s="477"/>
      <c r="BA24" s="477"/>
      <c r="BB24" s="477"/>
      <c r="BC24" s="477"/>
      <c r="BD24" s="477"/>
      <c r="BE24" s="477"/>
      <c r="BF24" s="477" t="s">
        <v>17</v>
      </c>
      <c r="BG24" s="477"/>
      <c r="BH24" s="477"/>
      <c r="BI24" s="477"/>
      <c r="BJ24" s="477"/>
      <c r="BK24" s="477"/>
      <c r="BL24" s="477"/>
      <c r="BM24" s="477"/>
      <c r="BN24" s="477"/>
      <c r="BO24" s="477"/>
      <c r="BP24" s="477"/>
      <c r="BQ24" s="477"/>
      <c r="BR24" s="477"/>
      <c r="BS24" s="477"/>
      <c r="BT24" s="477"/>
      <c r="BU24" s="477"/>
      <c r="BV24" s="477"/>
      <c r="BW24" s="477" t="s">
        <v>17</v>
      </c>
      <c r="BX24" s="477" t="s">
        <v>17</v>
      </c>
      <c r="BY24" s="477"/>
      <c r="BZ24" s="477"/>
      <c r="CA24" s="477"/>
      <c r="CB24" s="477"/>
      <c r="CC24" s="477"/>
      <c r="CD24" s="477"/>
      <c r="CE24" s="477"/>
      <c r="CF24" s="477"/>
      <c r="CG24" s="477"/>
      <c r="CH24" s="477"/>
      <c r="CI24" s="477"/>
      <c r="CJ24" s="477"/>
      <c r="CK24" s="477"/>
      <c r="CL24" s="477" t="s">
        <v>17</v>
      </c>
      <c r="CM24" s="477" t="s">
        <v>17</v>
      </c>
      <c r="CN24" s="477"/>
      <c r="CO24" s="477"/>
      <c r="CP24" s="477"/>
      <c r="CQ24" s="477"/>
      <c r="CR24" s="477"/>
      <c r="CS24" s="477"/>
      <c r="CT24" s="477"/>
      <c r="CU24" s="477"/>
      <c r="CV24" s="477"/>
      <c r="CW24" s="477"/>
      <c r="CX24" s="477"/>
      <c r="CY24" s="477"/>
      <c r="CZ24" s="477" t="s">
        <v>17</v>
      </c>
      <c r="DA24" s="477" t="s">
        <v>17</v>
      </c>
      <c r="DB24" s="477"/>
      <c r="DC24" s="477"/>
      <c r="DD24" s="477"/>
      <c r="DE24" s="477"/>
      <c r="DF24" s="477"/>
      <c r="DG24" s="477"/>
      <c r="DH24" s="477"/>
      <c r="DI24" s="477"/>
      <c r="DJ24" s="477"/>
      <c r="DK24" s="477"/>
      <c r="DL24" s="477"/>
      <c r="DM24" s="477"/>
      <c r="DN24" s="477"/>
      <c r="DO24" s="477"/>
      <c r="DP24" s="477"/>
      <c r="DQ24" s="477"/>
      <c r="DR24" s="477"/>
      <c r="DS24" s="477" t="s">
        <v>17</v>
      </c>
      <c r="DT24" s="477" t="s">
        <v>17</v>
      </c>
      <c r="DU24" s="477"/>
      <c r="DV24" s="477"/>
      <c r="DW24" s="477"/>
      <c r="DX24" s="477"/>
      <c r="DY24" s="477"/>
      <c r="DZ24" s="477"/>
      <c r="EA24" s="477"/>
      <c r="EB24" s="477"/>
      <c r="EC24" s="477"/>
      <c r="ED24" s="477"/>
      <c r="EE24" s="477"/>
      <c r="EF24" s="477"/>
      <c r="EG24" s="477" t="s">
        <v>17</v>
      </c>
      <c r="EH24" s="477" t="s">
        <v>17</v>
      </c>
      <c r="EI24" s="477"/>
      <c r="EJ24" s="477"/>
      <c r="EK24" s="477"/>
      <c r="EL24" s="477"/>
      <c r="EM24" s="477"/>
      <c r="EN24" s="477"/>
      <c r="EO24" s="477"/>
      <c r="EP24" s="477"/>
      <c r="EQ24" s="477"/>
      <c r="ER24" s="477"/>
      <c r="ES24" s="477"/>
      <c r="ET24" s="477"/>
      <c r="EU24" s="477" t="s">
        <v>17</v>
      </c>
      <c r="EV24" s="477" t="s">
        <v>17</v>
      </c>
      <c r="EW24" s="477"/>
      <c r="EX24" s="477"/>
      <c r="EY24" s="477"/>
      <c r="EZ24" s="477"/>
      <c r="FA24" s="477"/>
      <c r="FB24" s="477"/>
      <c r="FC24" s="477"/>
      <c r="FD24" s="477"/>
      <c r="FE24" s="477"/>
      <c r="FF24" s="477"/>
      <c r="FG24" s="477"/>
      <c r="FH24" s="477"/>
      <c r="FI24" s="477" t="s">
        <v>17</v>
      </c>
      <c r="FJ24" s="477" t="s">
        <v>17</v>
      </c>
      <c r="FK24" s="477"/>
      <c r="FL24" s="478"/>
      <c r="FM24" s="478"/>
      <c r="FN24" s="478"/>
      <c r="FO24" s="478"/>
      <c r="FP24" s="478"/>
      <c r="FQ24" s="478"/>
      <c r="FR24" s="478"/>
      <c r="FS24" s="478"/>
      <c r="FT24" s="478"/>
      <c r="FU24" s="478"/>
      <c r="FV24" s="478"/>
      <c r="FW24" s="478" t="s">
        <v>17</v>
      </c>
      <c r="FX24" s="478" t="s">
        <v>17</v>
      </c>
    </row>
    <row r="25" spans="2:180">
      <c r="B25" s="476" t="s">
        <v>16</v>
      </c>
      <c r="C25" s="477" t="s">
        <v>17</v>
      </c>
      <c r="D25" s="477" t="s">
        <v>17</v>
      </c>
      <c r="E25" s="477" t="s">
        <v>17</v>
      </c>
      <c r="F25" s="477" t="s">
        <v>17</v>
      </c>
      <c r="G25" s="477">
        <v>1E-3</v>
      </c>
      <c r="H25" s="477">
        <v>1E-3</v>
      </c>
      <c r="I25" s="477" t="s">
        <v>17</v>
      </c>
      <c r="J25" s="477" t="s">
        <v>17</v>
      </c>
      <c r="K25" s="477" t="s">
        <v>17</v>
      </c>
      <c r="L25" s="477" t="s">
        <v>17</v>
      </c>
      <c r="M25" s="477" t="s">
        <v>17</v>
      </c>
      <c r="N25" s="477" t="s">
        <v>17</v>
      </c>
      <c r="O25" s="477" t="s">
        <v>17</v>
      </c>
      <c r="P25" s="477">
        <v>1E-3</v>
      </c>
      <c r="Q25" s="477" t="s">
        <v>17</v>
      </c>
      <c r="R25" s="477" t="s">
        <v>17</v>
      </c>
      <c r="S25" s="477" t="s">
        <v>17</v>
      </c>
      <c r="T25" s="477">
        <v>1E-3</v>
      </c>
      <c r="U25" s="477" t="s">
        <v>17</v>
      </c>
      <c r="V25" s="477" t="s">
        <v>17</v>
      </c>
      <c r="W25" s="477" t="s">
        <v>17</v>
      </c>
      <c r="X25" s="477">
        <v>1E-3</v>
      </c>
      <c r="Y25" s="477" t="s">
        <v>17</v>
      </c>
      <c r="Z25" s="477">
        <v>1E-3</v>
      </c>
      <c r="AA25" s="477" t="s">
        <v>17</v>
      </c>
      <c r="AB25" s="477">
        <v>1E-3</v>
      </c>
      <c r="AC25" s="477" t="s">
        <v>17</v>
      </c>
      <c r="AD25" s="477" t="s">
        <v>17</v>
      </c>
      <c r="AE25" s="477" t="s">
        <v>17</v>
      </c>
      <c r="AF25" s="477"/>
      <c r="AG25" s="477"/>
      <c r="AH25" s="477" t="s">
        <v>17</v>
      </c>
      <c r="AI25" s="477"/>
      <c r="AJ25" s="477" t="s">
        <v>17</v>
      </c>
      <c r="AK25" s="477" t="s">
        <v>17</v>
      </c>
      <c r="AL25" s="477"/>
      <c r="AM25" s="477"/>
      <c r="AN25" s="477"/>
      <c r="AO25" s="477"/>
      <c r="AP25" s="477"/>
      <c r="AQ25" s="477"/>
      <c r="AR25" s="477"/>
      <c r="AS25" s="477"/>
      <c r="AT25" s="477" t="s">
        <v>17</v>
      </c>
      <c r="AU25" s="477" t="s">
        <v>17</v>
      </c>
      <c r="AV25" s="477" t="s">
        <v>17</v>
      </c>
      <c r="AW25" s="477">
        <v>2E-3</v>
      </c>
      <c r="AX25" s="477" t="s">
        <v>17</v>
      </c>
      <c r="AY25" s="477">
        <v>2E-3</v>
      </c>
      <c r="AZ25" s="477" t="s">
        <v>17</v>
      </c>
      <c r="BA25" s="477" t="s">
        <v>17</v>
      </c>
      <c r="BB25" s="477" t="s">
        <v>17</v>
      </c>
      <c r="BC25" s="477" t="s">
        <v>17</v>
      </c>
      <c r="BD25" s="477"/>
      <c r="BE25" s="477"/>
      <c r="BF25" s="477" t="s">
        <v>17</v>
      </c>
      <c r="BG25" s="477"/>
      <c r="BH25" s="477">
        <v>2E-3</v>
      </c>
      <c r="BI25" s="477"/>
      <c r="BJ25" s="477" t="s">
        <v>17</v>
      </c>
      <c r="BK25" s="477" t="s">
        <v>17</v>
      </c>
      <c r="BL25" s="477">
        <v>1E-3</v>
      </c>
      <c r="BM25" s="477">
        <v>2E-3</v>
      </c>
      <c r="BN25" s="477">
        <v>3.0000000000000001E-3</v>
      </c>
      <c r="BO25" s="477">
        <v>2E-3</v>
      </c>
      <c r="BP25" s="477">
        <v>4.0000000000000001E-3</v>
      </c>
      <c r="BQ25" s="477">
        <v>4.0000000000000001E-3</v>
      </c>
      <c r="BR25" s="477">
        <v>2E-3</v>
      </c>
      <c r="BS25" s="477">
        <v>6.0000000000000001E-3</v>
      </c>
      <c r="BT25" s="477">
        <v>5.0000000000000001E-3</v>
      </c>
      <c r="BU25" s="477">
        <v>2E-3</v>
      </c>
      <c r="BV25" s="477">
        <v>3.0000000000000001E-3</v>
      </c>
      <c r="BW25" s="477">
        <v>3.0000000000000001E-3</v>
      </c>
      <c r="BX25" s="477">
        <v>2E-3</v>
      </c>
      <c r="BY25" s="477" t="s">
        <v>17</v>
      </c>
      <c r="BZ25" s="477">
        <v>2E-3</v>
      </c>
      <c r="CA25" s="477">
        <v>2E-3</v>
      </c>
      <c r="CB25" s="477">
        <v>1E-3</v>
      </c>
      <c r="CC25" s="477">
        <v>2E-3</v>
      </c>
      <c r="CD25" s="477">
        <v>2E-3</v>
      </c>
      <c r="CE25" s="477">
        <v>4.0000000000000001E-3</v>
      </c>
      <c r="CF25" s="477">
        <v>1E-3</v>
      </c>
      <c r="CG25" s="477">
        <v>2E-3</v>
      </c>
      <c r="CH25" s="477">
        <v>3.0000000000000001E-3</v>
      </c>
      <c r="CI25" s="477">
        <v>3.0000000000000001E-3</v>
      </c>
      <c r="CJ25" s="477">
        <v>4.0000000000000001E-3</v>
      </c>
      <c r="CK25" s="477">
        <v>5.0000000000000001E-3</v>
      </c>
      <c r="CL25" s="477">
        <v>2E-3</v>
      </c>
      <c r="CM25" s="477">
        <v>2E-3</v>
      </c>
      <c r="CN25" s="477" t="s">
        <v>17</v>
      </c>
      <c r="CO25" s="477">
        <v>1E-3</v>
      </c>
      <c r="CP25" s="477">
        <v>2E-3</v>
      </c>
      <c r="CQ25" s="477">
        <v>2E-3</v>
      </c>
      <c r="CR25" s="477" t="s">
        <v>17</v>
      </c>
      <c r="CS25" s="477" t="s">
        <v>17</v>
      </c>
      <c r="CT25" s="477">
        <v>3.0000000000000001E-3</v>
      </c>
      <c r="CU25" s="477">
        <v>2.3E-2</v>
      </c>
      <c r="CV25" s="477">
        <v>0.02</v>
      </c>
      <c r="CW25" s="477"/>
      <c r="CX25" s="477"/>
      <c r="CY25" s="477">
        <v>2E-3</v>
      </c>
      <c r="CZ25" s="477">
        <v>2E-3</v>
      </c>
      <c r="DA25" s="477" t="s">
        <v>17</v>
      </c>
      <c r="DB25" s="477">
        <v>4.0000000000000001E-3</v>
      </c>
      <c r="DC25" s="477"/>
      <c r="DD25" s="477">
        <v>2E-3</v>
      </c>
      <c r="DE25" s="477">
        <v>3.0000000000000001E-3</v>
      </c>
      <c r="DF25" s="477">
        <v>2E-3</v>
      </c>
      <c r="DG25" s="477" t="s">
        <v>17</v>
      </c>
      <c r="DH25" s="477">
        <v>4.0000000000000001E-3</v>
      </c>
      <c r="DI25" s="477">
        <v>6.0000000000000001E-3</v>
      </c>
      <c r="DJ25" s="477">
        <v>2E-3</v>
      </c>
      <c r="DK25" s="477">
        <v>2E-3</v>
      </c>
      <c r="DL25" s="477">
        <v>6.0000000000000001E-3</v>
      </c>
      <c r="DM25" s="477">
        <v>2E-3</v>
      </c>
      <c r="DN25" s="477">
        <v>5.0000000000000001E-3</v>
      </c>
      <c r="DO25" s="477">
        <v>7.0000000000000001E-3</v>
      </c>
      <c r="DP25" s="477" t="s">
        <v>17</v>
      </c>
      <c r="DQ25" s="477">
        <v>5.0000000000000001E-3</v>
      </c>
      <c r="DR25" s="477">
        <v>4.0000000000000001E-3</v>
      </c>
      <c r="DS25" s="477">
        <v>2E-3</v>
      </c>
      <c r="DT25" s="477">
        <v>2E-3</v>
      </c>
      <c r="DU25" s="477" t="s">
        <v>17</v>
      </c>
      <c r="DV25" s="477">
        <v>2E-3</v>
      </c>
      <c r="DW25" s="477"/>
      <c r="DX25" s="477">
        <v>3.0000000000000001E-3</v>
      </c>
      <c r="DY25" s="477" t="s">
        <v>17</v>
      </c>
      <c r="DZ25" s="477">
        <v>3.0000000000000001E-3</v>
      </c>
      <c r="EA25" s="477"/>
      <c r="EB25" s="477"/>
      <c r="EC25" s="477"/>
      <c r="ED25" s="477">
        <v>1E-3</v>
      </c>
      <c r="EE25" s="477">
        <v>1E-3</v>
      </c>
      <c r="EF25" s="477">
        <v>3.0000000000000001E-3</v>
      </c>
      <c r="EG25" s="477">
        <v>2E-3</v>
      </c>
      <c r="EH25" s="477" t="s">
        <v>17</v>
      </c>
      <c r="EI25" s="477">
        <v>3.0000000000000001E-3</v>
      </c>
      <c r="EJ25" s="477" t="s">
        <v>17</v>
      </c>
      <c r="EK25" s="477">
        <v>3.0000000000000001E-3</v>
      </c>
      <c r="EL25" s="477">
        <v>2E-3</v>
      </c>
      <c r="EM25" s="477"/>
      <c r="EN25" s="477"/>
      <c r="EO25" s="477"/>
      <c r="EP25" s="477">
        <v>2E-3</v>
      </c>
      <c r="EQ25" s="477">
        <v>2E-3</v>
      </c>
      <c r="ER25" s="477"/>
      <c r="ES25" s="477"/>
      <c r="ET25" s="477"/>
      <c r="EU25" s="477">
        <v>3.0000000000000001E-3</v>
      </c>
      <c r="EV25" s="477" t="s">
        <v>17</v>
      </c>
      <c r="EW25" s="477" t="s">
        <v>17</v>
      </c>
      <c r="EX25" s="477" t="s">
        <v>17</v>
      </c>
      <c r="EY25" s="477">
        <v>3.0000000000000001E-3</v>
      </c>
      <c r="EZ25" s="477">
        <v>2E-3</v>
      </c>
      <c r="FA25" s="477" t="s">
        <v>17</v>
      </c>
      <c r="FB25" s="477">
        <v>1E-3</v>
      </c>
      <c r="FC25" s="477">
        <v>5.0000000000000001E-3</v>
      </c>
      <c r="FD25" s="477">
        <v>1E-3</v>
      </c>
      <c r="FE25" s="477">
        <v>8.9999999999999993E-3</v>
      </c>
      <c r="FF25" s="477">
        <v>5.0000000000000001E-3</v>
      </c>
      <c r="FG25" s="477"/>
      <c r="FH25" s="477" t="s">
        <v>17</v>
      </c>
      <c r="FI25" s="477" t="s">
        <v>17</v>
      </c>
      <c r="FJ25" s="477" t="s">
        <v>17</v>
      </c>
      <c r="FK25" s="477" t="s">
        <v>17</v>
      </c>
      <c r="FL25" s="478" t="s">
        <v>30</v>
      </c>
      <c r="FM25" s="478">
        <v>1.6E-2</v>
      </c>
      <c r="FN25" s="478">
        <v>2E-3</v>
      </c>
      <c r="FO25" s="478" t="s">
        <v>17</v>
      </c>
      <c r="FP25" s="478" t="s">
        <v>17</v>
      </c>
      <c r="FQ25" s="478">
        <v>1E-3</v>
      </c>
      <c r="FR25" s="478">
        <v>1E-3</v>
      </c>
      <c r="FS25" s="478">
        <v>8.0000000000000002E-3</v>
      </c>
      <c r="FT25" s="478"/>
      <c r="FU25" s="478">
        <v>1E-3</v>
      </c>
      <c r="FV25" s="478">
        <v>2E-3</v>
      </c>
      <c r="FW25" s="478">
        <v>1E-3</v>
      </c>
      <c r="FX25" s="478" t="s">
        <v>17</v>
      </c>
    </row>
    <row r="26" spans="2:180">
      <c r="B26" s="476" t="s">
        <v>18</v>
      </c>
      <c r="C26" s="477">
        <v>2.7E-2</v>
      </c>
      <c r="D26" s="477">
        <v>0.02</v>
      </c>
      <c r="E26" s="477">
        <v>2.8000000000000001E-2</v>
      </c>
      <c r="F26" s="477">
        <v>2.8000000000000001E-2</v>
      </c>
      <c r="G26" s="477">
        <v>2.8000000000000001E-2</v>
      </c>
      <c r="H26" s="477">
        <v>3.2000000000000001E-2</v>
      </c>
      <c r="I26" s="477">
        <v>4.5999999999999999E-2</v>
      </c>
      <c r="J26" s="477">
        <v>3.7999999999999999E-2</v>
      </c>
      <c r="K26" s="477">
        <v>0.03</v>
      </c>
      <c r="L26" s="477">
        <v>2.9000000000000001E-2</v>
      </c>
      <c r="M26" s="477">
        <v>0.03</v>
      </c>
      <c r="N26" s="477">
        <v>2.9000000000000001E-2</v>
      </c>
      <c r="O26" s="477">
        <v>2.8000000000000001E-2</v>
      </c>
      <c r="P26" s="477">
        <v>4.8000000000000001E-2</v>
      </c>
      <c r="Q26" s="477">
        <v>3.4000000000000002E-2</v>
      </c>
      <c r="R26" s="477">
        <v>2.5000000000000001E-2</v>
      </c>
      <c r="S26" s="477">
        <v>2.4E-2</v>
      </c>
      <c r="T26" s="477">
        <v>3.5999999999999997E-2</v>
      </c>
      <c r="U26" s="477">
        <v>3.4000000000000002E-2</v>
      </c>
      <c r="V26" s="477">
        <v>3.3000000000000002E-2</v>
      </c>
      <c r="W26" s="477">
        <v>4.3999999999999997E-2</v>
      </c>
      <c r="X26" s="477">
        <v>3.3000000000000002E-2</v>
      </c>
      <c r="Y26" s="477">
        <v>3.6999999999999998E-2</v>
      </c>
      <c r="Z26" s="477">
        <v>3.7999999999999999E-2</v>
      </c>
      <c r="AA26" s="477">
        <v>5.8000000000000003E-2</v>
      </c>
      <c r="AB26" s="477">
        <v>5.0999999999999997E-2</v>
      </c>
      <c r="AC26" s="477">
        <v>3.9E-2</v>
      </c>
      <c r="AD26" s="477">
        <v>3.1E-2</v>
      </c>
      <c r="AE26" s="477">
        <v>3.1E-2</v>
      </c>
      <c r="AF26" s="477"/>
      <c r="AG26" s="477"/>
      <c r="AH26" s="477">
        <v>0.104</v>
      </c>
      <c r="AI26" s="477"/>
      <c r="AJ26" s="477">
        <v>0.08</v>
      </c>
      <c r="AK26" s="477">
        <v>4.4999999999999998E-2</v>
      </c>
      <c r="AL26" s="477"/>
      <c r="AM26" s="477"/>
      <c r="AN26" s="477"/>
      <c r="AO26" s="477"/>
      <c r="AP26" s="477"/>
      <c r="AQ26" s="477"/>
      <c r="AR26" s="477"/>
      <c r="AS26" s="477"/>
      <c r="AT26" s="477">
        <v>2.8000000000000001E-2</v>
      </c>
      <c r="AU26" s="477">
        <v>1.9E-2</v>
      </c>
      <c r="AV26" s="477">
        <v>0.03</v>
      </c>
      <c r="AW26" s="477">
        <v>2.3E-2</v>
      </c>
      <c r="AX26" s="477">
        <v>2.8000000000000001E-2</v>
      </c>
      <c r="AY26" s="477">
        <v>2.1999999999999999E-2</v>
      </c>
      <c r="AZ26" s="477">
        <v>2.4E-2</v>
      </c>
      <c r="BA26" s="477">
        <v>3.5000000000000003E-2</v>
      </c>
      <c r="BB26" s="477">
        <v>2.9000000000000001E-2</v>
      </c>
      <c r="BC26" s="477">
        <v>2.3E-2</v>
      </c>
      <c r="BD26" s="477"/>
      <c r="BE26" s="477"/>
      <c r="BF26" s="477">
        <v>2.9000000000000001E-2</v>
      </c>
      <c r="BG26" s="477"/>
      <c r="BH26" s="477">
        <v>3.7999999999999999E-2</v>
      </c>
      <c r="BI26" s="477"/>
      <c r="BJ26" s="477">
        <v>5.0999999999999997E-2</v>
      </c>
      <c r="BK26" s="477">
        <v>3.6999999999999998E-2</v>
      </c>
      <c r="BL26" s="477">
        <v>7.5999999999999998E-2</v>
      </c>
      <c r="BM26" s="477">
        <v>2.5999999999999999E-2</v>
      </c>
      <c r="BN26" s="477">
        <v>0.04</v>
      </c>
      <c r="BO26" s="477">
        <v>3.5999999999999997E-2</v>
      </c>
      <c r="BP26" s="477">
        <v>6.8000000000000005E-2</v>
      </c>
      <c r="BQ26" s="477">
        <v>5.1999999999999998E-2</v>
      </c>
      <c r="BR26" s="477">
        <v>7.4999999999999997E-2</v>
      </c>
      <c r="BS26" s="477">
        <v>4.5999999999999999E-2</v>
      </c>
      <c r="BT26" s="477">
        <v>5.5E-2</v>
      </c>
      <c r="BU26" s="477">
        <v>0.112</v>
      </c>
      <c r="BV26" s="477">
        <v>0.128</v>
      </c>
      <c r="BW26" s="477">
        <v>3.7999999999999999E-2</v>
      </c>
      <c r="BX26" s="477">
        <v>2.5000000000000001E-2</v>
      </c>
      <c r="BY26" s="477">
        <v>5.6000000000000001E-2</v>
      </c>
      <c r="BZ26" s="477">
        <v>3.9E-2</v>
      </c>
      <c r="CA26" s="477">
        <v>7.8E-2</v>
      </c>
      <c r="CB26" s="477">
        <v>3.2000000000000001E-2</v>
      </c>
      <c r="CC26" s="477">
        <v>0.04</v>
      </c>
      <c r="CD26" s="477">
        <v>4.1000000000000002E-2</v>
      </c>
      <c r="CE26" s="477">
        <v>5.8999999999999997E-2</v>
      </c>
      <c r="CF26" s="477">
        <v>5.1999999999999998E-2</v>
      </c>
      <c r="CG26" s="477">
        <v>7.2999999999999995E-2</v>
      </c>
      <c r="CH26" s="477">
        <v>1.4999999999999999E-2</v>
      </c>
      <c r="CI26" s="477">
        <v>1.2E-2</v>
      </c>
      <c r="CJ26" s="477">
        <v>2.3E-2</v>
      </c>
      <c r="CK26" s="477">
        <v>1.9E-2</v>
      </c>
      <c r="CL26" s="477">
        <v>3.9E-2</v>
      </c>
      <c r="CM26" s="477">
        <v>2.8000000000000001E-2</v>
      </c>
      <c r="CN26" s="477">
        <v>5.8000000000000003E-2</v>
      </c>
      <c r="CO26" s="477">
        <v>3.7999999999999999E-2</v>
      </c>
      <c r="CP26" s="477">
        <v>3.6999999999999998E-2</v>
      </c>
      <c r="CQ26" s="477">
        <v>4.8000000000000001E-2</v>
      </c>
      <c r="CR26" s="477">
        <v>0.04</v>
      </c>
      <c r="CS26" s="477">
        <v>2.5999999999999999E-2</v>
      </c>
      <c r="CT26" s="477">
        <v>6.6000000000000003E-2</v>
      </c>
      <c r="CU26" s="477">
        <v>0.23100000000000001</v>
      </c>
      <c r="CV26" s="477">
        <v>6.4000000000000001E-2</v>
      </c>
      <c r="CW26" s="477"/>
      <c r="CX26" s="477"/>
      <c r="CY26" s="477">
        <v>9.8000000000000004E-2</v>
      </c>
      <c r="CZ26" s="477">
        <v>5.7000000000000002E-2</v>
      </c>
      <c r="DA26" s="477">
        <v>7.1999999999999995E-2</v>
      </c>
      <c r="DB26" s="477">
        <v>5.7000000000000002E-2</v>
      </c>
      <c r="DC26" s="477"/>
      <c r="DD26" s="477">
        <v>0.13800000000000001</v>
      </c>
      <c r="DE26" s="477">
        <v>0.114</v>
      </c>
      <c r="DF26" s="477">
        <v>7.4999999999999997E-2</v>
      </c>
      <c r="DG26" s="477">
        <v>6.3E-2</v>
      </c>
      <c r="DH26" s="477">
        <v>3.2000000000000001E-2</v>
      </c>
      <c r="DI26" s="477">
        <v>4.3999999999999997E-2</v>
      </c>
      <c r="DJ26" s="477">
        <v>3.2000000000000001E-2</v>
      </c>
      <c r="DK26" s="477">
        <v>4.9000000000000002E-2</v>
      </c>
      <c r="DL26" s="477">
        <v>6.3E-2</v>
      </c>
      <c r="DM26" s="477">
        <v>0.24</v>
      </c>
      <c r="DN26" s="477">
        <v>9.7000000000000003E-2</v>
      </c>
      <c r="DO26" s="477">
        <v>0.20899999999999999</v>
      </c>
      <c r="DP26" s="477">
        <v>3.4000000000000002E-2</v>
      </c>
      <c r="DQ26" s="477">
        <v>7.5999999999999998E-2</v>
      </c>
      <c r="DR26" s="477">
        <v>0.04</v>
      </c>
      <c r="DS26" s="477">
        <v>2.7E-2</v>
      </c>
      <c r="DT26" s="477">
        <v>7.1999999999999995E-2</v>
      </c>
      <c r="DU26" s="477">
        <v>0.03</v>
      </c>
      <c r="DV26" s="477">
        <v>2.5000000000000001E-2</v>
      </c>
      <c r="DW26" s="477"/>
      <c r="DX26" s="477">
        <v>7.0000000000000007E-2</v>
      </c>
      <c r="DY26" s="477">
        <v>2.5999999999999999E-2</v>
      </c>
      <c r="DZ26" s="477">
        <v>2.5000000000000001E-2</v>
      </c>
      <c r="EA26" s="477"/>
      <c r="EB26" s="477"/>
      <c r="EC26" s="477"/>
      <c r="ED26" s="477">
        <v>5.5E-2</v>
      </c>
      <c r="EE26" s="477">
        <v>0.11799999999999999</v>
      </c>
      <c r="EF26" s="477">
        <v>8.6999999999999994E-2</v>
      </c>
      <c r="EG26" s="477">
        <v>4.1000000000000002E-2</v>
      </c>
      <c r="EH26" s="477">
        <v>5.7000000000000002E-2</v>
      </c>
      <c r="EI26" s="477">
        <v>5.8999999999999997E-2</v>
      </c>
      <c r="EJ26" s="477">
        <v>5.3999999999999999E-2</v>
      </c>
      <c r="EK26" s="477">
        <v>7.1999999999999995E-2</v>
      </c>
      <c r="EL26" s="477">
        <v>5.1999999999999998E-2</v>
      </c>
      <c r="EM26" s="477"/>
      <c r="EN26" s="477"/>
      <c r="EO26" s="477"/>
      <c r="EP26" s="477">
        <v>8.5999999999999993E-2</v>
      </c>
      <c r="EQ26" s="477">
        <v>0.09</v>
      </c>
      <c r="ER26" s="477"/>
      <c r="ES26" s="477"/>
      <c r="ET26" s="477"/>
      <c r="EU26" s="477">
        <v>4.1000000000000002E-2</v>
      </c>
      <c r="EV26" s="477">
        <v>4.2999999999999997E-2</v>
      </c>
      <c r="EW26" s="477">
        <v>3.5999999999999997E-2</v>
      </c>
      <c r="EX26" s="477">
        <v>4.9000000000000002E-2</v>
      </c>
      <c r="EY26" s="477">
        <v>5.8999999999999997E-2</v>
      </c>
      <c r="EZ26" s="477">
        <v>0.03</v>
      </c>
      <c r="FA26" s="477">
        <v>4.2999999999999997E-2</v>
      </c>
      <c r="FB26" s="477">
        <v>2.8000000000000001E-2</v>
      </c>
      <c r="FC26" s="477">
        <v>0.04</v>
      </c>
      <c r="FD26" s="477">
        <v>0.03</v>
      </c>
      <c r="FE26" s="477">
        <v>5.3999999999999999E-2</v>
      </c>
      <c r="FF26" s="477">
        <v>4.3999999999999997E-2</v>
      </c>
      <c r="FG26" s="477"/>
      <c r="FH26" s="477">
        <v>3.3000000000000002E-2</v>
      </c>
      <c r="FI26" s="477">
        <v>5.2999999999999999E-2</v>
      </c>
      <c r="FJ26" s="477">
        <v>3.9E-2</v>
      </c>
      <c r="FK26" s="477">
        <v>1.6E-2</v>
      </c>
      <c r="FL26" s="478">
        <v>1.2999999999999999E-2</v>
      </c>
      <c r="FM26" s="478">
        <v>4.9000000000000002E-2</v>
      </c>
      <c r="FN26" s="478">
        <v>2.5000000000000001E-2</v>
      </c>
      <c r="FO26" s="478">
        <v>2.1000000000000001E-2</v>
      </c>
      <c r="FP26" s="478">
        <v>2.7E-2</v>
      </c>
      <c r="FQ26" s="478">
        <v>0.03</v>
      </c>
      <c r="FR26" s="478">
        <v>1.7999999999999999E-2</v>
      </c>
      <c r="FS26" s="478">
        <v>4.9000000000000002E-2</v>
      </c>
      <c r="FT26" s="478"/>
      <c r="FU26" s="478">
        <v>7.0999999999999994E-2</v>
      </c>
      <c r="FV26" s="478">
        <v>9.0999999999999998E-2</v>
      </c>
      <c r="FW26" s="478">
        <v>3.5999999999999997E-2</v>
      </c>
      <c r="FX26" s="478">
        <v>3.3000000000000002E-2</v>
      </c>
    </row>
    <row r="27" spans="2:180">
      <c r="B27" s="476" t="s">
        <v>20</v>
      </c>
      <c r="C27" s="477" t="s">
        <v>21</v>
      </c>
      <c r="D27" s="477" t="s">
        <v>37</v>
      </c>
      <c r="E27" s="477" t="s">
        <v>37</v>
      </c>
      <c r="F27" s="477" t="s">
        <v>37</v>
      </c>
      <c r="G27" s="477" t="s">
        <v>37</v>
      </c>
      <c r="H27" s="477" t="s">
        <v>37</v>
      </c>
      <c r="I27" s="477" t="s">
        <v>37</v>
      </c>
      <c r="J27" s="477" t="s">
        <v>37</v>
      </c>
      <c r="K27" s="477" t="s">
        <v>37</v>
      </c>
      <c r="L27" s="477" t="s">
        <v>37</v>
      </c>
      <c r="M27" s="477" t="s">
        <v>37</v>
      </c>
      <c r="N27" s="477" t="s">
        <v>37</v>
      </c>
      <c r="O27" s="477" t="s">
        <v>37</v>
      </c>
      <c r="P27" s="477" t="s">
        <v>37</v>
      </c>
      <c r="Q27" s="477" t="s">
        <v>21</v>
      </c>
      <c r="R27" s="477" t="s">
        <v>37</v>
      </c>
      <c r="S27" s="477" t="s">
        <v>37</v>
      </c>
      <c r="T27" s="477" t="s">
        <v>37</v>
      </c>
      <c r="U27" s="477">
        <v>2.0000000000000001E-4</v>
      </c>
      <c r="V27" s="477" t="s">
        <v>37</v>
      </c>
      <c r="W27" s="477" t="s">
        <v>37</v>
      </c>
      <c r="X27" s="477" t="s">
        <v>37</v>
      </c>
      <c r="Y27" s="477" t="s">
        <v>37</v>
      </c>
      <c r="Z27" s="477" t="s">
        <v>37</v>
      </c>
      <c r="AA27" s="477" t="s">
        <v>37</v>
      </c>
      <c r="AB27" s="477" t="s">
        <v>37</v>
      </c>
      <c r="AC27" s="477" t="s">
        <v>37</v>
      </c>
      <c r="AD27" s="477" t="s">
        <v>37</v>
      </c>
      <c r="AE27" s="477" t="s">
        <v>37</v>
      </c>
      <c r="AF27" s="477"/>
      <c r="AG27" s="477"/>
      <c r="AH27" s="477" t="s">
        <v>37</v>
      </c>
      <c r="AI27" s="477"/>
      <c r="AJ27" s="477" t="s">
        <v>37</v>
      </c>
      <c r="AK27" s="477">
        <v>1E-4</v>
      </c>
      <c r="AL27" s="477"/>
      <c r="AM27" s="477"/>
      <c r="AN27" s="477"/>
      <c r="AO27" s="477"/>
      <c r="AP27" s="477"/>
      <c r="AQ27" s="477"/>
      <c r="AR27" s="477"/>
      <c r="AS27" s="477"/>
      <c r="AT27" s="477">
        <v>6.9999999999999994E-5</v>
      </c>
      <c r="AU27" s="477">
        <v>1E-4</v>
      </c>
      <c r="AV27" s="477" t="s">
        <v>37</v>
      </c>
      <c r="AW27" s="477" t="s">
        <v>37</v>
      </c>
      <c r="AX27" s="477">
        <v>1E-4</v>
      </c>
      <c r="AY27" s="477" t="s">
        <v>37</v>
      </c>
      <c r="AZ27" s="477" t="s">
        <v>37</v>
      </c>
      <c r="BA27" s="477" t="s">
        <v>37</v>
      </c>
      <c r="BB27" s="477" t="s">
        <v>37</v>
      </c>
      <c r="BC27" s="477" t="s">
        <v>37</v>
      </c>
      <c r="BD27" s="477"/>
      <c r="BE27" s="477"/>
      <c r="BF27" s="477">
        <v>4.0000000000000002E-4</v>
      </c>
      <c r="BG27" s="477"/>
      <c r="BH27" s="477" t="s">
        <v>37</v>
      </c>
      <c r="BI27" s="477"/>
      <c r="BJ27" s="477" t="s">
        <v>21</v>
      </c>
      <c r="BK27" s="477" t="s">
        <v>37</v>
      </c>
      <c r="BL27" s="477" t="s">
        <v>37</v>
      </c>
      <c r="BM27" s="477" t="s">
        <v>37</v>
      </c>
      <c r="BN27" s="477" t="s">
        <v>37</v>
      </c>
      <c r="BO27" s="477" t="s">
        <v>37</v>
      </c>
      <c r="BP27" s="477" t="s">
        <v>37</v>
      </c>
      <c r="BQ27" s="477" t="s">
        <v>37</v>
      </c>
      <c r="BR27" s="477" t="s">
        <v>37</v>
      </c>
      <c r="BS27" s="477" t="s">
        <v>37</v>
      </c>
      <c r="BT27" s="477" t="s">
        <v>37</v>
      </c>
      <c r="BU27" s="477" t="s">
        <v>37</v>
      </c>
      <c r="BV27" s="477" t="s">
        <v>37</v>
      </c>
      <c r="BW27" s="477" t="s">
        <v>37</v>
      </c>
      <c r="BX27" s="477" t="s">
        <v>37</v>
      </c>
      <c r="BY27" s="477" t="s">
        <v>21</v>
      </c>
      <c r="BZ27" s="477" t="s">
        <v>37</v>
      </c>
      <c r="CA27" s="477" t="s">
        <v>37</v>
      </c>
      <c r="CB27" s="477" t="s">
        <v>37</v>
      </c>
      <c r="CC27" s="477" t="s">
        <v>37</v>
      </c>
      <c r="CD27" s="477" t="s">
        <v>37</v>
      </c>
      <c r="CE27" s="477" t="s">
        <v>37</v>
      </c>
      <c r="CF27" s="477" t="s">
        <v>37</v>
      </c>
      <c r="CG27" s="477" t="s">
        <v>37</v>
      </c>
      <c r="CH27" s="477" t="s">
        <v>37</v>
      </c>
      <c r="CI27" s="477" t="s">
        <v>37</v>
      </c>
      <c r="CJ27" s="477" t="s">
        <v>37</v>
      </c>
      <c r="CK27" s="477" t="s">
        <v>37</v>
      </c>
      <c r="CL27" s="477" t="s">
        <v>37</v>
      </c>
      <c r="CM27" s="477" t="s">
        <v>37</v>
      </c>
      <c r="CN27" s="477" t="s">
        <v>21</v>
      </c>
      <c r="CO27" s="477" t="s">
        <v>37</v>
      </c>
      <c r="CP27" s="477" t="s">
        <v>37</v>
      </c>
      <c r="CQ27" s="477" t="s">
        <v>37</v>
      </c>
      <c r="CR27" s="477" t="s">
        <v>37</v>
      </c>
      <c r="CS27" s="477" t="s">
        <v>37</v>
      </c>
      <c r="CT27" s="477" t="s">
        <v>37</v>
      </c>
      <c r="CU27" s="477" t="s">
        <v>37</v>
      </c>
      <c r="CV27" s="477" t="s">
        <v>37</v>
      </c>
      <c r="CW27" s="477"/>
      <c r="CX27" s="477"/>
      <c r="CY27" s="477" t="s">
        <v>37</v>
      </c>
      <c r="CZ27" s="477" t="s">
        <v>37</v>
      </c>
      <c r="DA27" s="477" t="s">
        <v>37</v>
      </c>
      <c r="DB27" s="477" t="s">
        <v>37</v>
      </c>
      <c r="DC27" s="477"/>
      <c r="DD27" s="477" t="s">
        <v>37</v>
      </c>
      <c r="DE27" s="477" t="s">
        <v>37</v>
      </c>
      <c r="DF27" s="477" t="s">
        <v>37</v>
      </c>
      <c r="DG27" s="477" t="s">
        <v>21</v>
      </c>
      <c r="DH27" s="477" t="s">
        <v>37</v>
      </c>
      <c r="DI27" s="477" t="s">
        <v>37</v>
      </c>
      <c r="DJ27" s="477" t="s">
        <v>37</v>
      </c>
      <c r="DK27" s="477" t="s">
        <v>37</v>
      </c>
      <c r="DL27" s="477" t="s">
        <v>37</v>
      </c>
      <c r="DM27" s="477" t="s">
        <v>37</v>
      </c>
      <c r="DN27" s="477" t="s">
        <v>37</v>
      </c>
      <c r="DO27" s="477" t="s">
        <v>37</v>
      </c>
      <c r="DP27" s="477" t="s">
        <v>37</v>
      </c>
      <c r="DQ27" s="477" t="s">
        <v>37</v>
      </c>
      <c r="DR27" s="477" t="s">
        <v>37</v>
      </c>
      <c r="DS27" s="477" t="s">
        <v>37</v>
      </c>
      <c r="DT27" s="477" t="s">
        <v>37</v>
      </c>
      <c r="DU27" s="477" t="s">
        <v>21</v>
      </c>
      <c r="DV27" s="477" t="s">
        <v>37</v>
      </c>
      <c r="DW27" s="477"/>
      <c r="DX27" s="477" t="s">
        <v>37</v>
      </c>
      <c r="DY27" s="477" t="s">
        <v>37</v>
      </c>
      <c r="DZ27" s="477" t="s">
        <v>37</v>
      </c>
      <c r="EA27" s="477"/>
      <c r="EB27" s="477"/>
      <c r="EC27" s="477"/>
      <c r="ED27" s="477" t="s">
        <v>37</v>
      </c>
      <c r="EE27" s="477" t="s">
        <v>37</v>
      </c>
      <c r="EF27" s="477" t="s">
        <v>37</v>
      </c>
      <c r="EG27" s="477" t="s">
        <v>37</v>
      </c>
      <c r="EH27" s="477" t="s">
        <v>37</v>
      </c>
      <c r="EI27" s="477" t="s">
        <v>21</v>
      </c>
      <c r="EJ27" s="477" t="s">
        <v>37</v>
      </c>
      <c r="EK27" s="477" t="s">
        <v>37</v>
      </c>
      <c r="EL27" s="477" t="s">
        <v>37</v>
      </c>
      <c r="EM27" s="477"/>
      <c r="EN27" s="477"/>
      <c r="EO27" s="477"/>
      <c r="EP27" s="477" t="s">
        <v>37</v>
      </c>
      <c r="EQ27" s="477" t="s">
        <v>37</v>
      </c>
      <c r="ER27" s="477"/>
      <c r="ES27" s="477"/>
      <c r="ET27" s="477"/>
      <c r="EU27" s="477" t="s">
        <v>37</v>
      </c>
      <c r="EV27" s="477" t="s">
        <v>37</v>
      </c>
      <c r="EW27" s="477" t="s">
        <v>21</v>
      </c>
      <c r="EX27" s="477">
        <v>2.0000000000000001E-4</v>
      </c>
      <c r="EY27" s="477" t="s">
        <v>37</v>
      </c>
      <c r="EZ27" s="477" t="s">
        <v>37</v>
      </c>
      <c r="FA27" s="477" t="s">
        <v>37</v>
      </c>
      <c r="FB27" s="477" t="s">
        <v>37</v>
      </c>
      <c r="FC27" s="477" t="s">
        <v>37</v>
      </c>
      <c r="FD27" s="477" t="s">
        <v>37</v>
      </c>
      <c r="FE27" s="477" t="s">
        <v>37</v>
      </c>
      <c r="FF27" s="477" t="s">
        <v>37</v>
      </c>
      <c r="FG27" s="477"/>
      <c r="FH27" s="477" t="s">
        <v>37</v>
      </c>
      <c r="FI27" s="477" t="s">
        <v>37</v>
      </c>
      <c r="FJ27" s="477" t="s">
        <v>37</v>
      </c>
      <c r="FK27" s="477" t="s">
        <v>21</v>
      </c>
      <c r="FL27" s="478" t="s">
        <v>37</v>
      </c>
      <c r="FM27" s="478" t="s">
        <v>37</v>
      </c>
      <c r="FN27" s="478" t="s">
        <v>37</v>
      </c>
      <c r="FO27" s="478" t="s">
        <v>37</v>
      </c>
      <c r="FP27" s="478" t="s">
        <v>37</v>
      </c>
      <c r="FQ27" s="478" t="s">
        <v>37</v>
      </c>
      <c r="FR27" s="478" t="s">
        <v>37</v>
      </c>
      <c r="FS27" s="478" t="s">
        <v>37</v>
      </c>
      <c r="FT27" s="478"/>
      <c r="FU27" s="478" t="s">
        <v>37</v>
      </c>
      <c r="FV27" s="478" t="s">
        <v>37</v>
      </c>
      <c r="FW27" s="478" t="s">
        <v>37</v>
      </c>
      <c r="FX27" s="478" t="s">
        <v>37</v>
      </c>
    </row>
    <row r="28" spans="2:180">
      <c r="B28" s="476" t="s">
        <v>24</v>
      </c>
      <c r="C28" s="477">
        <v>1E-3</v>
      </c>
      <c r="D28" s="477" t="s">
        <v>17</v>
      </c>
      <c r="E28" s="477" t="s">
        <v>17</v>
      </c>
      <c r="F28" s="477" t="s">
        <v>17</v>
      </c>
      <c r="G28" s="477" t="s">
        <v>17</v>
      </c>
      <c r="H28" s="477" t="s">
        <v>17</v>
      </c>
      <c r="I28" s="477" t="s">
        <v>17</v>
      </c>
      <c r="J28" s="477" t="s">
        <v>17</v>
      </c>
      <c r="K28" s="477" t="s">
        <v>17</v>
      </c>
      <c r="L28" s="477" t="s">
        <v>17</v>
      </c>
      <c r="M28" s="477" t="s">
        <v>17</v>
      </c>
      <c r="N28" s="477" t="s">
        <v>17</v>
      </c>
      <c r="O28" s="477" t="s">
        <v>17</v>
      </c>
      <c r="P28" s="477" t="s">
        <v>17</v>
      </c>
      <c r="Q28" s="477">
        <v>2E-3</v>
      </c>
      <c r="R28" s="477" t="s">
        <v>17</v>
      </c>
      <c r="S28" s="477" t="s">
        <v>17</v>
      </c>
      <c r="T28" s="477" t="s">
        <v>17</v>
      </c>
      <c r="U28" s="477" t="s">
        <v>17</v>
      </c>
      <c r="V28" s="477" t="s">
        <v>17</v>
      </c>
      <c r="W28" s="477" t="s">
        <v>17</v>
      </c>
      <c r="X28" s="477" t="s">
        <v>17</v>
      </c>
      <c r="Y28" s="477" t="s">
        <v>17</v>
      </c>
      <c r="Z28" s="477" t="s">
        <v>17</v>
      </c>
      <c r="AA28" s="477" t="s">
        <v>17</v>
      </c>
      <c r="AB28" s="477" t="s">
        <v>17</v>
      </c>
      <c r="AC28" s="477" t="s">
        <v>17</v>
      </c>
      <c r="AD28" s="477" t="s">
        <v>17</v>
      </c>
      <c r="AE28" s="477">
        <v>2E-3</v>
      </c>
      <c r="AF28" s="477"/>
      <c r="AG28" s="477"/>
      <c r="AH28" s="477" t="s">
        <v>17</v>
      </c>
      <c r="AI28" s="477"/>
      <c r="AJ28" s="477" t="s">
        <v>17</v>
      </c>
      <c r="AK28" s="477" t="s">
        <v>17</v>
      </c>
      <c r="AL28" s="477"/>
      <c r="AM28" s="477"/>
      <c r="AN28" s="477"/>
      <c r="AO28" s="477"/>
      <c r="AP28" s="477"/>
      <c r="AQ28" s="477"/>
      <c r="AR28" s="477"/>
      <c r="AS28" s="477"/>
      <c r="AT28" s="477">
        <v>1E-3</v>
      </c>
      <c r="AU28" s="477" t="s">
        <v>17</v>
      </c>
      <c r="AV28" s="477" t="s">
        <v>17</v>
      </c>
      <c r="AW28" s="477" t="s">
        <v>17</v>
      </c>
      <c r="AX28" s="477" t="s">
        <v>17</v>
      </c>
      <c r="AY28" s="477" t="s">
        <v>17</v>
      </c>
      <c r="AZ28" s="477" t="s">
        <v>17</v>
      </c>
      <c r="BA28" s="477" t="s">
        <v>17</v>
      </c>
      <c r="BB28" s="477" t="s">
        <v>17</v>
      </c>
      <c r="BC28" s="477" t="s">
        <v>17</v>
      </c>
      <c r="BD28" s="477"/>
      <c r="BE28" s="477"/>
      <c r="BF28" s="477" t="s">
        <v>17</v>
      </c>
      <c r="BG28" s="477"/>
      <c r="BH28" s="477">
        <v>0.01</v>
      </c>
      <c r="BI28" s="477"/>
      <c r="BJ28" s="477" t="s">
        <v>17</v>
      </c>
      <c r="BK28" s="477" t="s">
        <v>17</v>
      </c>
      <c r="BL28" s="477" t="s">
        <v>17</v>
      </c>
      <c r="BM28" s="477" t="s">
        <v>17</v>
      </c>
      <c r="BN28" s="477" t="s">
        <v>17</v>
      </c>
      <c r="BO28" s="477" t="s">
        <v>17</v>
      </c>
      <c r="BP28" s="477" t="s">
        <v>17</v>
      </c>
      <c r="BQ28" s="477" t="s">
        <v>17</v>
      </c>
      <c r="BR28" s="477" t="s">
        <v>17</v>
      </c>
      <c r="BS28" s="477" t="s">
        <v>17</v>
      </c>
      <c r="BT28" s="477" t="s">
        <v>17</v>
      </c>
      <c r="BU28" s="477" t="s">
        <v>17</v>
      </c>
      <c r="BV28" s="477" t="s">
        <v>17</v>
      </c>
      <c r="BW28" s="477" t="s">
        <v>17</v>
      </c>
      <c r="BX28" s="477" t="s">
        <v>17</v>
      </c>
      <c r="BY28" s="477">
        <v>1E-3</v>
      </c>
      <c r="BZ28" s="477" t="s">
        <v>17</v>
      </c>
      <c r="CA28" s="477" t="s">
        <v>17</v>
      </c>
      <c r="CB28" s="477" t="s">
        <v>17</v>
      </c>
      <c r="CC28" s="477" t="s">
        <v>17</v>
      </c>
      <c r="CD28" s="477" t="s">
        <v>17</v>
      </c>
      <c r="CE28" s="477">
        <v>1E-3</v>
      </c>
      <c r="CF28" s="477" t="s">
        <v>17</v>
      </c>
      <c r="CG28" s="477" t="s">
        <v>17</v>
      </c>
      <c r="CH28" s="477" t="s">
        <v>17</v>
      </c>
      <c r="CI28" s="477" t="s">
        <v>17</v>
      </c>
      <c r="CJ28" s="477" t="s">
        <v>17</v>
      </c>
      <c r="CK28" s="477" t="s">
        <v>17</v>
      </c>
      <c r="CL28" s="477" t="s">
        <v>17</v>
      </c>
      <c r="CM28" s="477" t="s">
        <v>17</v>
      </c>
      <c r="CN28" s="477">
        <v>1E-3</v>
      </c>
      <c r="CO28" s="477" t="s">
        <v>17</v>
      </c>
      <c r="CP28" s="477" t="s">
        <v>17</v>
      </c>
      <c r="CQ28" s="477" t="s">
        <v>17</v>
      </c>
      <c r="CR28" s="477" t="s">
        <v>17</v>
      </c>
      <c r="CS28" s="477" t="s">
        <v>17</v>
      </c>
      <c r="CT28" s="477" t="s">
        <v>17</v>
      </c>
      <c r="CU28" s="477">
        <v>0.03</v>
      </c>
      <c r="CV28" s="477" t="s">
        <v>17</v>
      </c>
      <c r="CW28" s="477"/>
      <c r="CX28" s="477"/>
      <c r="CY28" s="477">
        <v>5.0000000000000001E-3</v>
      </c>
      <c r="CZ28" s="477">
        <v>1E-3</v>
      </c>
      <c r="DA28" s="477" t="s">
        <v>17</v>
      </c>
      <c r="DB28" s="477">
        <v>2E-3</v>
      </c>
      <c r="DC28" s="477"/>
      <c r="DD28" s="477" t="s">
        <v>17</v>
      </c>
      <c r="DE28" s="477">
        <v>2E-3</v>
      </c>
      <c r="DF28" s="477" t="s">
        <v>17</v>
      </c>
      <c r="DG28" s="477" t="s">
        <v>17</v>
      </c>
      <c r="DH28" s="477" t="s">
        <v>17</v>
      </c>
      <c r="DI28" s="477" t="s">
        <v>17</v>
      </c>
      <c r="DJ28" s="477" t="s">
        <v>17</v>
      </c>
      <c r="DK28" s="477" t="s">
        <v>17</v>
      </c>
      <c r="DL28" s="477" t="s">
        <v>17</v>
      </c>
      <c r="DM28" s="477" t="s">
        <v>17</v>
      </c>
      <c r="DN28" s="477" t="s">
        <v>17</v>
      </c>
      <c r="DO28" s="477" t="s">
        <v>17</v>
      </c>
      <c r="DP28" s="477" t="s">
        <v>17</v>
      </c>
      <c r="DQ28" s="477" t="s">
        <v>17</v>
      </c>
      <c r="DR28" s="477" t="s">
        <v>17</v>
      </c>
      <c r="DS28" s="477" t="s">
        <v>17</v>
      </c>
      <c r="DT28" s="477" t="s">
        <v>17</v>
      </c>
      <c r="DU28" s="477">
        <v>1E-3</v>
      </c>
      <c r="DV28" s="477">
        <v>2E-3</v>
      </c>
      <c r="DW28" s="477"/>
      <c r="DX28" s="477" t="s">
        <v>17</v>
      </c>
      <c r="DY28" s="477" t="s">
        <v>17</v>
      </c>
      <c r="DZ28" s="477">
        <v>3.0000000000000001E-3</v>
      </c>
      <c r="EA28" s="477"/>
      <c r="EB28" s="477"/>
      <c r="EC28" s="477"/>
      <c r="ED28" s="477" t="s">
        <v>17</v>
      </c>
      <c r="EE28" s="477" t="s">
        <v>17</v>
      </c>
      <c r="EF28" s="477">
        <v>1E-3</v>
      </c>
      <c r="EG28" s="477" t="s">
        <v>17</v>
      </c>
      <c r="EH28" s="477" t="s">
        <v>17</v>
      </c>
      <c r="EI28" s="477" t="s">
        <v>17</v>
      </c>
      <c r="EJ28" s="477" t="s">
        <v>17</v>
      </c>
      <c r="EK28" s="477" t="s">
        <v>17</v>
      </c>
      <c r="EL28" s="477" t="s">
        <v>17</v>
      </c>
      <c r="EM28" s="477"/>
      <c r="EN28" s="477"/>
      <c r="EO28" s="477"/>
      <c r="EP28" s="477" t="s">
        <v>17</v>
      </c>
      <c r="EQ28" s="477" t="s">
        <v>17</v>
      </c>
      <c r="ER28" s="477"/>
      <c r="ES28" s="477"/>
      <c r="ET28" s="477"/>
      <c r="EU28" s="477" t="s">
        <v>17</v>
      </c>
      <c r="EV28" s="477" t="s">
        <v>17</v>
      </c>
      <c r="EW28" s="477">
        <v>1E-3</v>
      </c>
      <c r="EX28" s="477" t="s">
        <v>17</v>
      </c>
      <c r="EY28" s="477">
        <v>2E-3</v>
      </c>
      <c r="EZ28" s="477" t="s">
        <v>17</v>
      </c>
      <c r="FA28" s="477" t="s">
        <v>17</v>
      </c>
      <c r="FB28" s="477" t="s">
        <v>17</v>
      </c>
      <c r="FC28" s="477" t="s">
        <v>17</v>
      </c>
      <c r="FD28" s="477" t="s">
        <v>17</v>
      </c>
      <c r="FE28" s="477">
        <v>3.0000000000000001E-3</v>
      </c>
      <c r="FF28" s="477" t="s">
        <v>17</v>
      </c>
      <c r="FG28" s="477"/>
      <c r="FH28" s="477">
        <v>1E-3</v>
      </c>
      <c r="FI28" s="477" t="s">
        <v>17</v>
      </c>
      <c r="FJ28" s="477" t="s">
        <v>17</v>
      </c>
      <c r="FK28" s="477">
        <v>1E-3</v>
      </c>
      <c r="FL28" s="478" t="s">
        <v>17</v>
      </c>
      <c r="FM28" s="478">
        <v>1E-3</v>
      </c>
      <c r="FN28" s="478" t="s">
        <v>17</v>
      </c>
      <c r="FO28" s="478" t="s">
        <v>17</v>
      </c>
      <c r="FP28" s="478">
        <v>6.0000000000000001E-3</v>
      </c>
      <c r="FQ28" s="478" t="s">
        <v>17</v>
      </c>
      <c r="FR28" s="478" t="s">
        <v>17</v>
      </c>
      <c r="FS28" s="478">
        <v>2E-3</v>
      </c>
      <c r="FT28" s="478"/>
      <c r="FU28" s="478" t="s">
        <v>17</v>
      </c>
      <c r="FV28" s="478" t="s">
        <v>17</v>
      </c>
      <c r="FW28" s="478" t="s">
        <v>17</v>
      </c>
      <c r="FX28" s="478" t="s">
        <v>17</v>
      </c>
    </row>
    <row r="29" spans="2:180">
      <c r="B29" s="476" t="s">
        <v>377</v>
      </c>
      <c r="C29" s="477">
        <v>4.0000000000000001E-3</v>
      </c>
      <c r="D29" s="477">
        <v>4.0000000000000001E-3</v>
      </c>
      <c r="E29" s="477">
        <v>3.0000000000000001E-3</v>
      </c>
      <c r="F29" s="477">
        <v>3.0000000000000001E-3</v>
      </c>
      <c r="G29" s="477">
        <v>4.0000000000000001E-3</v>
      </c>
      <c r="H29" s="477" t="s">
        <v>17</v>
      </c>
      <c r="I29" s="477" t="s">
        <v>17</v>
      </c>
      <c r="J29" s="477">
        <v>2E-3</v>
      </c>
      <c r="K29" s="477" t="s">
        <v>17</v>
      </c>
      <c r="L29" s="477" t="s">
        <v>17</v>
      </c>
      <c r="M29" s="477" t="s">
        <v>17</v>
      </c>
      <c r="N29" s="477" t="s">
        <v>17</v>
      </c>
      <c r="O29" s="477">
        <v>1E-3</v>
      </c>
      <c r="P29" s="477">
        <v>7.0000000000000001E-3</v>
      </c>
      <c r="Q29" s="477">
        <v>1.0999999999999999E-2</v>
      </c>
      <c r="R29" s="477">
        <v>3.0000000000000001E-3</v>
      </c>
      <c r="S29" s="477">
        <v>7.0000000000000001E-3</v>
      </c>
      <c r="T29" s="477">
        <v>8.9999999999999993E-3</v>
      </c>
      <c r="U29" s="477" t="s">
        <v>17</v>
      </c>
      <c r="V29" s="477">
        <v>2E-3</v>
      </c>
      <c r="W29" s="477">
        <v>1E-3</v>
      </c>
      <c r="X29" s="477">
        <v>2E-3</v>
      </c>
      <c r="Y29" s="477" t="s">
        <v>17</v>
      </c>
      <c r="Z29" s="477" t="s">
        <v>17</v>
      </c>
      <c r="AA29" s="477" t="s">
        <v>17</v>
      </c>
      <c r="AB29" s="477" t="s">
        <v>17</v>
      </c>
      <c r="AC29" s="477" t="s">
        <v>17</v>
      </c>
      <c r="AD29" s="477">
        <v>2E-3</v>
      </c>
      <c r="AE29" s="477">
        <v>3.0000000000000001E-3</v>
      </c>
      <c r="AF29" s="477"/>
      <c r="AG29" s="477"/>
      <c r="AH29" s="477">
        <v>4.0000000000000001E-3</v>
      </c>
      <c r="AI29" s="477"/>
      <c r="AJ29" s="477" t="s">
        <v>17</v>
      </c>
      <c r="AK29" s="477">
        <v>2E-3</v>
      </c>
      <c r="AL29" s="477"/>
      <c r="AM29" s="477"/>
      <c r="AN29" s="477"/>
      <c r="AO29" s="477"/>
      <c r="AP29" s="477"/>
      <c r="AQ29" s="477"/>
      <c r="AR29" s="477"/>
      <c r="AS29" s="477"/>
      <c r="AT29" s="477">
        <v>5.0000000000000001E-3</v>
      </c>
      <c r="AU29" s="477">
        <v>4.0000000000000001E-3</v>
      </c>
      <c r="AV29" s="477">
        <v>4.0000000000000001E-3</v>
      </c>
      <c r="AW29" s="477">
        <v>4.0000000000000001E-3</v>
      </c>
      <c r="AX29" s="477" t="s">
        <v>17</v>
      </c>
      <c r="AY29" s="477">
        <v>1E-3</v>
      </c>
      <c r="AZ29" s="477" t="s">
        <v>17</v>
      </c>
      <c r="BA29" s="477">
        <v>2E-3</v>
      </c>
      <c r="BB29" s="477" t="s">
        <v>17</v>
      </c>
      <c r="BC29" s="477">
        <v>1E-3</v>
      </c>
      <c r="BD29" s="477"/>
      <c r="BE29" s="477"/>
      <c r="BF29" s="477">
        <v>0.02</v>
      </c>
      <c r="BG29" s="477"/>
      <c r="BH29" s="477" t="s">
        <v>17</v>
      </c>
      <c r="BI29" s="477"/>
      <c r="BJ29" s="477">
        <v>1E-3</v>
      </c>
      <c r="BK29" s="477">
        <v>1E-3</v>
      </c>
      <c r="BL29" s="477">
        <v>2E-3</v>
      </c>
      <c r="BM29" s="477">
        <v>2E-3</v>
      </c>
      <c r="BN29" s="477" t="s">
        <v>17</v>
      </c>
      <c r="BO29" s="477" t="s">
        <v>17</v>
      </c>
      <c r="BP29" s="477">
        <v>1E-3</v>
      </c>
      <c r="BQ29" s="477">
        <v>4.0000000000000001E-3</v>
      </c>
      <c r="BR29" s="477">
        <v>2E-3</v>
      </c>
      <c r="BS29" s="477" t="s">
        <v>17</v>
      </c>
      <c r="BT29" s="477" t="s">
        <v>17</v>
      </c>
      <c r="BU29" s="477" t="s">
        <v>17</v>
      </c>
      <c r="BV29" s="477" t="s">
        <v>17</v>
      </c>
      <c r="BW29" s="477" t="s">
        <v>17</v>
      </c>
      <c r="BX29" s="477" t="s">
        <v>17</v>
      </c>
      <c r="BY29" s="477">
        <v>1E-3</v>
      </c>
      <c r="BZ29" s="477">
        <v>1E-3</v>
      </c>
      <c r="CA29" s="477">
        <v>2E-3</v>
      </c>
      <c r="CB29" s="477">
        <v>1E-3</v>
      </c>
      <c r="CC29" s="477" t="s">
        <v>17</v>
      </c>
      <c r="CD29" s="477" t="s">
        <v>17</v>
      </c>
      <c r="CE29" s="477">
        <v>1E-3</v>
      </c>
      <c r="CF29" s="477">
        <v>8.9999999999999993E-3</v>
      </c>
      <c r="CG29" s="477" t="s">
        <v>17</v>
      </c>
      <c r="CH29" s="477" t="s">
        <v>17</v>
      </c>
      <c r="CI29" s="477" t="s">
        <v>17</v>
      </c>
      <c r="CJ29" s="477" t="s">
        <v>17</v>
      </c>
      <c r="CK29" s="477" t="s">
        <v>17</v>
      </c>
      <c r="CL29" s="477" t="s">
        <v>17</v>
      </c>
      <c r="CM29" s="477" t="s">
        <v>17</v>
      </c>
      <c r="CN29" s="477">
        <v>2E-3</v>
      </c>
      <c r="CO29" s="477">
        <v>5.0000000000000001E-3</v>
      </c>
      <c r="CP29" s="477">
        <v>5.0000000000000001E-3</v>
      </c>
      <c r="CQ29" s="477">
        <v>4.0000000000000001E-3</v>
      </c>
      <c r="CR29" s="477">
        <v>1E-3</v>
      </c>
      <c r="CS29" s="477" t="s">
        <v>17</v>
      </c>
      <c r="CT29" s="477" t="s">
        <v>17</v>
      </c>
      <c r="CU29" s="477">
        <v>1.4E-2</v>
      </c>
      <c r="CV29" s="477">
        <v>4.0000000000000001E-3</v>
      </c>
      <c r="CW29" s="477"/>
      <c r="CX29" s="477"/>
      <c r="CY29" s="477">
        <v>3.0000000000000001E-3</v>
      </c>
      <c r="CZ29" s="477" t="s">
        <v>17</v>
      </c>
      <c r="DA29" s="477" t="s">
        <v>17</v>
      </c>
      <c r="DB29" s="477" t="s">
        <v>17</v>
      </c>
      <c r="DC29" s="477"/>
      <c r="DD29" s="477">
        <v>1E-3</v>
      </c>
      <c r="DE29" s="477">
        <v>2E-3</v>
      </c>
      <c r="DF29" s="477">
        <v>1.4999999999999999E-2</v>
      </c>
      <c r="DG29" s="477">
        <v>6.0000000000000001E-3</v>
      </c>
      <c r="DH29" s="477">
        <v>8.0000000000000002E-3</v>
      </c>
      <c r="DI29" s="477">
        <v>6.0000000000000001E-3</v>
      </c>
      <c r="DJ29" s="477">
        <v>4.0000000000000001E-3</v>
      </c>
      <c r="DK29" s="477">
        <v>3.0000000000000001E-3</v>
      </c>
      <c r="DL29" s="477">
        <v>2E-3</v>
      </c>
      <c r="DM29" s="477">
        <v>1E-3</v>
      </c>
      <c r="DN29" s="477">
        <v>2E-3</v>
      </c>
      <c r="DO29" s="477" t="s">
        <v>17</v>
      </c>
      <c r="DP29" s="477">
        <v>2E-3</v>
      </c>
      <c r="DQ29" s="477">
        <v>3.0000000000000001E-3</v>
      </c>
      <c r="DR29" s="477">
        <v>1E-3</v>
      </c>
      <c r="DS29" s="477" t="s">
        <v>17</v>
      </c>
      <c r="DT29" s="477" t="s">
        <v>17</v>
      </c>
      <c r="DU29" s="477">
        <v>6.0000000000000001E-3</v>
      </c>
      <c r="DV29" s="477">
        <v>7.0000000000000001E-3</v>
      </c>
      <c r="DW29" s="477"/>
      <c r="DX29" s="477">
        <v>4.0000000000000001E-3</v>
      </c>
      <c r="DY29" s="477">
        <v>2E-3</v>
      </c>
      <c r="DZ29" s="477">
        <v>1E-3</v>
      </c>
      <c r="EA29" s="477"/>
      <c r="EB29" s="477"/>
      <c r="EC29" s="477"/>
      <c r="ED29" s="477">
        <v>3.0000000000000001E-3</v>
      </c>
      <c r="EE29" s="477">
        <v>3.0000000000000001E-3</v>
      </c>
      <c r="EF29" s="477">
        <v>2E-3</v>
      </c>
      <c r="EG29" s="477" t="s">
        <v>17</v>
      </c>
      <c r="EH29" s="477" t="s">
        <v>17</v>
      </c>
      <c r="EI29" s="477">
        <v>1E-3</v>
      </c>
      <c r="EJ29" s="477">
        <v>3.0000000000000001E-3</v>
      </c>
      <c r="EK29" s="477">
        <v>2E-3</v>
      </c>
      <c r="EL29" s="477">
        <v>2E-3</v>
      </c>
      <c r="EM29" s="477"/>
      <c r="EN29" s="477"/>
      <c r="EO29" s="477"/>
      <c r="EP29" s="477" t="s">
        <v>17</v>
      </c>
      <c r="EQ29" s="477" t="s">
        <v>17</v>
      </c>
      <c r="ER29" s="477"/>
      <c r="ES29" s="477"/>
      <c r="ET29" s="477"/>
      <c r="EU29" s="477" t="s">
        <v>17</v>
      </c>
      <c r="EV29" s="477" t="s">
        <v>17</v>
      </c>
      <c r="EW29" s="477">
        <v>4.0000000000000001E-3</v>
      </c>
      <c r="EX29" s="477">
        <v>3.0000000000000001E-3</v>
      </c>
      <c r="EY29" s="477">
        <v>6.0000000000000001E-3</v>
      </c>
      <c r="EZ29" s="477">
        <v>8.0000000000000002E-3</v>
      </c>
      <c r="FA29" s="477">
        <v>1E-3</v>
      </c>
      <c r="FB29" s="477">
        <v>1E-3</v>
      </c>
      <c r="FC29" s="477" t="s">
        <v>17</v>
      </c>
      <c r="FD29" s="477">
        <v>1E-3</v>
      </c>
      <c r="FE29" s="477">
        <v>2E-3</v>
      </c>
      <c r="FF29" s="477">
        <v>2E-3</v>
      </c>
      <c r="FG29" s="477"/>
      <c r="FH29" s="477" t="s">
        <v>17</v>
      </c>
      <c r="FI29" s="477" t="s">
        <v>17</v>
      </c>
      <c r="FJ29" s="477">
        <v>1E-3</v>
      </c>
      <c r="FK29" s="477">
        <v>8.0000000000000002E-3</v>
      </c>
      <c r="FL29" s="478">
        <v>6.0000000000000001E-3</v>
      </c>
      <c r="FM29" s="478">
        <v>1.2999999999999999E-2</v>
      </c>
      <c r="FN29" s="478">
        <v>8.0000000000000002E-3</v>
      </c>
      <c r="FO29" s="478" t="s">
        <v>17</v>
      </c>
      <c r="FP29" s="478">
        <v>1E-3</v>
      </c>
      <c r="FQ29" s="478" t="s">
        <v>17</v>
      </c>
      <c r="FR29" s="478">
        <v>1E-3</v>
      </c>
      <c r="FS29" s="478">
        <v>1E-3</v>
      </c>
      <c r="FT29" s="478"/>
      <c r="FU29" s="478">
        <v>1E-3</v>
      </c>
      <c r="FV29" s="478" t="s">
        <v>17</v>
      </c>
      <c r="FW29" s="478" t="s">
        <v>17</v>
      </c>
      <c r="FX29" s="478" t="s">
        <v>17</v>
      </c>
    </row>
    <row r="30" spans="2:180">
      <c r="B30" s="476" t="s">
        <v>25</v>
      </c>
      <c r="C30" s="477"/>
      <c r="D30" s="477"/>
      <c r="E30" s="477"/>
      <c r="F30" s="477"/>
      <c r="G30" s="477"/>
      <c r="H30" s="477"/>
      <c r="I30" s="477"/>
      <c r="J30" s="477"/>
      <c r="K30" s="477"/>
      <c r="L30" s="477"/>
      <c r="M30" s="477"/>
      <c r="N30" s="477"/>
      <c r="O30" s="477" t="s">
        <v>17</v>
      </c>
      <c r="P30" s="477">
        <v>1E-3</v>
      </c>
      <c r="Q30" s="477"/>
      <c r="R30" s="477"/>
      <c r="S30" s="477"/>
      <c r="T30" s="477"/>
      <c r="U30" s="477"/>
      <c r="V30" s="477"/>
      <c r="W30" s="477"/>
      <c r="X30" s="477"/>
      <c r="Y30" s="477"/>
      <c r="Z30" s="477"/>
      <c r="AA30" s="477"/>
      <c r="AB30" s="477"/>
      <c r="AC30" s="477" t="s">
        <v>17</v>
      </c>
      <c r="AD30" s="477" t="s">
        <v>17</v>
      </c>
      <c r="AE30" s="477"/>
      <c r="AF30" s="477"/>
      <c r="AG30" s="477"/>
      <c r="AH30" s="477"/>
      <c r="AI30" s="477"/>
      <c r="AJ30" s="477"/>
      <c r="AK30" s="477"/>
      <c r="AL30" s="477"/>
      <c r="AM30" s="477"/>
      <c r="AN30" s="477"/>
      <c r="AO30" s="477"/>
      <c r="AP30" s="477"/>
      <c r="AQ30" s="477"/>
      <c r="AR30" s="477"/>
      <c r="AS30" s="477"/>
      <c r="AT30" s="477"/>
      <c r="AU30" s="477"/>
      <c r="AV30" s="477"/>
      <c r="AW30" s="477"/>
      <c r="AX30" s="477"/>
      <c r="AY30" s="477"/>
      <c r="AZ30" s="477"/>
      <c r="BA30" s="477"/>
      <c r="BB30" s="477"/>
      <c r="BC30" s="477"/>
      <c r="BD30" s="477"/>
      <c r="BE30" s="477"/>
      <c r="BF30" s="477" t="s">
        <v>17</v>
      </c>
      <c r="BG30" s="477"/>
      <c r="BH30" s="477"/>
      <c r="BI30" s="477"/>
      <c r="BJ30" s="477"/>
      <c r="BK30" s="477"/>
      <c r="BL30" s="477"/>
      <c r="BM30" s="477"/>
      <c r="BN30" s="477"/>
      <c r="BO30" s="477"/>
      <c r="BP30" s="477"/>
      <c r="BQ30" s="477"/>
      <c r="BR30" s="477"/>
      <c r="BS30" s="477"/>
      <c r="BT30" s="477"/>
      <c r="BU30" s="477"/>
      <c r="BV30" s="477"/>
      <c r="BW30" s="477" t="s">
        <v>17</v>
      </c>
      <c r="BX30" s="477">
        <v>1E-3</v>
      </c>
      <c r="BY30" s="477"/>
      <c r="BZ30" s="477"/>
      <c r="CA30" s="477"/>
      <c r="CB30" s="477"/>
      <c r="CC30" s="477"/>
      <c r="CD30" s="477"/>
      <c r="CE30" s="477"/>
      <c r="CF30" s="477"/>
      <c r="CG30" s="477"/>
      <c r="CH30" s="477"/>
      <c r="CI30" s="477"/>
      <c r="CJ30" s="477"/>
      <c r="CK30" s="477"/>
      <c r="CL30" s="477" t="s">
        <v>17</v>
      </c>
      <c r="CM30" s="477" t="s">
        <v>17</v>
      </c>
      <c r="CN30" s="477"/>
      <c r="CO30" s="477"/>
      <c r="CP30" s="477"/>
      <c r="CQ30" s="477"/>
      <c r="CR30" s="477"/>
      <c r="CS30" s="477"/>
      <c r="CT30" s="477"/>
      <c r="CU30" s="477"/>
      <c r="CV30" s="477"/>
      <c r="CW30" s="477"/>
      <c r="CX30" s="477"/>
      <c r="CY30" s="477"/>
      <c r="CZ30" s="477">
        <v>1E-3</v>
      </c>
      <c r="DA30" s="477" t="s">
        <v>17</v>
      </c>
      <c r="DB30" s="477"/>
      <c r="DC30" s="477"/>
      <c r="DD30" s="477"/>
      <c r="DE30" s="477"/>
      <c r="DF30" s="477"/>
      <c r="DG30" s="477"/>
      <c r="DH30" s="477"/>
      <c r="DI30" s="477"/>
      <c r="DJ30" s="477"/>
      <c r="DK30" s="477"/>
      <c r="DL30" s="477"/>
      <c r="DM30" s="477"/>
      <c r="DN30" s="477"/>
      <c r="DO30" s="477"/>
      <c r="DP30" s="477"/>
      <c r="DQ30" s="477"/>
      <c r="DR30" s="477"/>
      <c r="DS30" s="477" t="s">
        <v>17</v>
      </c>
      <c r="DT30" s="477" t="s">
        <v>17</v>
      </c>
      <c r="DU30" s="477"/>
      <c r="DV30" s="477"/>
      <c r="DW30" s="477"/>
      <c r="DX30" s="477"/>
      <c r="DY30" s="477"/>
      <c r="DZ30" s="477"/>
      <c r="EA30" s="477"/>
      <c r="EB30" s="477"/>
      <c r="EC30" s="477"/>
      <c r="ED30" s="477"/>
      <c r="EE30" s="477"/>
      <c r="EF30" s="477"/>
      <c r="EG30" s="477" t="s">
        <v>17</v>
      </c>
      <c r="EH30" s="477" t="s">
        <v>17</v>
      </c>
      <c r="EI30" s="477"/>
      <c r="EJ30" s="477"/>
      <c r="EK30" s="477"/>
      <c r="EL30" s="477"/>
      <c r="EM30" s="477"/>
      <c r="EN30" s="477"/>
      <c r="EO30" s="477"/>
      <c r="EP30" s="477"/>
      <c r="EQ30" s="477"/>
      <c r="ER30" s="477"/>
      <c r="ES30" s="477"/>
      <c r="ET30" s="477"/>
      <c r="EU30" s="477" t="s">
        <v>17</v>
      </c>
      <c r="EV30" s="477" t="s">
        <v>17</v>
      </c>
      <c r="EW30" s="477"/>
      <c r="EX30" s="477"/>
      <c r="EY30" s="477"/>
      <c r="EZ30" s="477"/>
      <c r="FA30" s="477"/>
      <c r="FB30" s="477"/>
      <c r="FC30" s="477"/>
      <c r="FD30" s="477"/>
      <c r="FE30" s="477"/>
      <c r="FF30" s="477"/>
      <c r="FG30" s="477"/>
      <c r="FH30" s="477"/>
      <c r="FI30" s="477" t="s">
        <v>17</v>
      </c>
      <c r="FJ30" s="477">
        <v>2E-3</v>
      </c>
      <c r="FK30" s="477"/>
      <c r="FL30" s="478"/>
      <c r="FM30" s="478"/>
      <c r="FN30" s="478"/>
      <c r="FO30" s="478"/>
      <c r="FP30" s="478"/>
      <c r="FQ30" s="478"/>
      <c r="FR30" s="478"/>
      <c r="FS30" s="478"/>
      <c r="FT30" s="478"/>
      <c r="FU30" s="478"/>
      <c r="FV30" s="478"/>
      <c r="FW30" s="478" t="s">
        <v>17</v>
      </c>
      <c r="FX30" s="478">
        <v>2E-3</v>
      </c>
    </row>
    <row r="31" spans="2:180">
      <c r="B31" s="476" t="s">
        <v>32</v>
      </c>
      <c r="C31" s="477">
        <v>0.85</v>
      </c>
      <c r="D31" s="477">
        <v>0.45100000000000001</v>
      </c>
      <c r="E31" s="477">
        <v>0.88600000000000001</v>
      </c>
      <c r="F31" s="477" t="s">
        <v>17</v>
      </c>
      <c r="G31" s="477" t="s">
        <v>17</v>
      </c>
      <c r="H31" s="477" t="s">
        <v>17</v>
      </c>
      <c r="I31" s="477" t="s">
        <v>17</v>
      </c>
      <c r="J31" s="477" t="s">
        <v>17</v>
      </c>
      <c r="K31" s="477" t="s">
        <v>17</v>
      </c>
      <c r="L31" s="477" t="s">
        <v>17</v>
      </c>
      <c r="M31" s="477" t="s">
        <v>17</v>
      </c>
      <c r="N31" s="477">
        <v>8.9999999999999993E-3</v>
      </c>
      <c r="O31" s="477" t="s">
        <v>17</v>
      </c>
      <c r="P31" s="477" t="s">
        <v>17</v>
      </c>
      <c r="Q31" s="477">
        <v>0.21</v>
      </c>
      <c r="R31" s="477">
        <v>0.105</v>
      </c>
      <c r="S31" s="477">
        <v>1.2999999999999999E-2</v>
      </c>
      <c r="T31" s="477" t="s">
        <v>17</v>
      </c>
      <c r="U31" s="477" t="s">
        <v>17</v>
      </c>
      <c r="V31" s="477" t="s">
        <v>17</v>
      </c>
      <c r="W31" s="477" t="s">
        <v>17</v>
      </c>
      <c r="X31" s="477" t="s">
        <v>17</v>
      </c>
      <c r="Y31" s="477" t="s">
        <v>17</v>
      </c>
      <c r="Z31" s="477" t="s">
        <v>17</v>
      </c>
      <c r="AA31" s="477" t="s">
        <v>17</v>
      </c>
      <c r="AB31" s="477">
        <v>7.0000000000000001E-3</v>
      </c>
      <c r="AC31" s="477" t="s">
        <v>17</v>
      </c>
      <c r="AD31" s="477" t="s">
        <v>17</v>
      </c>
      <c r="AE31" s="477" t="s">
        <v>17</v>
      </c>
      <c r="AF31" s="477"/>
      <c r="AG31" s="477"/>
      <c r="AH31" s="477">
        <v>0.2</v>
      </c>
      <c r="AI31" s="477"/>
      <c r="AJ31" s="477" t="s">
        <v>17</v>
      </c>
      <c r="AK31" s="477" t="s">
        <v>17</v>
      </c>
      <c r="AL31" s="477"/>
      <c r="AM31" s="477"/>
      <c r="AN31" s="477"/>
      <c r="AO31" s="477"/>
      <c r="AP31" s="477"/>
      <c r="AQ31" s="477"/>
      <c r="AR31" s="477"/>
      <c r="AS31" s="477"/>
      <c r="AT31" s="477">
        <v>1.4</v>
      </c>
      <c r="AU31" s="477">
        <v>0.67800000000000005</v>
      </c>
      <c r="AV31" s="477">
        <v>0.64</v>
      </c>
      <c r="AW31" s="477" t="s">
        <v>17</v>
      </c>
      <c r="AX31" s="477" t="s">
        <v>17</v>
      </c>
      <c r="AY31" s="477">
        <v>1E-3</v>
      </c>
      <c r="AZ31" s="477" t="s">
        <v>17</v>
      </c>
      <c r="BA31" s="477" t="s">
        <v>17</v>
      </c>
      <c r="BB31" s="477" t="s">
        <v>17</v>
      </c>
      <c r="BC31" s="477" t="s">
        <v>17</v>
      </c>
      <c r="BD31" s="477"/>
      <c r="BE31" s="477"/>
      <c r="BF31" s="477" t="s">
        <v>17</v>
      </c>
      <c r="BG31" s="477"/>
      <c r="BH31" s="477" t="s">
        <v>17</v>
      </c>
      <c r="BI31" s="477"/>
      <c r="BJ31" s="477">
        <v>0.14000000000000001</v>
      </c>
      <c r="BK31" s="477">
        <v>3.3000000000000002E-2</v>
      </c>
      <c r="BL31" s="477">
        <v>0.111</v>
      </c>
      <c r="BM31" s="477">
        <v>2.7E-2</v>
      </c>
      <c r="BN31" s="477" t="s">
        <v>17</v>
      </c>
      <c r="BO31" s="477" t="s">
        <v>17</v>
      </c>
      <c r="BP31" s="477" t="s">
        <v>17</v>
      </c>
      <c r="BQ31" s="477" t="s">
        <v>17</v>
      </c>
      <c r="BR31" s="477" t="s">
        <v>17</v>
      </c>
      <c r="BS31" s="477" t="s">
        <v>17</v>
      </c>
      <c r="BT31" s="477" t="s">
        <v>17</v>
      </c>
      <c r="BU31" s="477" t="s">
        <v>17</v>
      </c>
      <c r="BV31" s="477">
        <v>4.0000000000000001E-3</v>
      </c>
      <c r="BW31" s="477" t="s">
        <v>17</v>
      </c>
      <c r="BX31" s="477" t="s">
        <v>17</v>
      </c>
      <c r="BY31" s="477">
        <v>9.7000000000000003E-2</v>
      </c>
      <c r="BZ31" s="477">
        <v>3.5999999999999997E-2</v>
      </c>
      <c r="CA31" s="477">
        <v>0.11700000000000001</v>
      </c>
      <c r="CB31" s="477">
        <v>3.2000000000000001E-2</v>
      </c>
      <c r="CC31" s="477" t="s">
        <v>17</v>
      </c>
      <c r="CD31" s="477" t="s">
        <v>17</v>
      </c>
      <c r="CE31" s="477" t="s">
        <v>17</v>
      </c>
      <c r="CF31" s="477" t="s">
        <v>17</v>
      </c>
      <c r="CG31" s="477" t="s">
        <v>17</v>
      </c>
      <c r="CH31" s="477" t="s">
        <v>17</v>
      </c>
      <c r="CI31" s="477" t="s">
        <v>17</v>
      </c>
      <c r="CJ31" s="477" t="s">
        <v>17</v>
      </c>
      <c r="CK31" s="477">
        <v>1E-3</v>
      </c>
      <c r="CL31" s="477" t="s">
        <v>17</v>
      </c>
      <c r="CM31" s="477" t="s">
        <v>17</v>
      </c>
      <c r="CN31" s="477">
        <v>1.6E-2</v>
      </c>
      <c r="CO31" s="477">
        <v>3.5000000000000003E-2</v>
      </c>
      <c r="CP31" s="477">
        <v>6.6000000000000003E-2</v>
      </c>
      <c r="CQ31" s="477" t="s">
        <v>17</v>
      </c>
      <c r="CR31" s="477" t="s">
        <v>17</v>
      </c>
      <c r="CS31" s="477" t="s">
        <v>17</v>
      </c>
      <c r="CT31" s="477" t="s">
        <v>17</v>
      </c>
      <c r="CU31" s="477">
        <v>1.2E-2</v>
      </c>
      <c r="CV31" s="477">
        <v>0.23799999999999999</v>
      </c>
      <c r="CW31" s="477"/>
      <c r="CX31" s="477"/>
      <c r="CY31" s="477">
        <v>7.0000000000000001E-3</v>
      </c>
      <c r="CZ31" s="477" t="s">
        <v>17</v>
      </c>
      <c r="DA31" s="477" t="s">
        <v>17</v>
      </c>
      <c r="DB31" s="477" t="s">
        <v>17</v>
      </c>
      <c r="DC31" s="477"/>
      <c r="DD31" s="477" t="s">
        <v>17</v>
      </c>
      <c r="DE31" s="477">
        <v>1E-3</v>
      </c>
      <c r="DF31" s="477">
        <v>1E-3</v>
      </c>
      <c r="DG31" s="477">
        <v>8.0000000000000002E-3</v>
      </c>
      <c r="DH31" s="477">
        <v>1.7999999999999999E-2</v>
      </c>
      <c r="DI31" s="477">
        <v>2.4E-2</v>
      </c>
      <c r="DJ31" s="477" t="s">
        <v>17</v>
      </c>
      <c r="DK31" s="477" t="s">
        <v>17</v>
      </c>
      <c r="DL31" s="477" t="s">
        <v>17</v>
      </c>
      <c r="DM31" s="477" t="s">
        <v>17</v>
      </c>
      <c r="DN31" s="477" t="s">
        <v>17</v>
      </c>
      <c r="DO31" s="477" t="s">
        <v>17</v>
      </c>
      <c r="DP31" s="477" t="s">
        <v>17</v>
      </c>
      <c r="DQ31" s="477" t="s">
        <v>17</v>
      </c>
      <c r="DR31" s="477">
        <v>1.6E-2</v>
      </c>
      <c r="DS31" s="477" t="s">
        <v>17</v>
      </c>
      <c r="DT31" s="477" t="s">
        <v>17</v>
      </c>
      <c r="DU31" s="477">
        <v>0.81</v>
      </c>
      <c r="DV31" s="477">
        <v>0.32400000000000001</v>
      </c>
      <c r="DW31" s="477"/>
      <c r="DX31" s="477" t="s">
        <v>17</v>
      </c>
      <c r="DY31" s="477" t="s">
        <v>17</v>
      </c>
      <c r="DZ31" s="477" t="s">
        <v>17</v>
      </c>
      <c r="EA31" s="477"/>
      <c r="EB31" s="477"/>
      <c r="EC31" s="477"/>
      <c r="ED31" s="477" t="s">
        <v>17</v>
      </c>
      <c r="EE31" s="477" t="s">
        <v>17</v>
      </c>
      <c r="EF31" s="477">
        <v>7.0000000000000001E-3</v>
      </c>
      <c r="EG31" s="477" t="s">
        <v>17</v>
      </c>
      <c r="EH31" s="477" t="s">
        <v>17</v>
      </c>
      <c r="EI31" s="477">
        <v>0.27</v>
      </c>
      <c r="EJ31" s="477">
        <v>0.89600000000000002</v>
      </c>
      <c r="EK31" s="477">
        <v>0.93600000000000005</v>
      </c>
      <c r="EL31" s="477" t="s">
        <v>17</v>
      </c>
      <c r="EM31" s="477"/>
      <c r="EN31" s="477"/>
      <c r="EO31" s="477"/>
      <c r="EP31" s="477" t="s">
        <v>17</v>
      </c>
      <c r="EQ31" s="477" t="s">
        <v>17</v>
      </c>
      <c r="ER31" s="477"/>
      <c r="ES31" s="477"/>
      <c r="ET31" s="477"/>
      <c r="EU31" s="477" t="s">
        <v>17</v>
      </c>
      <c r="EV31" s="477" t="s">
        <v>17</v>
      </c>
      <c r="EW31" s="477">
        <v>0.02</v>
      </c>
      <c r="EX31" s="477">
        <v>1.2E-2</v>
      </c>
      <c r="EY31" s="477">
        <v>0.41599999999999998</v>
      </c>
      <c r="EZ31" s="477" t="s">
        <v>17</v>
      </c>
      <c r="FA31" s="477" t="s">
        <v>17</v>
      </c>
      <c r="FB31" s="477" t="s">
        <v>17</v>
      </c>
      <c r="FC31" s="477" t="s">
        <v>17</v>
      </c>
      <c r="FD31" s="477" t="s">
        <v>17</v>
      </c>
      <c r="FE31" s="477" t="s">
        <v>17</v>
      </c>
      <c r="FF31" s="477" t="s">
        <v>17</v>
      </c>
      <c r="FG31" s="477"/>
      <c r="FH31" s="477">
        <v>7.0000000000000001E-3</v>
      </c>
      <c r="FI31" s="477" t="s">
        <v>17</v>
      </c>
      <c r="FJ31" s="477" t="s">
        <v>17</v>
      </c>
      <c r="FK31" s="477">
        <v>3.2000000000000001E-2</v>
      </c>
      <c r="FL31" s="478">
        <v>0.38800000000000001</v>
      </c>
      <c r="FM31" s="478">
        <v>1.17</v>
      </c>
      <c r="FN31" s="478" t="s">
        <v>17</v>
      </c>
      <c r="FO31" s="478" t="s">
        <v>17</v>
      </c>
      <c r="FP31" s="478" t="s">
        <v>17</v>
      </c>
      <c r="FQ31" s="478" t="s">
        <v>17</v>
      </c>
      <c r="FR31" s="478" t="s">
        <v>17</v>
      </c>
      <c r="FS31" s="478" t="s">
        <v>17</v>
      </c>
      <c r="FT31" s="478"/>
      <c r="FU31" s="478" t="s">
        <v>17</v>
      </c>
      <c r="FV31" s="478">
        <v>2E-3</v>
      </c>
      <c r="FW31" s="478" t="s">
        <v>17</v>
      </c>
      <c r="FX31" s="478" t="s">
        <v>17</v>
      </c>
    </row>
    <row r="32" spans="2:180">
      <c r="B32" s="476" t="s">
        <v>257</v>
      </c>
      <c r="C32" s="477">
        <v>3.0000000000000001E-3</v>
      </c>
      <c r="D32" s="477" t="s">
        <v>30</v>
      </c>
      <c r="E32" s="477" t="s">
        <v>30</v>
      </c>
      <c r="F32" s="477">
        <v>0.88600000000000001</v>
      </c>
      <c r="G32" s="477">
        <v>2.34</v>
      </c>
      <c r="H32" s="477">
        <v>1</v>
      </c>
      <c r="I32" s="477">
        <v>0.68100000000000005</v>
      </c>
      <c r="J32" s="477">
        <v>0.219</v>
      </c>
      <c r="K32" s="477">
        <v>0.13300000000000001</v>
      </c>
      <c r="L32" s="477">
        <v>0.24399999999999999</v>
      </c>
      <c r="M32" s="477">
        <v>1.43</v>
      </c>
      <c r="N32" s="477" t="s">
        <v>17</v>
      </c>
      <c r="O32" s="477">
        <v>0.47199999999999998</v>
      </c>
      <c r="P32" s="477">
        <v>0.77400000000000002</v>
      </c>
      <c r="Q32" s="477">
        <v>4.0000000000000001E-3</v>
      </c>
      <c r="R32" s="477" t="s">
        <v>30</v>
      </c>
      <c r="S32" s="477" t="s">
        <v>30</v>
      </c>
      <c r="T32" s="477">
        <v>6.4000000000000001E-2</v>
      </c>
      <c r="U32" s="477">
        <v>0.20799999999999999</v>
      </c>
      <c r="V32" s="477">
        <v>7.0000000000000007E-2</v>
      </c>
      <c r="W32" s="477">
        <v>2.1999999999999999E-2</v>
      </c>
      <c r="X32" s="477">
        <v>6.4000000000000001E-2</v>
      </c>
      <c r="Y32" s="477">
        <v>3.1E-2</v>
      </c>
      <c r="Z32" s="477">
        <v>0.02</v>
      </c>
      <c r="AA32" s="477">
        <v>7.0000000000000001E-3</v>
      </c>
      <c r="AB32" s="477" t="s">
        <v>17</v>
      </c>
      <c r="AC32" s="477">
        <v>3.3000000000000002E-2</v>
      </c>
      <c r="AD32" s="477">
        <v>7.1999999999999995E-2</v>
      </c>
      <c r="AE32" s="477">
        <v>0.28000000000000003</v>
      </c>
      <c r="AF32" s="477"/>
      <c r="AG32" s="477"/>
      <c r="AH32" s="477" t="s">
        <v>30</v>
      </c>
      <c r="AI32" s="477"/>
      <c r="AJ32" s="477">
        <v>0.311</v>
      </c>
      <c r="AK32" s="477">
        <v>0.52900000000000003</v>
      </c>
      <c r="AL32" s="477"/>
      <c r="AM32" s="477"/>
      <c r="AN32" s="477"/>
      <c r="AO32" s="477"/>
      <c r="AP32" s="477"/>
      <c r="AQ32" s="477"/>
      <c r="AR32" s="477"/>
      <c r="AS32" s="477"/>
      <c r="AT32" s="477">
        <v>4.0000000000000001E-3</v>
      </c>
      <c r="AU32" s="477" t="s">
        <v>30</v>
      </c>
      <c r="AV32" s="477" t="s">
        <v>30</v>
      </c>
      <c r="AW32" s="477">
        <v>0.92500000000000004</v>
      </c>
      <c r="AX32" s="477">
        <v>1.42</v>
      </c>
      <c r="AY32" s="477">
        <v>0.55400000000000005</v>
      </c>
      <c r="AZ32" s="477">
        <v>0.47299999999999998</v>
      </c>
      <c r="BA32" s="477">
        <v>0.28899999999999998</v>
      </c>
      <c r="BB32" s="477">
        <v>0.29299999999999998</v>
      </c>
      <c r="BC32" s="477">
        <v>0.33200000000000002</v>
      </c>
      <c r="BD32" s="477"/>
      <c r="BE32" s="477"/>
      <c r="BF32" s="477">
        <v>0.86599999999999999</v>
      </c>
      <c r="BG32" s="477"/>
      <c r="BH32" s="477">
        <v>0.55700000000000005</v>
      </c>
      <c r="BI32" s="477"/>
      <c r="BJ32" s="477" t="s">
        <v>17</v>
      </c>
      <c r="BK32" s="477" t="s">
        <v>30</v>
      </c>
      <c r="BL32" s="477" t="s">
        <v>30</v>
      </c>
      <c r="BM32" s="477" t="s">
        <v>30</v>
      </c>
      <c r="BN32" s="477">
        <v>0.106</v>
      </c>
      <c r="BO32" s="477">
        <v>0.11</v>
      </c>
      <c r="BP32" s="477">
        <v>0.11799999999999999</v>
      </c>
      <c r="BQ32" s="477">
        <v>3.2000000000000001E-2</v>
      </c>
      <c r="BR32" s="477">
        <v>7.1999999999999995E-2</v>
      </c>
      <c r="BS32" s="477">
        <v>0.48099999999999998</v>
      </c>
      <c r="BT32" s="477">
        <v>1.61</v>
      </c>
      <c r="BU32" s="477">
        <v>0.29499999999999998</v>
      </c>
      <c r="BV32" s="477" t="s">
        <v>17</v>
      </c>
      <c r="BW32" s="477">
        <v>7.5999999999999998E-2</v>
      </c>
      <c r="BX32" s="477">
        <v>7.0999999999999994E-2</v>
      </c>
      <c r="BY32" s="477" t="s">
        <v>17</v>
      </c>
      <c r="BZ32" s="477" t="s">
        <v>30</v>
      </c>
      <c r="CA32" s="477" t="s">
        <v>30</v>
      </c>
      <c r="CB32" s="477">
        <v>0.01</v>
      </c>
      <c r="CC32" s="477">
        <v>7.6999999999999999E-2</v>
      </c>
      <c r="CD32" s="477">
        <v>6.8000000000000005E-2</v>
      </c>
      <c r="CE32" s="477">
        <v>0.115</v>
      </c>
      <c r="CF32" s="477">
        <v>6.7000000000000004E-2</v>
      </c>
      <c r="CG32" s="477">
        <v>8.4000000000000005E-2</v>
      </c>
      <c r="CH32" s="477">
        <v>0.14799999999999999</v>
      </c>
      <c r="CI32" s="477">
        <v>0.19800000000000001</v>
      </c>
      <c r="CJ32" s="477">
        <v>0.40500000000000003</v>
      </c>
      <c r="CK32" s="477" t="s">
        <v>17</v>
      </c>
      <c r="CL32" s="477">
        <v>7.9000000000000001E-2</v>
      </c>
      <c r="CM32" s="477">
        <v>6.7000000000000004E-2</v>
      </c>
      <c r="CN32" s="477" t="s">
        <v>17</v>
      </c>
      <c r="CO32" s="477" t="s">
        <v>30</v>
      </c>
      <c r="CP32" s="477" t="s">
        <v>30</v>
      </c>
      <c r="CQ32" s="477">
        <v>0.03</v>
      </c>
      <c r="CR32" s="477">
        <v>3.5000000000000003E-2</v>
      </c>
      <c r="CS32" s="477">
        <v>3.4000000000000002E-2</v>
      </c>
      <c r="CT32" s="477">
        <v>8.8999999999999996E-2</v>
      </c>
      <c r="CU32" s="477">
        <v>3.65</v>
      </c>
      <c r="CV32" s="477" t="s">
        <v>30</v>
      </c>
      <c r="CW32" s="477"/>
      <c r="CX32" s="477"/>
      <c r="CY32" s="477">
        <v>2E-3</v>
      </c>
      <c r="CZ32" s="477">
        <v>2.3E-2</v>
      </c>
      <c r="DA32" s="477">
        <v>5.1999999999999998E-2</v>
      </c>
      <c r="DB32" s="477">
        <v>1.2</v>
      </c>
      <c r="DC32" s="477"/>
      <c r="DD32" s="477">
        <v>0.65700000000000003</v>
      </c>
      <c r="DE32" s="477">
        <v>0.42799999999999999</v>
      </c>
      <c r="DF32" s="477">
        <v>0.27400000000000002</v>
      </c>
      <c r="DG32" s="477" t="s">
        <v>17</v>
      </c>
      <c r="DH32" s="477" t="s">
        <v>30</v>
      </c>
      <c r="DI32" s="477" t="s">
        <v>30</v>
      </c>
      <c r="DJ32" s="477">
        <v>1.4999999999999999E-2</v>
      </c>
      <c r="DK32" s="477">
        <v>7.9000000000000001E-2</v>
      </c>
      <c r="DL32" s="477">
        <v>0.114</v>
      </c>
      <c r="DM32" s="477">
        <v>3.0000000000000001E-3</v>
      </c>
      <c r="DN32" s="477">
        <v>1.7000000000000001E-2</v>
      </c>
      <c r="DO32" s="477">
        <v>6.9000000000000006E-2</v>
      </c>
      <c r="DP32" s="477">
        <v>1.21</v>
      </c>
      <c r="DQ32" s="477">
        <v>0.186</v>
      </c>
      <c r="DR32" s="477" t="s">
        <v>17</v>
      </c>
      <c r="DS32" s="477">
        <v>4.0000000000000001E-3</v>
      </c>
      <c r="DT32" s="477">
        <v>7.2999999999999995E-2</v>
      </c>
      <c r="DU32" s="477" t="s">
        <v>17</v>
      </c>
      <c r="DV32" s="477" t="s">
        <v>30</v>
      </c>
      <c r="DW32" s="477"/>
      <c r="DX32" s="477">
        <v>8.0000000000000002E-3</v>
      </c>
      <c r="DY32" s="477">
        <v>4.4999999999999998E-2</v>
      </c>
      <c r="DZ32" s="477">
        <v>0.121</v>
      </c>
      <c r="EA32" s="477"/>
      <c r="EB32" s="477"/>
      <c r="EC32" s="477"/>
      <c r="ED32" s="477">
        <v>0.214</v>
      </c>
      <c r="EE32" s="477">
        <v>0.17199999999999999</v>
      </c>
      <c r="EF32" s="477" t="s">
        <v>17</v>
      </c>
      <c r="EG32" s="477">
        <v>3.7999999999999999E-2</v>
      </c>
      <c r="EH32" s="477">
        <v>7.6999999999999999E-2</v>
      </c>
      <c r="EI32" s="477" t="s">
        <v>17</v>
      </c>
      <c r="EJ32" s="477" t="s">
        <v>30</v>
      </c>
      <c r="EK32" s="477" t="s">
        <v>30</v>
      </c>
      <c r="EL32" s="477">
        <v>0.17799999999999999</v>
      </c>
      <c r="EM32" s="477"/>
      <c r="EN32" s="477"/>
      <c r="EO32" s="477"/>
      <c r="EP32" s="477">
        <v>0.83499999999999996</v>
      </c>
      <c r="EQ32" s="477">
        <v>1.1000000000000001</v>
      </c>
      <c r="ER32" s="477"/>
      <c r="ES32" s="477"/>
      <c r="ET32" s="477"/>
      <c r="EU32" s="477">
        <v>0.34</v>
      </c>
      <c r="EV32" s="477">
        <v>5.2999999999999999E-2</v>
      </c>
      <c r="EW32" s="477">
        <v>4.0000000000000001E-3</v>
      </c>
      <c r="EX32" s="477" t="s">
        <v>30</v>
      </c>
      <c r="EY32" s="477" t="s">
        <v>30</v>
      </c>
      <c r="EZ32" s="477">
        <v>1.0999999999999999E-2</v>
      </c>
      <c r="FA32" s="477">
        <v>7.0000000000000001E-3</v>
      </c>
      <c r="FB32" s="477">
        <v>8.0000000000000002E-3</v>
      </c>
      <c r="FC32" s="477">
        <v>6.0999999999999999E-2</v>
      </c>
      <c r="FD32" s="477">
        <v>4.2999999999999997E-2</v>
      </c>
      <c r="FE32" s="477">
        <v>0.2</v>
      </c>
      <c r="FF32" s="477">
        <v>5.3999999999999999E-2</v>
      </c>
      <c r="FG32" s="477"/>
      <c r="FH32" s="477" t="s">
        <v>17</v>
      </c>
      <c r="FI32" s="477">
        <v>2.4E-2</v>
      </c>
      <c r="FJ32" s="477">
        <v>2.5999999999999999E-2</v>
      </c>
      <c r="FK32" s="477" t="s">
        <v>17</v>
      </c>
      <c r="FL32" s="478" t="s">
        <v>30</v>
      </c>
      <c r="FM32" s="478" t="s">
        <v>30</v>
      </c>
      <c r="FN32" s="478">
        <v>4.9000000000000002E-2</v>
      </c>
      <c r="FO32" s="478">
        <v>0.17299999999999999</v>
      </c>
      <c r="FP32" s="478">
        <v>0.11899999999999999</v>
      </c>
      <c r="FQ32" s="478">
        <v>0.314</v>
      </c>
      <c r="FR32" s="478">
        <v>5.2999999999999999E-2</v>
      </c>
      <c r="FS32" s="478">
        <v>0.84599999999999997</v>
      </c>
      <c r="FT32" s="478"/>
      <c r="FU32" s="478">
        <v>3.5000000000000003E-2</v>
      </c>
      <c r="FV32" s="478" t="s">
        <v>17</v>
      </c>
      <c r="FW32" s="478">
        <v>4.2000000000000003E-2</v>
      </c>
      <c r="FX32" s="478">
        <v>0.129</v>
      </c>
    </row>
    <row r="33" spans="2:180">
      <c r="B33" s="476" t="s">
        <v>378</v>
      </c>
      <c r="C33" s="477"/>
      <c r="D33" s="477"/>
      <c r="E33" s="477"/>
      <c r="F33" s="477"/>
      <c r="G33" s="477"/>
      <c r="H33" s="477"/>
      <c r="I33" s="477"/>
      <c r="J33" s="477"/>
      <c r="K33" s="477"/>
      <c r="L33" s="477"/>
      <c r="M33" s="477"/>
      <c r="N33" s="477"/>
      <c r="O33" s="477">
        <v>2E-3</v>
      </c>
      <c r="P33" s="477">
        <v>5.0000000000000001E-3</v>
      </c>
      <c r="Q33" s="477"/>
      <c r="R33" s="477"/>
      <c r="S33" s="477"/>
      <c r="T33" s="477"/>
      <c r="U33" s="477"/>
      <c r="V33" s="477"/>
      <c r="W33" s="477"/>
      <c r="X33" s="477"/>
      <c r="Y33" s="477"/>
      <c r="Z33" s="477"/>
      <c r="AA33" s="477"/>
      <c r="AB33" s="477"/>
      <c r="AC33" s="477">
        <v>8.0000000000000002E-3</v>
      </c>
      <c r="AD33" s="477">
        <v>8.9999999999999993E-3</v>
      </c>
      <c r="AE33" s="477"/>
      <c r="AF33" s="477"/>
      <c r="AG33" s="477"/>
      <c r="AH33" s="477"/>
      <c r="AI33" s="477"/>
      <c r="AJ33" s="477"/>
      <c r="AK33" s="477"/>
      <c r="AL33" s="477"/>
      <c r="AM33" s="477"/>
      <c r="AN33" s="477"/>
      <c r="AO33" s="477"/>
      <c r="AP33" s="477"/>
      <c r="AQ33" s="477"/>
      <c r="AR33" s="477"/>
      <c r="AS33" s="477"/>
      <c r="AT33" s="477"/>
      <c r="AU33" s="477"/>
      <c r="AV33" s="477"/>
      <c r="AW33" s="477"/>
      <c r="AX33" s="477"/>
      <c r="AY33" s="477"/>
      <c r="AZ33" s="477"/>
      <c r="BA33" s="477"/>
      <c r="BB33" s="477"/>
      <c r="BC33" s="477"/>
      <c r="BD33" s="477"/>
      <c r="BE33" s="477"/>
      <c r="BF33" s="477" t="s">
        <v>17</v>
      </c>
      <c r="BG33" s="477"/>
      <c r="BH33" s="477"/>
      <c r="BI33" s="477"/>
      <c r="BJ33" s="477"/>
      <c r="BK33" s="477"/>
      <c r="BL33" s="477"/>
      <c r="BM33" s="477"/>
      <c r="BN33" s="477"/>
      <c r="BO33" s="477"/>
      <c r="BP33" s="477"/>
      <c r="BQ33" s="477"/>
      <c r="BR33" s="477"/>
      <c r="BS33" s="477"/>
      <c r="BT33" s="477"/>
      <c r="BU33" s="477"/>
      <c r="BV33" s="477"/>
      <c r="BW33" s="477" t="s">
        <v>17</v>
      </c>
      <c r="BX33" s="477">
        <v>1E-3</v>
      </c>
      <c r="BY33" s="477"/>
      <c r="BZ33" s="477"/>
      <c r="CA33" s="477"/>
      <c r="CB33" s="477"/>
      <c r="CC33" s="477"/>
      <c r="CD33" s="477"/>
      <c r="CE33" s="477"/>
      <c r="CF33" s="477"/>
      <c r="CG33" s="477"/>
      <c r="CH33" s="477"/>
      <c r="CI33" s="477"/>
      <c r="CJ33" s="477"/>
      <c r="CK33" s="477"/>
      <c r="CL33" s="477" t="s">
        <v>17</v>
      </c>
      <c r="CM33" s="477" t="s">
        <v>17</v>
      </c>
      <c r="CN33" s="477"/>
      <c r="CO33" s="477"/>
      <c r="CP33" s="477"/>
      <c r="CQ33" s="477"/>
      <c r="CR33" s="477"/>
      <c r="CS33" s="477"/>
      <c r="CT33" s="477"/>
      <c r="CU33" s="477"/>
      <c r="CV33" s="477"/>
      <c r="CW33" s="477"/>
      <c r="CX33" s="477"/>
      <c r="CY33" s="477"/>
      <c r="CZ33" s="477">
        <v>1E-3</v>
      </c>
      <c r="DA33" s="477" t="s">
        <v>17</v>
      </c>
      <c r="DB33" s="477"/>
      <c r="DC33" s="477"/>
      <c r="DD33" s="477"/>
      <c r="DE33" s="477"/>
      <c r="DF33" s="477"/>
      <c r="DG33" s="477"/>
      <c r="DH33" s="477"/>
      <c r="DI33" s="477"/>
      <c r="DJ33" s="477"/>
      <c r="DK33" s="477"/>
      <c r="DL33" s="477"/>
      <c r="DM33" s="477"/>
      <c r="DN33" s="477"/>
      <c r="DO33" s="477"/>
      <c r="DP33" s="477"/>
      <c r="DQ33" s="477"/>
      <c r="DR33" s="477"/>
      <c r="DS33" s="477">
        <v>2E-3</v>
      </c>
      <c r="DT33" s="477">
        <v>1E-3</v>
      </c>
      <c r="DU33" s="477"/>
      <c r="DV33" s="477"/>
      <c r="DW33" s="477"/>
      <c r="DX33" s="477"/>
      <c r="DY33" s="477"/>
      <c r="DZ33" s="477"/>
      <c r="EA33" s="477"/>
      <c r="EB33" s="477"/>
      <c r="EC33" s="477"/>
      <c r="ED33" s="477"/>
      <c r="EE33" s="477"/>
      <c r="EF33" s="477"/>
      <c r="EG33" s="477">
        <v>2E-3</v>
      </c>
      <c r="EH33" s="477" t="s">
        <v>17</v>
      </c>
      <c r="EI33" s="477"/>
      <c r="EJ33" s="477"/>
      <c r="EK33" s="477"/>
      <c r="EL33" s="477"/>
      <c r="EM33" s="477"/>
      <c r="EN33" s="477"/>
      <c r="EO33" s="477"/>
      <c r="EP33" s="477"/>
      <c r="EQ33" s="477"/>
      <c r="ER33" s="477"/>
      <c r="ES33" s="477"/>
      <c r="ET33" s="477"/>
      <c r="EU33" s="477" t="s">
        <v>17</v>
      </c>
      <c r="EV33" s="477" t="s">
        <v>17</v>
      </c>
      <c r="EW33" s="477"/>
      <c r="EX33" s="477"/>
      <c r="EY33" s="477"/>
      <c r="EZ33" s="477"/>
      <c r="FA33" s="477"/>
      <c r="FB33" s="477"/>
      <c r="FC33" s="477"/>
      <c r="FD33" s="477"/>
      <c r="FE33" s="477"/>
      <c r="FF33" s="477"/>
      <c r="FG33" s="477"/>
      <c r="FH33" s="477"/>
      <c r="FI33" s="477">
        <v>1E-3</v>
      </c>
      <c r="FJ33" s="477">
        <v>2E-3</v>
      </c>
      <c r="FK33" s="477"/>
      <c r="FL33" s="478"/>
      <c r="FM33" s="478"/>
      <c r="FN33" s="478"/>
      <c r="FO33" s="478"/>
      <c r="FP33" s="478"/>
      <c r="FQ33" s="478"/>
      <c r="FR33" s="478"/>
      <c r="FS33" s="478"/>
      <c r="FT33" s="478"/>
      <c r="FU33" s="478"/>
      <c r="FV33" s="478"/>
      <c r="FW33" s="478" t="s">
        <v>17</v>
      </c>
      <c r="FX33" s="478">
        <v>1E-3</v>
      </c>
    </row>
    <row r="34" spans="2:180">
      <c r="B34" s="476" t="s">
        <v>38</v>
      </c>
      <c r="C34" s="477" t="s">
        <v>33</v>
      </c>
      <c r="D34" s="477" t="s">
        <v>17</v>
      </c>
      <c r="E34" s="477" t="s">
        <v>17</v>
      </c>
      <c r="F34" s="477">
        <v>4.3999999999999997E-2</v>
      </c>
      <c r="G34" s="477">
        <v>3.1E-2</v>
      </c>
      <c r="H34" s="477">
        <v>1.7999999999999999E-2</v>
      </c>
      <c r="I34" s="477">
        <v>2.1999999999999999E-2</v>
      </c>
      <c r="J34" s="477">
        <v>5.6000000000000001E-2</v>
      </c>
      <c r="K34" s="477">
        <v>2.4E-2</v>
      </c>
      <c r="L34" s="477">
        <v>1.9E-2</v>
      </c>
      <c r="M34" s="477">
        <v>9.4E-2</v>
      </c>
      <c r="N34" s="477" t="s">
        <v>50</v>
      </c>
      <c r="O34" s="477">
        <v>1.2E-2</v>
      </c>
      <c r="P34" s="477">
        <v>3.5999999999999997E-2</v>
      </c>
      <c r="Q34" s="477">
        <v>8.9999999999999998E-4</v>
      </c>
      <c r="R34" s="477" t="s">
        <v>17</v>
      </c>
      <c r="S34" s="477" t="s">
        <v>17</v>
      </c>
      <c r="T34" s="477">
        <v>2.5999999999999999E-2</v>
      </c>
      <c r="U34" s="477">
        <v>2.5999999999999999E-2</v>
      </c>
      <c r="V34" s="477">
        <v>1.0999999999999999E-2</v>
      </c>
      <c r="W34" s="477">
        <v>7.0000000000000001E-3</v>
      </c>
      <c r="X34" s="477">
        <v>1.4999999999999999E-2</v>
      </c>
      <c r="Y34" s="477">
        <v>1.4999999999999999E-2</v>
      </c>
      <c r="Z34" s="477">
        <v>7.0000000000000001E-3</v>
      </c>
      <c r="AA34" s="477">
        <v>4.0000000000000001E-3</v>
      </c>
      <c r="AB34" s="477" t="s">
        <v>50</v>
      </c>
      <c r="AC34" s="477">
        <v>6.0000000000000001E-3</v>
      </c>
      <c r="AD34" s="477">
        <v>1.4E-2</v>
      </c>
      <c r="AE34" s="477">
        <v>1.0999999999999999E-2</v>
      </c>
      <c r="AF34" s="477"/>
      <c r="AG34" s="477"/>
      <c r="AH34" s="477" t="s">
        <v>17</v>
      </c>
      <c r="AI34" s="477"/>
      <c r="AJ34" s="477">
        <v>5.6000000000000001E-2</v>
      </c>
      <c r="AK34" s="477">
        <v>0.16500000000000001</v>
      </c>
      <c r="AL34" s="477"/>
      <c r="AM34" s="477"/>
      <c r="AN34" s="477"/>
      <c r="AO34" s="477"/>
      <c r="AP34" s="477"/>
      <c r="AQ34" s="477"/>
      <c r="AR34" s="477"/>
      <c r="AS34" s="477"/>
      <c r="AT34" s="477" t="s">
        <v>33</v>
      </c>
      <c r="AU34" s="477" t="s">
        <v>17</v>
      </c>
      <c r="AV34" s="477" t="s">
        <v>17</v>
      </c>
      <c r="AW34" s="477">
        <v>0.05</v>
      </c>
      <c r="AX34" s="477">
        <v>0.106</v>
      </c>
      <c r="AY34" s="477">
        <v>6.3E-2</v>
      </c>
      <c r="AZ34" s="477">
        <v>5.2999999999999999E-2</v>
      </c>
      <c r="BA34" s="477">
        <v>8.4000000000000005E-2</v>
      </c>
      <c r="BB34" s="477">
        <v>4.1000000000000002E-2</v>
      </c>
      <c r="BC34" s="477">
        <v>3.9E-2</v>
      </c>
      <c r="BD34" s="477"/>
      <c r="BE34" s="477"/>
      <c r="BF34" s="477">
        <v>0.06</v>
      </c>
      <c r="BG34" s="477"/>
      <c r="BH34" s="477">
        <v>2E-3</v>
      </c>
      <c r="BI34" s="477"/>
      <c r="BJ34" s="477" t="s">
        <v>33</v>
      </c>
      <c r="BK34" s="477" t="s">
        <v>17</v>
      </c>
      <c r="BL34" s="477" t="s">
        <v>17</v>
      </c>
      <c r="BM34" s="477" t="s">
        <v>17</v>
      </c>
      <c r="BN34" s="477" t="s">
        <v>17</v>
      </c>
      <c r="BO34" s="477" t="s">
        <v>17</v>
      </c>
      <c r="BP34" s="477" t="s">
        <v>17</v>
      </c>
      <c r="BQ34" s="477" t="s">
        <v>17</v>
      </c>
      <c r="BR34" s="477" t="s">
        <v>17</v>
      </c>
      <c r="BS34" s="477" t="s">
        <v>17</v>
      </c>
      <c r="BT34" s="477">
        <v>1E-3</v>
      </c>
      <c r="BU34" s="477" t="s">
        <v>17</v>
      </c>
      <c r="BV34" s="477">
        <v>6.0000000000000001E-3</v>
      </c>
      <c r="BW34" s="477" t="s">
        <v>17</v>
      </c>
      <c r="BX34" s="477">
        <v>1E-3</v>
      </c>
      <c r="BY34" s="477" t="s">
        <v>33</v>
      </c>
      <c r="BZ34" s="477" t="s">
        <v>17</v>
      </c>
      <c r="CA34" s="477" t="s">
        <v>17</v>
      </c>
      <c r="CB34" s="477" t="s">
        <v>17</v>
      </c>
      <c r="CC34" s="477" t="s">
        <v>17</v>
      </c>
      <c r="CD34" s="477" t="s">
        <v>17</v>
      </c>
      <c r="CE34" s="477" t="s">
        <v>17</v>
      </c>
      <c r="CF34" s="477" t="s">
        <v>17</v>
      </c>
      <c r="CG34" s="477" t="s">
        <v>17</v>
      </c>
      <c r="CH34" s="477" t="s">
        <v>17</v>
      </c>
      <c r="CI34" s="477" t="s">
        <v>17</v>
      </c>
      <c r="CJ34" s="477" t="s">
        <v>17</v>
      </c>
      <c r="CK34" s="477" t="s">
        <v>50</v>
      </c>
      <c r="CL34" s="477" t="s">
        <v>17</v>
      </c>
      <c r="CM34" s="477">
        <v>1E-3</v>
      </c>
      <c r="CN34" s="477" t="s">
        <v>33</v>
      </c>
      <c r="CO34" s="477" t="s">
        <v>17</v>
      </c>
      <c r="CP34" s="477" t="s">
        <v>17</v>
      </c>
      <c r="CQ34" s="477">
        <v>8.9999999999999993E-3</v>
      </c>
      <c r="CR34" s="477">
        <v>1.2999999999999999E-2</v>
      </c>
      <c r="CS34" s="477">
        <v>3.0000000000000001E-3</v>
      </c>
      <c r="CT34" s="477">
        <v>3.0000000000000001E-3</v>
      </c>
      <c r="CU34" s="477">
        <v>4.1000000000000002E-2</v>
      </c>
      <c r="CV34" s="477" t="s">
        <v>17</v>
      </c>
      <c r="CW34" s="477"/>
      <c r="CX34" s="477"/>
      <c r="CY34" s="477" t="s">
        <v>50</v>
      </c>
      <c r="CZ34" s="477">
        <v>3.0000000000000001E-3</v>
      </c>
      <c r="DA34" s="477">
        <v>2E-3</v>
      </c>
      <c r="DB34" s="477">
        <v>0.02</v>
      </c>
      <c r="DC34" s="477"/>
      <c r="DD34" s="477">
        <v>2E-3</v>
      </c>
      <c r="DE34" s="477">
        <v>2E-3</v>
      </c>
      <c r="DF34" s="477">
        <v>2E-3</v>
      </c>
      <c r="DG34" s="477" t="s">
        <v>33</v>
      </c>
      <c r="DH34" s="477" t="s">
        <v>17</v>
      </c>
      <c r="DI34" s="477" t="s">
        <v>17</v>
      </c>
      <c r="DJ34" s="477" t="s">
        <v>50</v>
      </c>
      <c r="DK34" s="477">
        <v>7.0000000000000001E-3</v>
      </c>
      <c r="DL34" s="477">
        <v>4.0000000000000001E-3</v>
      </c>
      <c r="DM34" s="477">
        <v>4.0000000000000001E-3</v>
      </c>
      <c r="DN34" s="477">
        <v>6.0000000000000001E-3</v>
      </c>
      <c r="DO34" s="477">
        <v>1.0999999999999999E-2</v>
      </c>
      <c r="DP34" s="477">
        <v>0.01</v>
      </c>
      <c r="DQ34" s="477">
        <v>8.0000000000000002E-3</v>
      </c>
      <c r="DR34" s="477" t="s">
        <v>50</v>
      </c>
      <c r="DS34" s="477">
        <v>3.0000000000000001E-3</v>
      </c>
      <c r="DT34" s="477">
        <v>5.0000000000000001E-3</v>
      </c>
      <c r="DU34" s="477" t="s">
        <v>33</v>
      </c>
      <c r="DV34" s="477" t="s">
        <v>17</v>
      </c>
      <c r="DW34" s="477"/>
      <c r="DX34" s="477">
        <v>7.0000000000000001E-3</v>
      </c>
      <c r="DY34" s="477" t="s">
        <v>17</v>
      </c>
      <c r="DZ34" s="477">
        <v>6.0000000000000001E-3</v>
      </c>
      <c r="EA34" s="477"/>
      <c r="EB34" s="477"/>
      <c r="EC34" s="477"/>
      <c r="ED34" s="477">
        <v>2.8000000000000001E-2</v>
      </c>
      <c r="EE34" s="477">
        <v>8.0000000000000002E-3</v>
      </c>
      <c r="EF34" s="477" t="s">
        <v>50</v>
      </c>
      <c r="EG34" s="477">
        <v>3.0000000000000001E-3</v>
      </c>
      <c r="EH34" s="477">
        <v>5.0000000000000001E-3</v>
      </c>
      <c r="EI34" s="477" t="s">
        <v>33</v>
      </c>
      <c r="EJ34" s="477" t="s">
        <v>17</v>
      </c>
      <c r="EK34" s="477" t="s">
        <v>17</v>
      </c>
      <c r="EL34" s="477">
        <v>1E-3</v>
      </c>
      <c r="EM34" s="477"/>
      <c r="EN34" s="477"/>
      <c r="EO34" s="477"/>
      <c r="EP34" s="477">
        <v>3.0000000000000001E-3</v>
      </c>
      <c r="EQ34" s="477">
        <v>3.0000000000000001E-3</v>
      </c>
      <c r="ER34" s="477"/>
      <c r="ES34" s="477"/>
      <c r="ET34" s="477"/>
      <c r="EU34" s="477" t="s">
        <v>17</v>
      </c>
      <c r="EV34" s="477">
        <v>2E-3</v>
      </c>
      <c r="EW34" s="477" t="s">
        <v>33</v>
      </c>
      <c r="EX34" s="477" t="s">
        <v>17</v>
      </c>
      <c r="EY34" s="477">
        <v>1E-3</v>
      </c>
      <c r="EZ34" s="477">
        <v>6.0000000000000001E-3</v>
      </c>
      <c r="FA34" s="477">
        <v>5.0000000000000001E-3</v>
      </c>
      <c r="FB34" s="477">
        <v>3.0000000000000001E-3</v>
      </c>
      <c r="FC34" s="477">
        <v>4.0000000000000001E-3</v>
      </c>
      <c r="FD34" s="477">
        <v>4.0000000000000001E-3</v>
      </c>
      <c r="FE34" s="477">
        <v>1.2E-2</v>
      </c>
      <c r="FF34" s="477">
        <v>0.01</v>
      </c>
      <c r="FG34" s="477"/>
      <c r="FH34" s="477" t="s">
        <v>50</v>
      </c>
      <c r="FI34" s="477">
        <v>4.0000000000000001E-3</v>
      </c>
      <c r="FJ34" s="477">
        <v>5.0000000000000001E-3</v>
      </c>
      <c r="FK34" s="477" t="s">
        <v>33</v>
      </c>
      <c r="FL34" s="478" t="s">
        <v>17</v>
      </c>
      <c r="FM34" s="478" t="s">
        <v>17</v>
      </c>
      <c r="FN34" s="478" t="s">
        <v>50</v>
      </c>
      <c r="FO34" s="478">
        <v>5.0000000000000001E-3</v>
      </c>
      <c r="FP34" s="478">
        <v>7.0000000000000001E-3</v>
      </c>
      <c r="FQ34" s="478">
        <v>2E-3</v>
      </c>
      <c r="FR34" s="478">
        <v>3.0000000000000001E-3</v>
      </c>
      <c r="FS34" s="478">
        <v>8.9999999999999993E-3</v>
      </c>
      <c r="FT34" s="478"/>
      <c r="FU34" s="478">
        <v>2E-3</v>
      </c>
      <c r="FV34" s="478" t="s">
        <v>50</v>
      </c>
      <c r="FW34" s="478">
        <v>2E-3</v>
      </c>
      <c r="FX34" s="478">
        <v>5.0000000000000001E-3</v>
      </c>
    </row>
    <row r="35" spans="2:180">
      <c r="B35" s="476" t="s">
        <v>43</v>
      </c>
      <c r="C35" s="477" t="s">
        <v>50</v>
      </c>
      <c r="D35" s="477" t="s">
        <v>50</v>
      </c>
      <c r="E35" s="477" t="s">
        <v>50</v>
      </c>
      <c r="F35" s="477" t="s">
        <v>30</v>
      </c>
      <c r="G35" s="477" t="s">
        <v>30</v>
      </c>
      <c r="H35" s="477" t="s">
        <v>30</v>
      </c>
      <c r="I35" s="477" t="s">
        <v>30</v>
      </c>
      <c r="J35" s="477" t="s">
        <v>30</v>
      </c>
      <c r="K35" s="477" t="s">
        <v>30</v>
      </c>
      <c r="L35" s="477" t="s">
        <v>30</v>
      </c>
      <c r="M35" s="477" t="s">
        <v>30</v>
      </c>
      <c r="N35" s="477">
        <v>0.28000000000000003</v>
      </c>
      <c r="O35" s="477" t="s">
        <v>30</v>
      </c>
      <c r="P35" s="477" t="s">
        <v>30</v>
      </c>
      <c r="Q35" s="477">
        <v>5.0000000000000001E-3</v>
      </c>
      <c r="R35" s="477" t="s">
        <v>50</v>
      </c>
      <c r="S35" s="477" t="s">
        <v>50</v>
      </c>
      <c r="T35" s="477" t="s">
        <v>30</v>
      </c>
      <c r="U35" s="477" t="s">
        <v>30</v>
      </c>
      <c r="V35" s="477" t="s">
        <v>30</v>
      </c>
      <c r="W35" s="477" t="s">
        <v>30</v>
      </c>
      <c r="X35" s="477" t="s">
        <v>30</v>
      </c>
      <c r="Y35" s="477" t="s">
        <v>30</v>
      </c>
      <c r="Z35" s="477">
        <v>0.01</v>
      </c>
      <c r="AA35" s="477" t="s">
        <v>30</v>
      </c>
      <c r="AB35" s="477">
        <v>0.16</v>
      </c>
      <c r="AC35" s="477" t="s">
        <v>30</v>
      </c>
      <c r="AD35" s="477" t="s">
        <v>30</v>
      </c>
      <c r="AE35" s="477" t="s">
        <v>30</v>
      </c>
      <c r="AF35" s="477"/>
      <c r="AG35" s="477"/>
      <c r="AH35" s="477">
        <v>7.0000000000000001E-3</v>
      </c>
      <c r="AI35" s="477"/>
      <c r="AJ35" s="477" t="s">
        <v>30</v>
      </c>
      <c r="AK35" s="477" t="s">
        <v>30</v>
      </c>
      <c r="AL35" s="477"/>
      <c r="AM35" s="477"/>
      <c r="AN35" s="477"/>
      <c r="AO35" s="477"/>
      <c r="AP35" s="477"/>
      <c r="AQ35" s="477"/>
      <c r="AR35" s="477"/>
      <c r="AS35" s="477"/>
      <c r="AT35" s="477">
        <v>1.0999999999999999E-2</v>
      </c>
      <c r="AU35" s="477">
        <v>8.0000000000000002E-3</v>
      </c>
      <c r="AV35" s="477">
        <v>0.01</v>
      </c>
      <c r="AW35" s="477" t="s">
        <v>30</v>
      </c>
      <c r="AX35" s="477" t="s">
        <v>30</v>
      </c>
      <c r="AY35" s="477" t="s">
        <v>30</v>
      </c>
      <c r="AZ35" s="477" t="s">
        <v>30</v>
      </c>
      <c r="BA35" s="477" t="s">
        <v>30</v>
      </c>
      <c r="BB35" s="477" t="s">
        <v>50</v>
      </c>
      <c r="BC35" s="477" t="s">
        <v>30</v>
      </c>
      <c r="BD35" s="477"/>
      <c r="BE35" s="477"/>
      <c r="BF35" s="477" t="s">
        <v>30</v>
      </c>
      <c r="BG35" s="477"/>
      <c r="BH35" s="477" t="s">
        <v>30</v>
      </c>
      <c r="BI35" s="477"/>
      <c r="BJ35" s="477" t="s">
        <v>50</v>
      </c>
      <c r="BK35" s="477" t="s">
        <v>50</v>
      </c>
      <c r="BL35" s="477" t="s">
        <v>50</v>
      </c>
      <c r="BM35" s="477" t="s">
        <v>50</v>
      </c>
      <c r="BN35" s="477" t="s">
        <v>30</v>
      </c>
      <c r="BO35" s="477" t="s">
        <v>30</v>
      </c>
      <c r="BP35" s="477" t="s">
        <v>30</v>
      </c>
      <c r="BQ35" s="477" t="s">
        <v>30</v>
      </c>
      <c r="BR35" s="477" t="s">
        <v>30</v>
      </c>
      <c r="BS35" s="477" t="s">
        <v>30</v>
      </c>
      <c r="BT35" s="477" t="s">
        <v>30</v>
      </c>
      <c r="BU35" s="477" t="s">
        <v>30</v>
      </c>
      <c r="BV35" s="477">
        <v>1.41</v>
      </c>
      <c r="BW35" s="477" t="s">
        <v>30</v>
      </c>
      <c r="BX35" s="477" t="s">
        <v>30</v>
      </c>
      <c r="BY35" s="477" t="s">
        <v>50</v>
      </c>
      <c r="BZ35" s="477" t="s">
        <v>50</v>
      </c>
      <c r="CA35" s="477" t="s">
        <v>50</v>
      </c>
      <c r="CB35" s="477" t="s">
        <v>50</v>
      </c>
      <c r="CC35" s="477" t="s">
        <v>30</v>
      </c>
      <c r="CD35" s="477" t="s">
        <v>30</v>
      </c>
      <c r="CE35" s="477" t="s">
        <v>30</v>
      </c>
      <c r="CF35" s="477" t="s">
        <v>30</v>
      </c>
      <c r="CG35" s="477" t="s">
        <v>30</v>
      </c>
      <c r="CH35" s="477" t="s">
        <v>30</v>
      </c>
      <c r="CI35" s="477" t="s">
        <v>30</v>
      </c>
      <c r="CJ35" s="477" t="s">
        <v>30</v>
      </c>
      <c r="CK35" s="477">
        <v>0.318</v>
      </c>
      <c r="CL35" s="477" t="s">
        <v>30</v>
      </c>
      <c r="CM35" s="477" t="s">
        <v>30</v>
      </c>
      <c r="CN35" s="477" t="s">
        <v>50</v>
      </c>
      <c r="CO35" s="477" t="s">
        <v>50</v>
      </c>
      <c r="CP35" s="477" t="s">
        <v>50</v>
      </c>
      <c r="CQ35" s="477" t="s">
        <v>30</v>
      </c>
      <c r="CR35" s="477" t="s">
        <v>30</v>
      </c>
      <c r="CS35" s="477" t="s">
        <v>30</v>
      </c>
      <c r="CT35" s="477" t="s">
        <v>30</v>
      </c>
      <c r="CU35" s="477" t="s">
        <v>30</v>
      </c>
      <c r="CV35" s="477" t="s">
        <v>50</v>
      </c>
      <c r="CW35" s="477"/>
      <c r="CX35" s="477"/>
      <c r="CY35" s="477">
        <v>2.1000000000000001E-2</v>
      </c>
      <c r="CZ35" s="477" t="s">
        <v>30</v>
      </c>
      <c r="DA35" s="477" t="s">
        <v>30</v>
      </c>
      <c r="DB35" s="477" t="s">
        <v>30</v>
      </c>
      <c r="DC35" s="477"/>
      <c r="DD35" s="477" t="s">
        <v>30</v>
      </c>
      <c r="DE35" s="477" t="s">
        <v>30</v>
      </c>
      <c r="DF35" s="477" t="s">
        <v>30</v>
      </c>
      <c r="DG35" s="477" t="s">
        <v>50</v>
      </c>
      <c r="DH35" s="477">
        <v>7.0000000000000001E-3</v>
      </c>
      <c r="DI35" s="477" t="s">
        <v>50</v>
      </c>
      <c r="DJ35" s="477" t="s">
        <v>30</v>
      </c>
      <c r="DK35" s="477" t="s">
        <v>30</v>
      </c>
      <c r="DL35" s="477" t="s">
        <v>30</v>
      </c>
      <c r="DM35" s="477" t="s">
        <v>30</v>
      </c>
      <c r="DN35" s="477" t="s">
        <v>30</v>
      </c>
      <c r="DO35" s="477" t="s">
        <v>30</v>
      </c>
      <c r="DP35" s="477" t="s">
        <v>30</v>
      </c>
      <c r="DQ35" s="477" t="s">
        <v>30</v>
      </c>
      <c r="DR35" s="477">
        <v>1.2999999999999999E-2</v>
      </c>
      <c r="DS35" s="477" t="s">
        <v>30</v>
      </c>
      <c r="DT35" s="477" t="s">
        <v>30</v>
      </c>
      <c r="DU35" s="477" t="s">
        <v>50</v>
      </c>
      <c r="DV35" s="477" t="s">
        <v>50</v>
      </c>
      <c r="DW35" s="477"/>
      <c r="DX35" s="477" t="s">
        <v>30</v>
      </c>
      <c r="DY35" s="477" t="s">
        <v>30</v>
      </c>
      <c r="DZ35" s="477" t="s">
        <v>30</v>
      </c>
      <c r="EA35" s="477"/>
      <c r="EB35" s="477"/>
      <c r="EC35" s="477"/>
      <c r="ED35" s="477" t="s">
        <v>30</v>
      </c>
      <c r="EE35" s="477" t="s">
        <v>30</v>
      </c>
      <c r="EF35" s="477">
        <v>0.45400000000000001</v>
      </c>
      <c r="EG35" s="477" t="s">
        <v>30</v>
      </c>
      <c r="EH35" s="477" t="s">
        <v>30</v>
      </c>
      <c r="EI35" s="477" t="s">
        <v>50</v>
      </c>
      <c r="EJ35" s="477">
        <v>1.2E-2</v>
      </c>
      <c r="EK35" s="477" t="s">
        <v>50</v>
      </c>
      <c r="EL35" s="477" t="s">
        <v>30</v>
      </c>
      <c r="EM35" s="477"/>
      <c r="EN35" s="477"/>
      <c r="EO35" s="477"/>
      <c r="EP35" s="477" t="s">
        <v>30</v>
      </c>
      <c r="EQ35" s="477" t="s">
        <v>30</v>
      </c>
      <c r="ER35" s="477"/>
      <c r="ES35" s="477"/>
      <c r="ET35" s="477"/>
      <c r="EU35" s="477" t="s">
        <v>30</v>
      </c>
      <c r="EV35" s="477" t="s">
        <v>30</v>
      </c>
      <c r="EW35" s="477" t="s">
        <v>50</v>
      </c>
      <c r="EX35" s="477" t="s">
        <v>50</v>
      </c>
      <c r="EY35" s="477">
        <v>8.0000000000000002E-3</v>
      </c>
      <c r="EZ35" s="477" t="s">
        <v>30</v>
      </c>
      <c r="FA35" s="477" t="s">
        <v>30</v>
      </c>
      <c r="FB35" s="477" t="s">
        <v>30</v>
      </c>
      <c r="FC35" s="477" t="s">
        <v>30</v>
      </c>
      <c r="FD35" s="477" t="s">
        <v>30</v>
      </c>
      <c r="FE35" s="477" t="s">
        <v>30</v>
      </c>
      <c r="FF35" s="477" t="s">
        <v>30</v>
      </c>
      <c r="FG35" s="477"/>
      <c r="FH35" s="477">
        <v>1.7000000000000001E-2</v>
      </c>
      <c r="FI35" s="477" t="s">
        <v>30</v>
      </c>
      <c r="FJ35" s="477" t="s">
        <v>30</v>
      </c>
      <c r="FK35" s="477" t="s">
        <v>50</v>
      </c>
      <c r="FL35" s="478" t="s">
        <v>50</v>
      </c>
      <c r="FM35" s="478">
        <v>5.0000000000000001E-3</v>
      </c>
      <c r="FN35" s="478" t="s">
        <v>30</v>
      </c>
      <c r="FO35" s="478" t="s">
        <v>30</v>
      </c>
      <c r="FP35" s="478" t="s">
        <v>30</v>
      </c>
      <c r="FQ35" s="478" t="s">
        <v>30</v>
      </c>
      <c r="FR35" s="478" t="s">
        <v>30</v>
      </c>
      <c r="FS35" s="478" t="s">
        <v>30</v>
      </c>
      <c r="FT35" s="478"/>
      <c r="FU35" s="478" t="s">
        <v>30</v>
      </c>
      <c r="FV35" s="478">
        <v>7.6999999999999999E-2</v>
      </c>
      <c r="FW35" s="478" t="s">
        <v>30</v>
      </c>
      <c r="FX35" s="478" t="s">
        <v>30</v>
      </c>
    </row>
    <row r="36" spans="2:180">
      <c r="B36" s="476" t="s">
        <v>49</v>
      </c>
      <c r="C36" s="477">
        <v>6.4000000000000001E-2</v>
      </c>
      <c r="D36" s="477">
        <v>4.7E-2</v>
      </c>
      <c r="E36" s="477">
        <v>4.3999999999999997E-2</v>
      </c>
      <c r="F36" s="477" t="s">
        <v>50</v>
      </c>
      <c r="G36" s="477">
        <v>1.2999999999999999E-2</v>
      </c>
      <c r="H36" s="477" t="s">
        <v>50</v>
      </c>
      <c r="I36" s="477" t="s">
        <v>50</v>
      </c>
      <c r="J36" s="477">
        <v>8.0000000000000002E-3</v>
      </c>
      <c r="K36" s="477" t="s">
        <v>50</v>
      </c>
      <c r="L36" s="477" t="s">
        <v>50</v>
      </c>
      <c r="M36" s="477">
        <v>7.0000000000000001E-3</v>
      </c>
      <c r="N36" s="477" t="s">
        <v>30</v>
      </c>
      <c r="O36" s="477" t="s">
        <v>50</v>
      </c>
      <c r="P36" s="477" t="s">
        <v>50</v>
      </c>
      <c r="Q36" s="477">
        <v>3.5999999999999997E-2</v>
      </c>
      <c r="R36" s="477">
        <v>1.7999999999999999E-2</v>
      </c>
      <c r="S36" s="477">
        <v>0.01</v>
      </c>
      <c r="T36" s="477">
        <v>2.5000000000000001E-2</v>
      </c>
      <c r="U36" s="477">
        <v>2.9000000000000001E-2</v>
      </c>
      <c r="V36" s="477">
        <v>5.0000000000000001E-3</v>
      </c>
      <c r="W36" s="477" t="s">
        <v>50</v>
      </c>
      <c r="X36" s="477" t="s">
        <v>50</v>
      </c>
      <c r="Y36" s="477" t="s">
        <v>50</v>
      </c>
      <c r="Z36" s="477" t="s">
        <v>50</v>
      </c>
      <c r="AA36" s="477" t="s">
        <v>50</v>
      </c>
      <c r="AB36" s="477" t="s">
        <v>30</v>
      </c>
      <c r="AC36" s="477" t="s">
        <v>50</v>
      </c>
      <c r="AD36" s="477" t="s">
        <v>50</v>
      </c>
      <c r="AE36" s="477">
        <v>7.0000000000000001E-3</v>
      </c>
      <c r="AF36" s="477"/>
      <c r="AG36" s="477"/>
      <c r="AH36" s="477">
        <v>0.113</v>
      </c>
      <c r="AI36" s="477"/>
      <c r="AJ36" s="477" t="s">
        <v>50</v>
      </c>
      <c r="AK36" s="477">
        <v>6.0000000000000001E-3</v>
      </c>
      <c r="AL36" s="477"/>
      <c r="AM36" s="477"/>
      <c r="AN36" s="477"/>
      <c r="AO36" s="477"/>
      <c r="AP36" s="477"/>
      <c r="AQ36" s="477"/>
      <c r="AR36" s="477"/>
      <c r="AS36" s="477"/>
      <c r="AT36" s="477">
        <v>0.11</v>
      </c>
      <c r="AU36" s="477">
        <v>6.7000000000000004E-2</v>
      </c>
      <c r="AV36" s="477">
        <v>7.0000000000000007E-2</v>
      </c>
      <c r="AW36" s="477">
        <v>0.01</v>
      </c>
      <c r="AX36" s="477">
        <v>8.0000000000000002E-3</v>
      </c>
      <c r="AY36" s="477" t="s">
        <v>50</v>
      </c>
      <c r="AZ36" s="477">
        <v>1.2E-2</v>
      </c>
      <c r="BA36" s="477">
        <v>8.0000000000000002E-3</v>
      </c>
      <c r="BB36" s="477" t="s">
        <v>50</v>
      </c>
      <c r="BC36" s="477" t="s">
        <v>50</v>
      </c>
      <c r="BD36" s="477"/>
      <c r="BE36" s="477"/>
      <c r="BF36" s="477">
        <v>3.2000000000000001E-2</v>
      </c>
      <c r="BG36" s="477"/>
      <c r="BH36" s="477" t="s">
        <v>50</v>
      </c>
      <c r="BI36" s="477"/>
      <c r="BJ36" s="477">
        <v>3.0000000000000001E-3</v>
      </c>
      <c r="BK36" s="477" t="s">
        <v>17</v>
      </c>
      <c r="BL36" s="477">
        <v>1E-3</v>
      </c>
      <c r="BM36" s="477" t="s">
        <v>17</v>
      </c>
      <c r="BN36" s="477" t="s">
        <v>50</v>
      </c>
      <c r="BO36" s="477" t="s">
        <v>50</v>
      </c>
      <c r="BP36" s="477" t="s">
        <v>50</v>
      </c>
      <c r="BQ36" s="477" t="s">
        <v>50</v>
      </c>
      <c r="BR36" s="477" t="s">
        <v>50</v>
      </c>
      <c r="BS36" s="477" t="s">
        <v>50</v>
      </c>
      <c r="BT36" s="477" t="s">
        <v>50</v>
      </c>
      <c r="BU36" s="477" t="s">
        <v>50</v>
      </c>
      <c r="BV36" s="477" t="s">
        <v>30</v>
      </c>
      <c r="BW36" s="477" t="s">
        <v>50</v>
      </c>
      <c r="BX36" s="477">
        <v>7.0000000000000001E-3</v>
      </c>
      <c r="BY36" s="477">
        <v>4.0000000000000001E-3</v>
      </c>
      <c r="BZ36" s="477" t="s">
        <v>17</v>
      </c>
      <c r="CA36" s="477">
        <v>1E-3</v>
      </c>
      <c r="CB36" s="477" t="s">
        <v>17</v>
      </c>
      <c r="CC36" s="477" t="s">
        <v>50</v>
      </c>
      <c r="CD36" s="477" t="s">
        <v>50</v>
      </c>
      <c r="CE36" s="477" t="s">
        <v>50</v>
      </c>
      <c r="CF36" s="477" t="s">
        <v>50</v>
      </c>
      <c r="CG36" s="477" t="s">
        <v>50</v>
      </c>
      <c r="CH36" s="477" t="s">
        <v>50</v>
      </c>
      <c r="CI36" s="477" t="s">
        <v>50</v>
      </c>
      <c r="CJ36" s="477" t="s">
        <v>50</v>
      </c>
      <c r="CK36" s="477" t="s">
        <v>30</v>
      </c>
      <c r="CL36" s="477" t="s">
        <v>50</v>
      </c>
      <c r="CM36" s="477" t="s">
        <v>50</v>
      </c>
      <c r="CN36" s="477">
        <v>6.0000000000000001E-3</v>
      </c>
      <c r="CO36" s="477">
        <v>8.0000000000000002E-3</v>
      </c>
      <c r="CP36" s="477">
        <v>2E-3</v>
      </c>
      <c r="CQ36" s="477">
        <v>8.9999999999999993E-3</v>
      </c>
      <c r="CR36" s="477" t="s">
        <v>50</v>
      </c>
      <c r="CS36" s="477" t="s">
        <v>50</v>
      </c>
      <c r="CT36" s="477" t="s">
        <v>50</v>
      </c>
      <c r="CU36" s="477">
        <v>6.2E-2</v>
      </c>
      <c r="CV36" s="477">
        <v>8.9999999999999993E-3</v>
      </c>
      <c r="CW36" s="477"/>
      <c r="CX36" s="477"/>
      <c r="CY36" s="477" t="s">
        <v>30</v>
      </c>
      <c r="CZ36" s="477" t="s">
        <v>50</v>
      </c>
      <c r="DA36" s="477" t="s">
        <v>50</v>
      </c>
      <c r="DB36" s="477" t="s">
        <v>50</v>
      </c>
      <c r="DC36" s="477"/>
      <c r="DD36" s="477" t="s">
        <v>50</v>
      </c>
      <c r="DE36" s="477">
        <v>1.7000000000000001E-2</v>
      </c>
      <c r="DF36" s="477">
        <v>1.0999999999999999E-2</v>
      </c>
      <c r="DG36" s="477">
        <v>0.01</v>
      </c>
      <c r="DH36" s="477">
        <v>6.0000000000000001E-3</v>
      </c>
      <c r="DI36" s="477">
        <v>5.0000000000000001E-3</v>
      </c>
      <c r="DJ36" s="477">
        <v>1.0999999999999999E-2</v>
      </c>
      <c r="DK36" s="477" t="s">
        <v>50</v>
      </c>
      <c r="DL36" s="477" t="s">
        <v>50</v>
      </c>
      <c r="DM36" s="477">
        <v>6.0000000000000001E-3</v>
      </c>
      <c r="DN36" s="477">
        <v>8.0000000000000002E-3</v>
      </c>
      <c r="DO36" s="477" t="s">
        <v>50</v>
      </c>
      <c r="DP36" s="477" t="s">
        <v>50</v>
      </c>
      <c r="DQ36" s="477" t="s">
        <v>50</v>
      </c>
      <c r="DR36" s="477" t="s">
        <v>30</v>
      </c>
      <c r="DS36" s="477" t="s">
        <v>50</v>
      </c>
      <c r="DT36" s="477" t="s">
        <v>50</v>
      </c>
      <c r="DU36" s="477">
        <v>1.4999999999999999E-2</v>
      </c>
      <c r="DV36" s="477">
        <v>2.3E-2</v>
      </c>
      <c r="DW36" s="477"/>
      <c r="DX36" s="477">
        <v>8.0000000000000002E-3</v>
      </c>
      <c r="DY36" s="477" t="s">
        <v>50</v>
      </c>
      <c r="DZ36" s="477" t="s">
        <v>50</v>
      </c>
      <c r="EA36" s="477"/>
      <c r="EB36" s="477"/>
      <c r="EC36" s="477"/>
      <c r="ED36" s="477" t="s">
        <v>50</v>
      </c>
      <c r="EE36" s="477" t="s">
        <v>50</v>
      </c>
      <c r="EF36" s="477" t="s">
        <v>30</v>
      </c>
      <c r="EG36" s="477" t="s">
        <v>50</v>
      </c>
      <c r="EH36" s="477" t="s">
        <v>50</v>
      </c>
      <c r="EI36" s="477">
        <v>3.0000000000000001E-3</v>
      </c>
      <c r="EJ36" s="477">
        <v>4.0000000000000001E-3</v>
      </c>
      <c r="EK36" s="477">
        <v>2E-3</v>
      </c>
      <c r="EL36" s="477" t="s">
        <v>50</v>
      </c>
      <c r="EM36" s="477"/>
      <c r="EN36" s="477"/>
      <c r="EO36" s="477"/>
      <c r="EP36" s="477" t="s">
        <v>50</v>
      </c>
      <c r="EQ36" s="477" t="s">
        <v>50</v>
      </c>
      <c r="ER36" s="477"/>
      <c r="ES36" s="477"/>
      <c r="ET36" s="477"/>
      <c r="EU36" s="477" t="s">
        <v>50</v>
      </c>
      <c r="EV36" s="477" t="s">
        <v>50</v>
      </c>
      <c r="EW36" s="477">
        <v>0.01</v>
      </c>
      <c r="EX36" s="477">
        <v>3.0000000000000001E-3</v>
      </c>
      <c r="EY36" s="477">
        <v>1.0999999999999999E-2</v>
      </c>
      <c r="EZ36" s="477">
        <v>1.7000000000000001E-2</v>
      </c>
      <c r="FA36" s="477">
        <v>3.7999999999999999E-2</v>
      </c>
      <c r="FB36" s="477">
        <v>6.0000000000000001E-3</v>
      </c>
      <c r="FC36" s="477" t="s">
        <v>50</v>
      </c>
      <c r="FD36" s="477" t="s">
        <v>50</v>
      </c>
      <c r="FE36" s="477">
        <v>8.0000000000000002E-3</v>
      </c>
      <c r="FF36" s="477" t="s">
        <v>50</v>
      </c>
      <c r="FG36" s="477"/>
      <c r="FH36" s="477" t="s">
        <v>30</v>
      </c>
      <c r="FI36" s="477" t="s">
        <v>50</v>
      </c>
      <c r="FJ36" s="477" t="s">
        <v>50</v>
      </c>
      <c r="FK36" s="477">
        <v>1.0999999999999999E-2</v>
      </c>
      <c r="FL36" s="478">
        <v>8.9999999999999993E-3</v>
      </c>
      <c r="FM36" s="478">
        <v>8.0000000000000002E-3</v>
      </c>
      <c r="FN36" s="478">
        <v>1.7000000000000001E-2</v>
      </c>
      <c r="FO36" s="478" t="s">
        <v>50</v>
      </c>
      <c r="FP36" s="478" t="s">
        <v>50</v>
      </c>
      <c r="FQ36" s="478" t="s">
        <v>50</v>
      </c>
      <c r="FR36" s="478" t="s">
        <v>50</v>
      </c>
      <c r="FS36" s="478">
        <v>1.2E-2</v>
      </c>
      <c r="FT36" s="478"/>
      <c r="FU36" s="478" t="s">
        <v>50</v>
      </c>
      <c r="FV36" s="478" t="s">
        <v>30</v>
      </c>
      <c r="FW36" s="478" t="s">
        <v>50</v>
      </c>
      <c r="FX36" s="478">
        <v>6.0000000000000001E-3</v>
      </c>
    </row>
    <row r="37" spans="2:180">
      <c r="B37" s="476" t="s">
        <v>19</v>
      </c>
      <c r="C37" s="477">
        <v>0.34</v>
      </c>
      <c r="D37" s="477">
        <v>0.39</v>
      </c>
      <c r="E37" s="477">
        <v>0.42</v>
      </c>
      <c r="F37" s="477">
        <v>0.34</v>
      </c>
      <c r="G37" s="477">
        <v>0.26</v>
      </c>
      <c r="H37" s="477">
        <v>0.46</v>
      </c>
      <c r="I37" s="477">
        <v>0.76</v>
      </c>
      <c r="J37" s="477">
        <v>0.66</v>
      </c>
      <c r="K37" s="477">
        <v>0.69</v>
      </c>
      <c r="L37" s="477">
        <v>0.62</v>
      </c>
      <c r="M37" s="477">
        <v>0.52</v>
      </c>
      <c r="N37" s="477">
        <v>0.63</v>
      </c>
      <c r="O37" s="477">
        <v>0.47</v>
      </c>
      <c r="P37" s="477">
        <v>0.26</v>
      </c>
      <c r="Q37" s="477">
        <v>0.73</v>
      </c>
      <c r="R37" s="477">
        <v>0.23</v>
      </c>
      <c r="S37" s="477">
        <v>0.61</v>
      </c>
      <c r="T37" s="477">
        <v>0.4</v>
      </c>
      <c r="U37" s="477">
        <v>0.26</v>
      </c>
      <c r="V37" s="477">
        <v>0.25</v>
      </c>
      <c r="W37" s="477">
        <v>0.51</v>
      </c>
      <c r="X37" s="477">
        <v>0.6</v>
      </c>
      <c r="Y37" s="477">
        <v>0.41</v>
      </c>
      <c r="Z37" s="477">
        <v>0.38</v>
      </c>
      <c r="AA37" s="477">
        <v>0.32</v>
      </c>
      <c r="AB37" s="477">
        <v>0.36</v>
      </c>
      <c r="AC37" s="477">
        <v>0.15</v>
      </c>
      <c r="AD37" s="477">
        <v>0.12</v>
      </c>
      <c r="AE37" s="477">
        <v>0.18</v>
      </c>
      <c r="AF37" s="477"/>
      <c r="AG37" s="477"/>
      <c r="AH37" s="477">
        <v>0.2</v>
      </c>
      <c r="AI37" s="477"/>
      <c r="AJ37" s="477">
        <v>0.06</v>
      </c>
      <c r="AK37" s="477">
        <v>0.42</v>
      </c>
      <c r="AL37" s="477"/>
      <c r="AM37" s="477"/>
      <c r="AN37" s="477"/>
      <c r="AO37" s="477"/>
      <c r="AP37" s="477"/>
      <c r="AQ37" s="477"/>
      <c r="AR37" s="477"/>
      <c r="AS37" s="477"/>
      <c r="AT37" s="477">
        <v>0.36</v>
      </c>
      <c r="AU37" s="477">
        <v>0.4</v>
      </c>
      <c r="AV37" s="477">
        <v>0.47</v>
      </c>
      <c r="AW37" s="477">
        <v>0.4</v>
      </c>
      <c r="AX37" s="477">
        <v>0.4</v>
      </c>
      <c r="AY37" s="477">
        <v>0.62</v>
      </c>
      <c r="AZ37" s="477">
        <v>0.7</v>
      </c>
      <c r="BA37" s="477">
        <v>0.68</v>
      </c>
      <c r="BB37" s="477">
        <v>0.64</v>
      </c>
      <c r="BC37" s="477">
        <v>0.57999999999999996</v>
      </c>
      <c r="BD37" s="477"/>
      <c r="BE37" s="477"/>
      <c r="BF37" s="477">
        <v>0.06</v>
      </c>
      <c r="BG37" s="477"/>
      <c r="BH37" s="477">
        <v>0.13</v>
      </c>
      <c r="BI37" s="477"/>
      <c r="BJ37" s="477">
        <v>0.1</v>
      </c>
      <c r="BK37" s="477">
        <v>0.08</v>
      </c>
      <c r="BL37" s="477">
        <v>0.11</v>
      </c>
      <c r="BM37" s="477">
        <v>0.06</v>
      </c>
      <c r="BN37" s="477">
        <v>0.1</v>
      </c>
      <c r="BO37" s="477">
        <v>0.09</v>
      </c>
      <c r="BP37" s="477">
        <v>0.08</v>
      </c>
      <c r="BQ37" s="477">
        <v>0.11</v>
      </c>
      <c r="BR37" s="477">
        <v>0.11</v>
      </c>
      <c r="BS37" s="477">
        <v>0.1</v>
      </c>
      <c r="BT37" s="477">
        <v>0.14000000000000001</v>
      </c>
      <c r="BU37" s="477">
        <v>0.14000000000000001</v>
      </c>
      <c r="BV37" s="477">
        <v>0.13</v>
      </c>
      <c r="BW37" s="477">
        <v>0.06</v>
      </c>
      <c r="BX37" s="477">
        <v>0.09</v>
      </c>
      <c r="BY37" s="477">
        <v>0.1</v>
      </c>
      <c r="BZ37" s="477">
        <v>0.08</v>
      </c>
      <c r="CA37" s="477">
        <v>0.1</v>
      </c>
      <c r="CB37" s="477">
        <v>0.06</v>
      </c>
      <c r="CC37" s="477">
        <v>0.1</v>
      </c>
      <c r="CD37" s="477">
        <v>0.1</v>
      </c>
      <c r="CE37" s="477">
        <v>7.0000000000000007E-2</v>
      </c>
      <c r="CF37" s="477">
        <v>0.12</v>
      </c>
      <c r="CG37" s="477">
        <v>0.11</v>
      </c>
      <c r="CH37" s="477">
        <v>0.1</v>
      </c>
      <c r="CI37" s="477">
        <v>0.11</v>
      </c>
      <c r="CJ37" s="477">
        <v>0.13</v>
      </c>
      <c r="CK37" s="477">
        <v>0.12</v>
      </c>
      <c r="CL37" s="477">
        <v>0.08</v>
      </c>
      <c r="CM37" s="477">
        <v>7.0000000000000007E-2</v>
      </c>
      <c r="CN37" s="477">
        <v>0.12</v>
      </c>
      <c r="CO37" s="477">
        <v>0.09</v>
      </c>
      <c r="CP37" s="477">
        <v>0.08</v>
      </c>
      <c r="CQ37" s="477">
        <v>0.12</v>
      </c>
      <c r="CR37" s="477">
        <v>0.12</v>
      </c>
      <c r="CS37" s="477">
        <v>7.0000000000000007E-2</v>
      </c>
      <c r="CT37" s="477">
        <v>0.16</v>
      </c>
      <c r="CU37" s="477">
        <v>0.69</v>
      </c>
      <c r="CV37" s="477">
        <v>0.14000000000000001</v>
      </c>
      <c r="CW37" s="477"/>
      <c r="CX37" s="477"/>
      <c r="CY37" s="477">
        <v>0.08</v>
      </c>
      <c r="CZ37" s="477" t="s">
        <v>52</v>
      </c>
      <c r="DA37" s="477">
        <v>0.08</v>
      </c>
      <c r="DB37" s="477">
        <v>0.06</v>
      </c>
      <c r="DC37" s="477"/>
      <c r="DD37" s="477">
        <v>0.13</v>
      </c>
      <c r="DE37" s="477">
        <v>0.15</v>
      </c>
      <c r="DF37" s="477">
        <v>0.2</v>
      </c>
      <c r="DG37" s="477">
        <v>0.22</v>
      </c>
      <c r="DH37" s="477">
        <v>0.41</v>
      </c>
      <c r="DI37" s="477">
        <v>0.37</v>
      </c>
      <c r="DJ37" s="477" t="s">
        <v>52</v>
      </c>
      <c r="DK37" s="477">
        <v>0.09</v>
      </c>
      <c r="DL37" s="477">
        <v>0.12</v>
      </c>
      <c r="DM37" s="477" t="s">
        <v>52</v>
      </c>
      <c r="DN37" s="477" t="s">
        <v>52</v>
      </c>
      <c r="DO37" s="477">
        <v>0.34</v>
      </c>
      <c r="DP37" s="477">
        <v>7.0000000000000007E-2</v>
      </c>
      <c r="DQ37" s="477">
        <v>0.77</v>
      </c>
      <c r="DR37" s="477">
        <v>0.76</v>
      </c>
      <c r="DS37" s="477" t="s">
        <v>52</v>
      </c>
      <c r="DT37" s="477">
        <v>0.27</v>
      </c>
      <c r="DU37" s="477">
        <v>0.06</v>
      </c>
      <c r="DV37" s="477">
        <v>7.0000000000000007E-2</v>
      </c>
      <c r="DW37" s="477"/>
      <c r="DX37" s="477">
        <v>0.13</v>
      </c>
      <c r="DY37" s="477" t="s">
        <v>52</v>
      </c>
      <c r="DZ37" s="477" t="s">
        <v>52</v>
      </c>
      <c r="EA37" s="477"/>
      <c r="EB37" s="477"/>
      <c r="EC37" s="477"/>
      <c r="ED37" s="477">
        <v>0.63</v>
      </c>
      <c r="EE37" s="477">
        <v>0.08</v>
      </c>
      <c r="EF37" s="477">
        <v>7.0000000000000007E-2</v>
      </c>
      <c r="EG37" s="477" t="s">
        <v>52</v>
      </c>
      <c r="EH37" s="477" t="s">
        <v>52</v>
      </c>
      <c r="EI37" s="477">
        <v>0.05</v>
      </c>
      <c r="EJ37" s="477">
        <v>0.06</v>
      </c>
      <c r="EK37" s="477">
        <v>0.06</v>
      </c>
      <c r="EL37" s="477">
        <v>0.05</v>
      </c>
      <c r="EM37" s="477"/>
      <c r="EN37" s="477"/>
      <c r="EO37" s="477"/>
      <c r="EP37" s="477">
        <v>0.06</v>
      </c>
      <c r="EQ37" s="477">
        <v>0.06</v>
      </c>
      <c r="ER37" s="477"/>
      <c r="ES37" s="477"/>
      <c r="ET37" s="477"/>
      <c r="EU37" s="477" t="s">
        <v>52</v>
      </c>
      <c r="EV37" s="477" t="s">
        <v>52</v>
      </c>
      <c r="EW37" s="477">
        <v>0.08</v>
      </c>
      <c r="EX37" s="477" t="s">
        <v>52</v>
      </c>
      <c r="EY37" s="477" t="s">
        <v>52</v>
      </c>
      <c r="EZ37" s="477">
        <v>0.09</v>
      </c>
      <c r="FA37" s="477">
        <v>0.08</v>
      </c>
      <c r="FB37" s="477">
        <v>0.08</v>
      </c>
      <c r="FC37" s="477">
        <v>0.09</v>
      </c>
      <c r="FD37" s="477">
        <v>0.11</v>
      </c>
      <c r="FE37" s="477">
        <v>0.18</v>
      </c>
      <c r="FF37" s="477">
        <v>0.14000000000000001</v>
      </c>
      <c r="FG37" s="477"/>
      <c r="FH37" s="477">
        <v>0.12</v>
      </c>
      <c r="FI37" s="477">
        <v>0.06</v>
      </c>
      <c r="FJ37" s="477">
        <v>0.08</v>
      </c>
      <c r="FK37" s="477">
        <v>0.15</v>
      </c>
      <c r="FL37" s="478">
        <v>0.14000000000000001</v>
      </c>
      <c r="FM37" s="478">
        <v>0.42</v>
      </c>
      <c r="FN37" s="478">
        <v>0.14000000000000001</v>
      </c>
      <c r="FO37" s="478">
        <v>0.2</v>
      </c>
      <c r="FP37" s="478">
        <v>0.18</v>
      </c>
      <c r="FQ37" s="478">
        <v>0.12</v>
      </c>
      <c r="FR37" s="478">
        <v>0.27</v>
      </c>
      <c r="FS37" s="478">
        <v>0.41</v>
      </c>
      <c r="FT37" s="478"/>
      <c r="FU37" s="478" t="s">
        <v>52</v>
      </c>
      <c r="FV37" s="478">
        <v>0.12</v>
      </c>
      <c r="FW37" s="478">
        <v>0.11</v>
      </c>
      <c r="FX37" s="478">
        <v>0.1</v>
      </c>
    </row>
    <row r="38" spans="2:180">
      <c r="B38" s="476" t="s">
        <v>31</v>
      </c>
      <c r="C38" s="477">
        <v>2.2000000000000002</v>
      </c>
      <c r="D38" s="477" t="s">
        <v>54</v>
      </c>
      <c r="E38" s="477">
        <v>1.99</v>
      </c>
      <c r="F38" s="477" t="s">
        <v>54</v>
      </c>
      <c r="G38" s="477" t="s">
        <v>52</v>
      </c>
      <c r="H38" s="477">
        <v>1.59</v>
      </c>
      <c r="I38" s="477">
        <v>0.86</v>
      </c>
      <c r="J38" s="477">
        <v>0.38</v>
      </c>
      <c r="K38" s="477">
        <v>0.09</v>
      </c>
      <c r="L38" s="477">
        <v>0.11</v>
      </c>
      <c r="M38" s="477">
        <v>0.06</v>
      </c>
      <c r="N38" s="477">
        <v>0.42</v>
      </c>
      <c r="O38" s="477">
        <v>1.81</v>
      </c>
      <c r="P38" s="477">
        <v>0.16</v>
      </c>
      <c r="Q38" s="477">
        <v>0.04</v>
      </c>
      <c r="R38" s="477" t="s">
        <v>52</v>
      </c>
      <c r="S38" s="477" t="s">
        <v>54</v>
      </c>
      <c r="T38" s="477" t="s">
        <v>54</v>
      </c>
      <c r="U38" s="477" t="s">
        <v>52</v>
      </c>
      <c r="V38" s="477">
        <v>0.14000000000000001</v>
      </c>
      <c r="W38" s="477">
        <v>0.08</v>
      </c>
      <c r="X38" s="477">
        <v>0.2</v>
      </c>
      <c r="Y38" s="477" t="s">
        <v>52</v>
      </c>
      <c r="Z38" s="477" t="s">
        <v>52</v>
      </c>
      <c r="AA38" s="477" t="s">
        <v>52</v>
      </c>
      <c r="AB38" s="477">
        <v>0.09</v>
      </c>
      <c r="AC38" s="477">
        <v>0.12</v>
      </c>
      <c r="AD38" s="477">
        <v>0.05</v>
      </c>
      <c r="AE38" s="477">
        <v>0.11</v>
      </c>
      <c r="AF38" s="477"/>
      <c r="AG38" s="477"/>
      <c r="AH38" s="477" t="s">
        <v>54</v>
      </c>
      <c r="AI38" s="477"/>
      <c r="AJ38" s="477">
        <v>0.52</v>
      </c>
      <c r="AK38" s="477" t="s">
        <v>52</v>
      </c>
      <c r="AL38" s="477"/>
      <c r="AM38" s="477"/>
      <c r="AN38" s="477"/>
      <c r="AO38" s="477"/>
      <c r="AP38" s="477"/>
      <c r="AQ38" s="477"/>
      <c r="AR38" s="477"/>
      <c r="AS38" s="477"/>
      <c r="AT38" s="477">
        <v>0.1</v>
      </c>
      <c r="AU38" s="477" t="s">
        <v>0</v>
      </c>
      <c r="AV38" s="477" t="s">
        <v>54</v>
      </c>
      <c r="AW38" s="477" t="s">
        <v>54</v>
      </c>
      <c r="AX38" s="477">
        <v>0.17</v>
      </c>
      <c r="AY38" s="477">
        <v>0.09</v>
      </c>
      <c r="AZ38" s="477">
        <v>0.16</v>
      </c>
      <c r="BA38" s="477">
        <v>0.1</v>
      </c>
      <c r="BB38" s="477" t="s">
        <v>52</v>
      </c>
      <c r="BC38" s="477">
        <v>0.13</v>
      </c>
      <c r="BD38" s="477"/>
      <c r="BE38" s="477"/>
      <c r="BF38" s="477">
        <v>0.14000000000000001</v>
      </c>
      <c r="BG38" s="477"/>
      <c r="BH38" s="477">
        <v>0.33</v>
      </c>
      <c r="BI38" s="477"/>
      <c r="BJ38" s="477">
        <v>0.35</v>
      </c>
      <c r="BK38" s="477">
        <v>0.09</v>
      </c>
      <c r="BL38" s="477">
        <v>0.19</v>
      </c>
      <c r="BM38" s="477">
        <v>0.55000000000000004</v>
      </c>
      <c r="BN38" s="477">
        <v>0.45</v>
      </c>
      <c r="BO38" s="477">
        <v>0.37</v>
      </c>
      <c r="BP38" s="477">
        <v>0.56999999999999995</v>
      </c>
      <c r="BQ38" s="477">
        <v>0.06</v>
      </c>
      <c r="BR38" s="477">
        <v>7.0000000000000007E-2</v>
      </c>
      <c r="BS38" s="477">
        <v>0.43</v>
      </c>
      <c r="BT38" s="477">
        <v>0.26</v>
      </c>
      <c r="BU38" s="477">
        <v>0.14000000000000001</v>
      </c>
      <c r="BV38" s="477">
        <v>0.92</v>
      </c>
      <c r="BW38" s="477">
        <v>0.57999999999999996</v>
      </c>
      <c r="BX38" s="477">
        <v>0.98</v>
      </c>
      <c r="BY38" s="477">
        <v>0.26</v>
      </c>
      <c r="BZ38" s="477">
        <v>0.63</v>
      </c>
      <c r="CA38" s="477">
        <v>0.18</v>
      </c>
      <c r="CB38" s="477">
        <v>0.54</v>
      </c>
      <c r="CC38" s="477">
        <v>0.27</v>
      </c>
      <c r="CD38" s="477">
        <v>0.23</v>
      </c>
      <c r="CE38" s="477">
        <v>0.61</v>
      </c>
      <c r="CF38" s="477">
        <v>0.1</v>
      </c>
      <c r="CG38" s="477">
        <v>0.11</v>
      </c>
      <c r="CH38" s="477">
        <v>0.1</v>
      </c>
      <c r="CI38" s="477">
        <v>0.14000000000000001</v>
      </c>
      <c r="CJ38" s="477">
        <v>0.14000000000000001</v>
      </c>
      <c r="CK38" s="477">
        <v>0.33</v>
      </c>
      <c r="CL38" s="477">
        <v>0.3</v>
      </c>
      <c r="CM38" s="477">
        <v>0.73</v>
      </c>
      <c r="CN38" s="477">
        <v>0.18</v>
      </c>
      <c r="CO38" s="477" t="s">
        <v>54</v>
      </c>
      <c r="CP38" s="477">
        <v>0.23</v>
      </c>
      <c r="CQ38" s="477" t="s">
        <v>54</v>
      </c>
      <c r="CR38" s="477">
        <v>0.14000000000000001</v>
      </c>
      <c r="CS38" s="477">
        <v>0.1</v>
      </c>
      <c r="CT38" s="477">
        <v>0.12</v>
      </c>
      <c r="CU38" s="477">
        <v>26</v>
      </c>
      <c r="CV38" s="477">
        <v>0.3</v>
      </c>
      <c r="CW38" s="477"/>
      <c r="CX38" s="477"/>
      <c r="CY38" s="477">
        <v>4.16</v>
      </c>
      <c r="CZ38" s="477">
        <v>1.17</v>
      </c>
      <c r="DA38" s="477">
        <v>0.19</v>
      </c>
      <c r="DB38" s="477">
        <v>0.33</v>
      </c>
      <c r="DC38" s="477"/>
      <c r="DD38" s="477">
        <v>0.73</v>
      </c>
      <c r="DE38" s="477">
        <v>0.9</v>
      </c>
      <c r="DF38" s="477">
        <v>0.89</v>
      </c>
      <c r="DG38" s="477">
        <v>0.03</v>
      </c>
      <c r="DH38" s="477" t="s">
        <v>52</v>
      </c>
      <c r="DI38" s="477">
        <v>0.56000000000000005</v>
      </c>
      <c r="DJ38" s="477" t="s">
        <v>54</v>
      </c>
      <c r="DK38" s="477">
        <v>0.65</v>
      </c>
      <c r="DL38" s="477">
        <v>0.28999999999999998</v>
      </c>
      <c r="DM38" s="477">
        <v>0.06</v>
      </c>
      <c r="DN38" s="477">
        <v>1.03</v>
      </c>
      <c r="DO38" s="477">
        <v>0.77</v>
      </c>
      <c r="DP38" s="477">
        <v>7.0000000000000007E-2</v>
      </c>
      <c r="DQ38" s="477">
        <v>0.22</v>
      </c>
      <c r="DR38" s="477" t="s">
        <v>52</v>
      </c>
      <c r="DS38" s="477" t="s">
        <v>52</v>
      </c>
      <c r="DT38" s="477">
        <v>0.12</v>
      </c>
      <c r="DU38" s="477">
        <v>0.11</v>
      </c>
      <c r="DV38" s="477" t="s">
        <v>54</v>
      </c>
      <c r="DW38" s="477"/>
      <c r="DX38" s="477" t="s">
        <v>52</v>
      </c>
      <c r="DY38" s="477">
        <v>0.14000000000000001</v>
      </c>
      <c r="DZ38" s="477">
        <v>0.28000000000000003</v>
      </c>
      <c r="EA38" s="477"/>
      <c r="EB38" s="477"/>
      <c r="EC38" s="477"/>
      <c r="ED38" s="477" t="s">
        <v>52</v>
      </c>
      <c r="EE38" s="477">
        <v>0.68</v>
      </c>
      <c r="EF38" s="477">
        <v>1.33</v>
      </c>
      <c r="EG38" s="477">
        <v>0.34</v>
      </c>
      <c r="EH38" s="477">
        <v>0.06</v>
      </c>
      <c r="EI38" s="477">
        <v>1.8</v>
      </c>
      <c r="EJ38" s="477">
        <v>0.57999999999999996</v>
      </c>
      <c r="EK38" s="477">
        <v>0.21</v>
      </c>
      <c r="EL38" s="477">
        <v>0.26</v>
      </c>
      <c r="EM38" s="477"/>
      <c r="EN38" s="477"/>
      <c r="EO38" s="477"/>
      <c r="EP38" s="477">
        <v>1.1200000000000001</v>
      </c>
      <c r="EQ38" s="477">
        <v>1.7</v>
      </c>
      <c r="ER38" s="477"/>
      <c r="ES38" s="477"/>
      <c r="ET38" s="477"/>
      <c r="EU38" s="477">
        <v>0.56000000000000005</v>
      </c>
      <c r="EV38" s="477">
        <v>0.72</v>
      </c>
      <c r="EW38" s="477">
        <v>0.08</v>
      </c>
      <c r="EX38" s="477">
        <v>0.06</v>
      </c>
      <c r="EY38" s="477">
        <v>1.51</v>
      </c>
      <c r="EZ38" s="477">
        <v>7.0000000000000007E-2</v>
      </c>
      <c r="FA38" s="477">
        <v>0.1</v>
      </c>
      <c r="FB38" s="477">
        <v>7.0000000000000007E-2</v>
      </c>
      <c r="FC38" s="477">
        <v>0.24</v>
      </c>
      <c r="FD38" s="477">
        <v>0.13</v>
      </c>
      <c r="FE38" s="477">
        <v>3.12</v>
      </c>
      <c r="FF38" s="477">
        <v>0.35</v>
      </c>
      <c r="FG38" s="477"/>
      <c r="FH38" s="477">
        <v>0.1</v>
      </c>
      <c r="FI38" s="477">
        <v>0.13</v>
      </c>
      <c r="FJ38" s="477">
        <v>0.15</v>
      </c>
      <c r="FK38" s="477">
        <v>0.14000000000000001</v>
      </c>
      <c r="FL38" s="478">
        <v>0.17</v>
      </c>
      <c r="FM38" s="478" t="s">
        <v>54</v>
      </c>
      <c r="FN38" s="478" t="s">
        <v>54</v>
      </c>
      <c r="FO38" s="478">
        <v>0.06</v>
      </c>
      <c r="FP38" s="478">
        <v>0.18</v>
      </c>
      <c r="FQ38" s="478">
        <v>0.11</v>
      </c>
      <c r="FR38" s="478">
        <v>0.12</v>
      </c>
      <c r="FS38" s="478">
        <v>1.72</v>
      </c>
      <c r="FT38" s="478"/>
      <c r="FU38" s="478">
        <v>0.16</v>
      </c>
      <c r="FV38" s="478">
        <v>0.06</v>
      </c>
      <c r="FW38" s="478">
        <v>0.16</v>
      </c>
      <c r="FX38" s="478">
        <v>0.1</v>
      </c>
    </row>
    <row r="39" spans="2:180">
      <c r="B39" s="476" t="s">
        <v>379</v>
      </c>
      <c r="C39" s="477" t="s">
        <v>37</v>
      </c>
      <c r="D39" s="477" t="s">
        <v>37</v>
      </c>
      <c r="E39" s="477" t="s">
        <v>37</v>
      </c>
      <c r="F39" s="477" t="s">
        <v>37</v>
      </c>
      <c r="G39" s="477" t="s">
        <v>37</v>
      </c>
      <c r="H39" s="477" t="s">
        <v>37</v>
      </c>
      <c r="I39" s="477" t="s">
        <v>37</v>
      </c>
      <c r="J39" s="477" t="s">
        <v>37</v>
      </c>
      <c r="K39" s="477" t="s">
        <v>37</v>
      </c>
      <c r="L39" s="477" t="s">
        <v>37</v>
      </c>
      <c r="M39" s="477" t="s">
        <v>37</v>
      </c>
      <c r="N39" s="477" t="s">
        <v>37</v>
      </c>
      <c r="O39" s="477" t="s">
        <v>37</v>
      </c>
      <c r="P39" s="477" t="s">
        <v>37</v>
      </c>
      <c r="Q39" s="477" t="s">
        <v>37</v>
      </c>
      <c r="R39" s="477" t="s">
        <v>37</v>
      </c>
      <c r="S39" s="477" t="s">
        <v>37</v>
      </c>
      <c r="T39" s="477" t="s">
        <v>37</v>
      </c>
      <c r="U39" s="477" t="s">
        <v>37</v>
      </c>
      <c r="V39" s="477" t="s">
        <v>37</v>
      </c>
      <c r="W39" s="477" t="s">
        <v>37</v>
      </c>
      <c r="X39" s="477" t="s">
        <v>37</v>
      </c>
      <c r="Y39" s="477" t="s">
        <v>37</v>
      </c>
      <c r="Z39" s="477" t="s">
        <v>37</v>
      </c>
      <c r="AA39" s="477" t="s">
        <v>37</v>
      </c>
      <c r="AB39" s="477" t="s">
        <v>37</v>
      </c>
      <c r="AC39" s="477" t="s">
        <v>37</v>
      </c>
      <c r="AD39" s="477" t="s">
        <v>37</v>
      </c>
      <c r="AE39" s="477" t="s">
        <v>37</v>
      </c>
      <c r="AF39" s="477"/>
      <c r="AG39" s="477"/>
      <c r="AH39" s="477" t="s">
        <v>37</v>
      </c>
      <c r="AI39" s="477"/>
      <c r="AJ39" s="477" t="s">
        <v>37</v>
      </c>
      <c r="AK39" s="477" t="s">
        <v>37</v>
      </c>
      <c r="AL39" s="477"/>
      <c r="AM39" s="477"/>
      <c r="AN39" s="477"/>
      <c r="AO39" s="477"/>
      <c r="AP39" s="477"/>
      <c r="AQ39" s="477"/>
      <c r="AR39" s="477"/>
      <c r="AS39" s="477"/>
      <c r="AT39" s="477" t="s">
        <v>37</v>
      </c>
      <c r="AU39" s="477" t="s">
        <v>37</v>
      </c>
      <c r="AV39" s="477" t="s">
        <v>37</v>
      </c>
      <c r="AW39" s="477" t="s">
        <v>37</v>
      </c>
      <c r="AX39" s="477" t="s">
        <v>37</v>
      </c>
      <c r="AY39" s="477" t="s">
        <v>37</v>
      </c>
      <c r="AZ39" s="477" t="s">
        <v>37</v>
      </c>
      <c r="BA39" s="477" t="s">
        <v>37</v>
      </c>
      <c r="BB39" s="477" t="s">
        <v>37</v>
      </c>
      <c r="BC39" s="477" t="s">
        <v>37</v>
      </c>
      <c r="BD39" s="477"/>
      <c r="BE39" s="477"/>
      <c r="BF39" s="477" t="s">
        <v>37</v>
      </c>
      <c r="BG39" s="477"/>
      <c r="BH39" s="477" t="s">
        <v>37</v>
      </c>
      <c r="BI39" s="477"/>
      <c r="BJ39" s="477" t="s">
        <v>37</v>
      </c>
      <c r="BK39" s="477" t="s">
        <v>37</v>
      </c>
      <c r="BL39" s="477" t="s">
        <v>37</v>
      </c>
      <c r="BM39" s="477" t="s">
        <v>88</v>
      </c>
      <c r="BN39" s="477" t="s">
        <v>37</v>
      </c>
      <c r="BO39" s="477" t="s">
        <v>37</v>
      </c>
      <c r="BP39" s="477" t="s">
        <v>37</v>
      </c>
      <c r="BQ39" s="477" t="s">
        <v>37</v>
      </c>
      <c r="BR39" s="477" t="s">
        <v>37</v>
      </c>
      <c r="BS39" s="477" t="s">
        <v>37</v>
      </c>
      <c r="BT39" s="477" t="s">
        <v>37</v>
      </c>
      <c r="BU39" s="477" t="s">
        <v>37</v>
      </c>
      <c r="BV39" s="477" t="s">
        <v>37</v>
      </c>
      <c r="BW39" s="477" t="s">
        <v>37</v>
      </c>
      <c r="BX39" s="477" t="s">
        <v>37</v>
      </c>
      <c r="BY39" s="477" t="s">
        <v>37</v>
      </c>
      <c r="BZ39" s="477" t="s">
        <v>37</v>
      </c>
      <c r="CA39" s="477" t="s">
        <v>37</v>
      </c>
      <c r="CB39" s="477" t="s">
        <v>37</v>
      </c>
      <c r="CC39" s="477" t="s">
        <v>37</v>
      </c>
      <c r="CD39" s="477" t="s">
        <v>37</v>
      </c>
      <c r="CE39" s="477" t="s">
        <v>37</v>
      </c>
      <c r="CF39" s="477" t="s">
        <v>37</v>
      </c>
      <c r="CG39" s="477" t="s">
        <v>37</v>
      </c>
      <c r="CH39" s="477" t="s">
        <v>37</v>
      </c>
      <c r="CI39" s="477" t="s">
        <v>37</v>
      </c>
      <c r="CJ39" s="477" t="s">
        <v>37</v>
      </c>
      <c r="CK39" s="477" t="s">
        <v>37</v>
      </c>
      <c r="CL39" s="477" t="s">
        <v>37</v>
      </c>
      <c r="CM39" s="477" t="s">
        <v>37</v>
      </c>
      <c r="CN39" s="477" t="s">
        <v>37</v>
      </c>
      <c r="CO39" s="477" t="s">
        <v>37</v>
      </c>
      <c r="CP39" s="477" t="s">
        <v>37</v>
      </c>
      <c r="CQ39" s="477" t="s">
        <v>37</v>
      </c>
      <c r="CR39" s="477" t="s">
        <v>37</v>
      </c>
      <c r="CS39" s="477" t="s">
        <v>37</v>
      </c>
      <c r="CT39" s="477" t="s">
        <v>37</v>
      </c>
      <c r="CU39" s="477" t="s">
        <v>37</v>
      </c>
      <c r="CV39" s="477" t="s">
        <v>37</v>
      </c>
      <c r="CW39" s="477"/>
      <c r="CX39" s="477"/>
      <c r="CY39" s="477" t="s">
        <v>37</v>
      </c>
      <c r="CZ39" s="477" t="s">
        <v>37</v>
      </c>
      <c r="DA39" s="477" t="s">
        <v>37</v>
      </c>
      <c r="DB39" s="477" t="s">
        <v>37</v>
      </c>
      <c r="DC39" s="477"/>
      <c r="DD39" s="477" t="s">
        <v>37</v>
      </c>
      <c r="DE39" s="477" t="s">
        <v>37</v>
      </c>
      <c r="DF39" s="477" t="s">
        <v>37</v>
      </c>
      <c r="DG39" s="477" t="s">
        <v>37</v>
      </c>
      <c r="DH39" s="477" t="s">
        <v>37</v>
      </c>
      <c r="DI39" s="477" t="s">
        <v>37</v>
      </c>
      <c r="DJ39" s="477" t="s">
        <v>37</v>
      </c>
      <c r="DK39" s="477" t="s">
        <v>37</v>
      </c>
      <c r="DL39" s="477" t="s">
        <v>37</v>
      </c>
      <c r="DM39" s="477" t="s">
        <v>37</v>
      </c>
      <c r="DN39" s="477" t="s">
        <v>37</v>
      </c>
      <c r="DO39" s="477" t="s">
        <v>37</v>
      </c>
      <c r="DP39" s="477" t="s">
        <v>37</v>
      </c>
      <c r="DQ39" s="477" t="s">
        <v>37</v>
      </c>
      <c r="DR39" s="477" t="s">
        <v>37</v>
      </c>
      <c r="DS39" s="477" t="s">
        <v>37</v>
      </c>
      <c r="DT39" s="477" t="s">
        <v>37</v>
      </c>
      <c r="DU39" s="477" t="s">
        <v>37</v>
      </c>
      <c r="DV39" s="477" t="s">
        <v>37</v>
      </c>
      <c r="DW39" s="477"/>
      <c r="DX39" s="477" t="s">
        <v>37</v>
      </c>
      <c r="DY39" s="477" t="s">
        <v>37</v>
      </c>
      <c r="DZ39" s="477" t="s">
        <v>37</v>
      </c>
      <c r="EA39" s="477"/>
      <c r="EB39" s="477"/>
      <c r="EC39" s="477"/>
      <c r="ED39" s="477" t="s">
        <v>37</v>
      </c>
      <c r="EE39" s="477" t="s">
        <v>37</v>
      </c>
      <c r="EF39" s="477" t="s">
        <v>37</v>
      </c>
      <c r="EG39" s="477" t="s">
        <v>37</v>
      </c>
      <c r="EH39" s="477" t="s">
        <v>37</v>
      </c>
      <c r="EI39" s="477" t="s">
        <v>37</v>
      </c>
      <c r="EJ39" s="477" t="s">
        <v>37</v>
      </c>
      <c r="EK39" s="477" t="s">
        <v>37</v>
      </c>
      <c r="EL39" s="477" t="s">
        <v>37</v>
      </c>
      <c r="EM39" s="477"/>
      <c r="EN39" s="477"/>
      <c r="EO39" s="477"/>
      <c r="EP39" s="477" t="s">
        <v>37</v>
      </c>
      <c r="EQ39" s="477" t="s">
        <v>37</v>
      </c>
      <c r="ER39" s="477"/>
      <c r="ES39" s="477"/>
      <c r="ET39" s="477"/>
      <c r="EU39" s="477" t="s">
        <v>37</v>
      </c>
      <c r="EV39" s="477" t="s">
        <v>37</v>
      </c>
      <c r="EW39" s="477" t="s">
        <v>37</v>
      </c>
      <c r="EX39" s="477" t="s">
        <v>37</v>
      </c>
      <c r="EY39" s="477" t="s">
        <v>37</v>
      </c>
      <c r="EZ39" s="477" t="s">
        <v>37</v>
      </c>
      <c r="FA39" s="477" t="s">
        <v>37</v>
      </c>
      <c r="FB39" s="477" t="s">
        <v>37</v>
      </c>
      <c r="FC39" s="477" t="s">
        <v>37</v>
      </c>
      <c r="FD39" s="477" t="s">
        <v>37</v>
      </c>
      <c r="FE39" s="477" t="s">
        <v>37</v>
      </c>
      <c r="FF39" s="477" t="s">
        <v>37</v>
      </c>
      <c r="FG39" s="477"/>
      <c r="FH39" s="477" t="s">
        <v>37</v>
      </c>
      <c r="FI39" s="477" t="s">
        <v>37</v>
      </c>
      <c r="FJ39" s="477" t="s">
        <v>37</v>
      </c>
      <c r="FK39" s="477" t="s">
        <v>37</v>
      </c>
      <c r="FL39" s="478" t="s">
        <v>37</v>
      </c>
      <c r="FM39" s="478" t="s">
        <v>37</v>
      </c>
      <c r="FN39" s="478" t="s">
        <v>37</v>
      </c>
      <c r="FO39" s="478" t="s">
        <v>37</v>
      </c>
      <c r="FP39" s="478" t="s">
        <v>37</v>
      </c>
      <c r="FQ39" s="478" t="s">
        <v>37</v>
      </c>
      <c r="FR39" s="478" t="s">
        <v>37</v>
      </c>
      <c r="FS39" s="478" t="s">
        <v>37</v>
      </c>
      <c r="FT39" s="478"/>
      <c r="FU39" s="478" t="s">
        <v>37</v>
      </c>
      <c r="FV39" s="478" t="s">
        <v>37</v>
      </c>
      <c r="FW39" s="478" t="s">
        <v>37</v>
      </c>
      <c r="FX39" s="478" t="s">
        <v>37</v>
      </c>
    </row>
    <row r="40" spans="2:180">
      <c r="B40" s="476" t="s">
        <v>263</v>
      </c>
      <c r="C40" s="477">
        <v>1.8</v>
      </c>
      <c r="D40" s="477">
        <v>0.89</v>
      </c>
      <c r="E40" s="477">
        <v>0.1</v>
      </c>
      <c r="F40" s="477">
        <v>0.7</v>
      </c>
      <c r="G40" s="477">
        <v>0.8</v>
      </c>
      <c r="H40" s="477">
        <v>0.6</v>
      </c>
      <c r="I40" s="477">
        <v>0.7</v>
      </c>
      <c r="J40" s="477">
        <v>0.7</v>
      </c>
      <c r="K40" s="477">
        <v>0.7</v>
      </c>
      <c r="L40" s="477">
        <v>0.8</v>
      </c>
      <c r="M40" s="477">
        <v>1</v>
      </c>
      <c r="N40" s="477">
        <v>0.8</v>
      </c>
      <c r="O40" s="477">
        <v>0.7</v>
      </c>
      <c r="P40" s="477">
        <v>0.7</v>
      </c>
      <c r="Q40" s="477">
        <v>2.7</v>
      </c>
      <c r="R40" s="477">
        <v>0.44</v>
      </c>
      <c r="S40" s="477">
        <v>0.4</v>
      </c>
      <c r="T40" s="477">
        <v>1.2</v>
      </c>
      <c r="U40" s="477">
        <v>0.8</v>
      </c>
      <c r="V40" s="477">
        <v>0.9</v>
      </c>
      <c r="W40" s="477">
        <v>1.1000000000000001</v>
      </c>
      <c r="X40" s="477">
        <v>1.1000000000000001</v>
      </c>
      <c r="Y40" s="477">
        <v>1</v>
      </c>
      <c r="Z40" s="477">
        <v>1.1000000000000001</v>
      </c>
      <c r="AA40" s="477">
        <v>1.3</v>
      </c>
      <c r="AB40" s="477">
        <v>1</v>
      </c>
      <c r="AC40" s="477">
        <v>0.9</v>
      </c>
      <c r="AD40" s="477">
        <v>0.6</v>
      </c>
      <c r="AE40" s="477">
        <v>0.7</v>
      </c>
      <c r="AF40" s="477"/>
      <c r="AG40" s="477"/>
      <c r="AH40" s="477">
        <v>0.5</v>
      </c>
      <c r="AI40" s="477"/>
      <c r="AJ40" s="477">
        <v>0.3</v>
      </c>
      <c r="AK40" s="477">
        <v>0.8</v>
      </c>
      <c r="AL40" s="477"/>
      <c r="AM40" s="477"/>
      <c r="AN40" s="477"/>
      <c r="AO40" s="477"/>
      <c r="AP40" s="477"/>
      <c r="AQ40" s="477"/>
      <c r="AR40" s="477"/>
      <c r="AS40" s="477"/>
      <c r="AT40" s="477">
        <v>1.9</v>
      </c>
      <c r="AU40" s="477">
        <v>0.27</v>
      </c>
      <c r="AV40" s="477">
        <v>0.1</v>
      </c>
      <c r="AW40" s="477">
        <v>0.5</v>
      </c>
      <c r="AX40" s="477">
        <v>0.7</v>
      </c>
      <c r="AY40" s="477">
        <v>0.6</v>
      </c>
      <c r="AZ40" s="477">
        <v>0.6</v>
      </c>
      <c r="BA40" s="477">
        <v>0.8</v>
      </c>
      <c r="BB40" s="477">
        <v>0.8</v>
      </c>
      <c r="BC40" s="477">
        <v>0.7</v>
      </c>
      <c r="BD40" s="477"/>
      <c r="BE40" s="477"/>
      <c r="BF40" s="477">
        <v>0.5</v>
      </c>
      <c r="BG40" s="477"/>
      <c r="BH40" s="477">
        <v>0.4</v>
      </c>
      <c r="BI40" s="477"/>
      <c r="BJ40" s="477">
        <v>0.56000000000000005</v>
      </c>
      <c r="BK40" s="477">
        <v>0.21</v>
      </c>
      <c r="BL40" s="477">
        <v>0.8</v>
      </c>
      <c r="BM40" s="477">
        <v>0.3</v>
      </c>
      <c r="BN40" s="477">
        <v>0.4</v>
      </c>
      <c r="BO40" s="477">
        <v>0.5</v>
      </c>
      <c r="BP40" s="477">
        <v>0.4</v>
      </c>
      <c r="BQ40" s="477">
        <v>0.3</v>
      </c>
      <c r="BR40" s="477">
        <v>0.3</v>
      </c>
      <c r="BS40" s="477">
        <v>0.4</v>
      </c>
      <c r="BT40" s="477">
        <v>0.3</v>
      </c>
      <c r="BU40" s="477">
        <v>0.3</v>
      </c>
      <c r="BV40" s="477">
        <v>0.4</v>
      </c>
      <c r="BW40" s="477">
        <v>0.4</v>
      </c>
      <c r="BX40" s="477">
        <v>0.4</v>
      </c>
      <c r="BY40" s="477">
        <v>0.68</v>
      </c>
      <c r="BZ40" s="477">
        <v>0.21</v>
      </c>
      <c r="CA40" s="477">
        <v>0.4</v>
      </c>
      <c r="CB40" s="477">
        <v>0.3</v>
      </c>
      <c r="CC40" s="477">
        <v>0.4</v>
      </c>
      <c r="CD40" s="477">
        <v>0.5</v>
      </c>
      <c r="CE40" s="477">
        <v>0.4</v>
      </c>
      <c r="CF40" s="477">
        <v>0.5</v>
      </c>
      <c r="CG40" s="477">
        <v>0.4</v>
      </c>
      <c r="CH40" s="477">
        <v>0.5</v>
      </c>
      <c r="CI40" s="477">
        <v>0.5</v>
      </c>
      <c r="CJ40" s="477">
        <v>0.5</v>
      </c>
      <c r="CK40" s="477">
        <v>0.4</v>
      </c>
      <c r="CL40" s="477">
        <v>0.4</v>
      </c>
      <c r="CM40" s="477">
        <v>0.3</v>
      </c>
      <c r="CN40" s="477">
        <v>1.2</v>
      </c>
      <c r="CO40" s="477">
        <v>0.24</v>
      </c>
      <c r="CP40" s="477">
        <v>0.2</v>
      </c>
      <c r="CQ40" s="477">
        <v>0.5</v>
      </c>
      <c r="CR40" s="477">
        <v>0.4</v>
      </c>
      <c r="CS40" s="477">
        <v>0.3</v>
      </c>
      <c r="CT40" s="477">
        <v>0.5</v>
      </c>
      <c r="CU40" s="477">
        <v>0.8</v>
      </c>
      <c r="CV40" s="477">
        <v>0.6</v>
      </c>
      <c r="CW40" s="477"/>
      <c r="CX40" s="477"/>
      <c r="CY40" s="477">
        <v>0.6</v>
      </c>
      <c r="CZ40" s="477">
        <v>0.8</v>
      </c>
      <c r="DA40" s="477">
        <v>0.3</v>
      </c>
      <c r="DB40" s="477">
        <v>0.3</v>
      </c>
      <c r="DC40" s="477"/>
      <c r="DD40" s="477">
        <v>0.5</v>
      </c>
      <c r="DE40" s="477">
        <v>0.4</v>
      </c>
      <c r="DF40" s="477">
        <v>0.4</v>
      </c>
      <c r="DG40" s="477">
        <v>1.8</v>
      </c>
      <c r="DH40" s="477">
        <v>1.04</v>
      </c>
      <c r="DI40" s="477">
        <v>0.4</v>
      </c>
      <c r="DJ40" s="477">
        <v>0.5</v>
      </c>
      <c r="DK40" s="477">
        <v>0.4</v>
      </c>
      <c r="DL40" s="477">
        <v>0.6</v>
      </c>
      <c r="DM40" s="477">
        <v>0.7</v>
      </c>
      <c r="DN40" s="477">
        <v>0.6</v>
      </c>
      <c r="DO40" s="477">
        <v>0.9</v>
      </c>
      <c r="DP40" s="477">
        <v>0.9</v>
      </c>
      <c r="DQ40" s="477">
        <v>1</v>
      </c>
      <c r="DR40" s="477">
        <v>1</v>
      </c>
      <c r="DS40" s="477">
        <v>0.6</v>
      </c>
      <c r="DT40" s="477">
        <v>0.7</v>
      </c>
      <c r="DU40" s="477">
        <v>1.7</v>
      </c>
      <c r="DV40" s="477">
        <v>0.9</v>
      </c>
      <c r="DW40" s="477"/>
      <c r="DX40" s="477">
        <v>0.6</v>
      </c>
      <c r="DY40" s="477">
        <v>0.5</v>
      </c>
      <c r="DZ40" s="477">
        <v>0.6</v>
      </c>
      <c r="EA40" s="477"/>
      <c r="EB40" s="477"/>
      <c r="EC40" s="477"/>
      <c r="ED40" s="477">
        <v>1.1000000000000001</v>
      </c>
      <c r="EE40" s="477">
        <v>0.8</v>
      </c>
      <c r="EF40" s="477">
        <v>0.9</v>
      </c>
      <c r="EG40" s="477">
        <v>1</v>
      </c>
      <c r="EH40" s="477">
        <v>0.5</v>
      </c>
      <c r="EI40" s="477">
        <v>0.3</v>
      </c>
      <c r="EJ40" s="477">
        <v>0.09</v>
      </c>
      <c r="EK40" s="477">
        <v>0.2</v>
      </c>
      <c r="EL40" s="477">
        <v>0.3</v>
      </c>
      <c r="EM40" s="477"/>
      <c r="EN40" s="477"/>
      <c r="EO40" s="477"/>
      <c r="EP40" s="477">
        <v>0.3</v>
      </c>
      <c r="EQ40" s="477">
        <v>0.4</v>
      </c>
      <c r="ER40" s="477"/>
      <c r="ES40" s="477"/>
      <c r="ET40" s="477"/>
      <c r="EU40" s="477">
        <v>0.3</v>
      </c>
      <c r="EV40" s="477">
        <v>0.1</v>
      </c>
      <c r="EW40" s="477">
        <v>1.6</v>
      </c>
      <c r="EX40" s="477">
        <v>0.38</v>
      </c>
      <c r="EY40" s="477">
        <v>0.7</v>
      </c>
      <c r="EZ40" s="477">
        <v>0.7</v>
      </c>
      <c r="FA40" s="477">
        <v>0.6</v>
      </c>
      <c r="FB40" s="477">
        <v>0.5</v>
      </c>
      <c r="FC40" s="477">
        <v>0.7</v>
      </c>
      <c r="FD40" s="477">
        <v>0.8</v>
      </c>
      <c r="FE40" s="477">
        <v>1</v>
      </c>
      <c r="FF40" s="477">
        <v>0.9</v>
      </c>
      <c r="FG40" s="477"/>
      <c r="FH40" s="477">
        <v>0.7</v>
      </c>
      <c r="FI40" s="477">
        <v>0.8</v>
      </c>
      <c r="FJ40" s="477">
        <v>0.5</v>
      </c>
      <c r="FK40" s="477">
        <v>2</v>
      </c>
      <c r="FL40" s="478">
        <v>0.22</v>
      </c>
      <c r="FM40" s="478">
        <v>0.5</v>
      </c>
      <c r="FN40" s="478">
        <v>0.8</v>
      </c>
      <c r="FO40" s="478">
        <v>0.9</v>
      </c>
      <c r="FP40" s="478">
        <v>0.7</v>
      </c>
      <c r="FQ40" s="478">
        <v>0.6</v>
      </c>
      <c r="FR40" s="478">
        <v>0.6</v>
      </c>
      <c r="FS40" s="478">
        <v>0.8</v>
      </c>
      <c r="FT40" s="478"/>
      <c r="FU40" s="478">
        <v>0.6</v>
      </c>
      <c r="FV40" s="478">
        <v>0.6</v>
      </c>
      <c r="FW40" s="478">
        <v>0.6</v>
      </c>
      <c r="FX40" s="478">
        <v>0.4</v>
      </c>
    </row>
    <row r="41" spans="2:180">
      <c r="B41" s="476" t="s">
        <v>382</v>
      </c>
      <c r="C41" s="477">
        <v>0.76</v>
      </c>
      <c r="D41" s="477">
        <v>0.3</v>
      </c>
      <c r="E41" s="477">
        <v>1.76</v>
      </c>
      <c r="F41" s="477">
        <v>3.17</v>
      </c>
      <c r="G41" s="477">
        <v>0.03</v>
      </c>
      <c r="H41" s="477">
        <v>4.16</v>
      </c>
      <c r="I41" s="477">
        <v>6.2</v>
      </c>
      <c r="J41" s="477">
        <v>1.64</v>
      </c>
      <c r="K41" s="477">
        <v>4.6399999999999997</v>
      </c>
      <c r="L41" s="477">
        <v>5.79</v>
      </c>
      <c r="M41" s="477">
        <v>0.9</v>
      </c>
      <c r="N41" s="477">
        <v>1.97</v>
      </c>
      <c r="O41" s="477">
        <v>2.31</v>
      </c>
      <c r="P41" s="477">
        <v>0.54</v>
      </c>
      <c r="Q41" s="477">
        <v>0.02</v>
      </c>
      <c r="R41" s="477" t="s">
        <v>30</v>
      </c>
      <c r="S41" s="477">
        <v>0.02</v>
      </c>
      <c r="T41" s="477">
        <v>0.22</v>
      </c>
      <c r="U41" s="477">
        <v>0.03</v>
      </c>
      <c r="V41" s="477">
        <v>0.02</v>
      </c>
      <c r="W41" s="477">
        <v>0.22</v>
      </c>
      <c r="X41" s="477">
        <v>0.08</v>
      </c>
      <c r="Y41" s="477">
        <v>0.03</v>
      </c>
      <c r="Z41" s="477">
        <v>0.04</v>
      </c>
      <c r="AA41" s="477">
        <v>0.04</v>
      </c>
      <c r="AB41" s="477" t="s">
        <v>30</v>
      </c>
      <c r="AC41" s="477" t="s">
        <v>30</v>
      </c>
      <c r="AD41" s="477" t="s">
        <v>30</v>
      </c>
      <c r="AE41" s="477">
        <v>0.02</v>
      </c>
      <c r="AF41" s="477"/>
      <c r="AG41" s="477"/>
      <c r="AH41" s="477">
        <v>1.1200000000000001</v>
      </c>
      <c r="AI41" s="477"/>
      <c r="AJ41" s="477" t="s">
        <v>30</v>
      </c>
      <c r="AK41" s="477">
        <v>0.7</v>
      </c>
      <c r="AL41" s="477"/>
      <c r="AM41" s="477"/>
      <c r="AN41" s="477"/>
      <c r="AO41" s="477"/>
      <c r="AP41" s="477"/>
      <c r="AQ41" s="477"/>
      <c r="AR41" s="477"/>
      <c r="AS41" s="477"/>
      <c r="AT41" s="477">
        <v>0.13</v>
      </c>
      <c r="AU41" s="477">
        <v>0.25</v>
      </c>
      <c r="AV41" s="477">
        <v>1.4</v>
      </c>
      <c r="AW41" s="477">
        <v>0.72</v>
      </c>
      <c r="AX41" s="477">
        <v>1.2</v>
      </c>
      <c r="AY41" s="477">
        <v>1.87</v>
      </c>
      <c r="AZ41" s="477">
        <v>1.01</v>
      </c>
      <c r="BA41" s="477">
        <v>0.94</v>
      </c>
      <c r="BB41" s="477">
        <v>2.4</v>
      </c>
      <c r="BC41" s="477">
        <v>1.91</v>
      </c>
      <c r="BD41" s="477"/>
      <c r="BE41" s="477"/>
      <c r="BF41" s="477">
        <v>0.11</v>
      </c>
      <c r="BG41" s="477"/>
      <c r="BH41" s="477">
        <v>0.03</v>
      </c>
      <c r="BI41" s="477"/>
      <c r="BJ41" s="477" t="s">
        <v>30</v>
      </c>
      <c r="BK41" s="477" t="s">
        <v>30</v>
      </c>
      <c r="BL41" s="477" t="s">
        <v>30</v>
      </c>
      <c r="BM41" s="477">
        <v>0.04</v>
      </c>
      <c r="BN41" s="477" t="s">
        <v>30</v>
      </c>
      <c r="BO41" s="477">
        <v>0.02</v>
      </c>
      <c r="BP41" s="477">
        <v>0.02</v>
      </c>
      <c r="BQ41" s="477">
        <v>0.02</v>
      </c>
      <c r="BR41" s="477" t="s">
        <v>30</v>
      </c>
      <c r="BS41" s="477">
        <v>0.03</v>
      </c>
      <c r="BT41" s="477">
        <v>0.02</v>
      </c>
      <c r="BU41" s="477">
        <v>7.0000000000000007E-2</v>
      </c>
      <c r="BV41" s="477" t="s">
        <v>30</v>
      </c>
      <c r="BW41" s="477">
        <v>0.02</v>
      </c>
      <c r="BX41" s="477">
        <v>0.03</v>
      </c>
      <c r="BY41" s="477" t="s">
        <v>30</v>
      </c>
      <c r="BZ41" s="477" t="s">
        <v>30</v>
      </c>
      <c r="CA41" s="477" t="s">
        <v>30</v>
      </c>
      <c r="CB41" s="477">
        <v>3.0000000000000001E-3</v>
      </c>
      <c r="CC41" s="477">
        <v>0.01</v>
      </c>
      <c r="CD41" s="477" t="s">
        <v>30</v>
      </c>
      <c r="CE41" s="477">
        <v>0.02</v>
      </c>
      <c r="CF41" s="477">
        <v>0.05</v>
      </c>
      <c r="CG41" s="477" t="s">
        <v>30</v>
      </c>
      <c r="CH41" s="477">
        <v>0.05</v>
      </c>
      <c r="CI41" s="477">
        <v>0.03</v>
      </c>
      <c r="CJ41" s="477">
        <v>0.04</v>
      </c>
      <c r="CK41" s="477" t="s">
        <v>30</v>
      </c>
      <c r="CL41" s="477">
        <v>0.04</v>
      </c>
      <c r="CM41" s="477">
        <v>0.04</v>
      </c>
      <c r="CN41" s="477" t="s">
        <v>30</v>
      </c>
      <c r="CO41" s="477" t="s">
        <v>30</v>
      </c>
      <c r="CP41" s="477">
        <v>0.03</v>
      </c>
      <c r="CQ41" s="477">
        <v>0.09</v>
      </c>
      <c r="CR41" s="477">
        <v>0.03</v>
      </c>
      <c r="CS41" s="477">
        <v>0.02</v>
      </c>
      <c r="CT41" s="477">
        <v>0.09</v>
      </c>
      <c r="CU41" s="477">
        <v>0.17</v>
      </c>
      <c r="CV41" s="477">
        <v>0.05</v>
      </c>
      <c r="CW41" s="477"/>
      <c r="CX41" s="477"/>
      <c r="CY41" s="477" t="s">
        <v>30</v>
      </c>
      <c r="CZ41" s="477">
        <v>0.02</v>
      </c>
      <c r="DA41" s="477" t="s">
        <v>30</v>
      </c>
      <c r="DB41" s="477">
        <v>0.06</v>
      </c>
      <c r="DC41" s="477"/>
      <c r="DD41" s="477">
        <v>0.03</v>
      </c>
      <c r="DE41" s="477">
        <v>0.05</v>
      </c>
      <c r="DF41" s="477">
        <v>0.06</v>
      </c>
      <c r="DG41" s="477">
        <v>0.02</v>
      </c>
      <c r="DH41" s="477" t="s">
        <v>30</v>
      </c>
      <c r="DI41" s="477">
        <v>0.04</v>
      </c>
      <c r="DJ41" s="477">
        <v>0.01</v>
      </c>
      <c r="DK41" s="477">
        <v>0.04</v>
      </c>
      <c r="DL41" s="477" t="s">
        <v>30</v>
      </c>
      <c r="DM41" s="477">
        <v>0.05</v>
      </c>
      <c r="DN41" s="477">
        <v>0.05</v>
      </c>
      <c r="DO41" s="477">
        <v>7.0000000000000007E-2</v>
      </c>
      <c r="DP41" s="477">
        <v>0.17</v>
      </c>
      <c r="DQ41" s="477">
        <v>7.0000000000000007E-2</v>
      </c>
      <c r="DR41" s="477" t="s">
        <v>30</v>
      </c>
      <c r="DS41" s="477">
        <v>0.04</v>
      </c>
      <c r="DT41" s="477">
        <v>0.01</v>
      </c>
      <c r="DU41" s="477" t="s">
        <v>30</v>
      </c>
      <c r="DV41" s="477" t="s">
        <v>30</v>
      </c>
      <c r="DW41" s="477"/>
      <c r="DX41" s="477">
        <v>0.02</v>
      </c>
      <c r="DY41" s="477">
        <v>0.03</v>
      </c>
      <c r="DZ41" s="477">
        <v>0.1</v>
      </c>
      <c r="EA41" s="477"/>
      <c r="EB41" s="477"/>
      <c r="EC41" s="477"/>
      <c r="ED41" s="477">
        <v>0.04</v>
      </c>
      <c r="EE41" s="477">
        <v>0.2</v>
      </c>
      <c r="EF41" s="477" t="s">
        <v>30</v>
      </c>
      <c r="EG41" s="477">
        <v>0.08</v>
      </c>
      <c r="EH41" s="477">
        <v>0.02</v>
      </c>
      <c r="EI41" s="477">
        <v>0.03</v>
      </c>
      <c r="EJ41" s="477">
        <v>0.01</v>
      </c>
      <c r="EK41" s="477">
        <v>0.03</v>
      </c>
      <c r="EL41" s="477">
        <v>0.02</v>
      </c>
      <c r="EM41" s="477"/>
      <c r="EN41" s="477"/>
      <c r="EO41" s="477"/>
      <c r="EP41" s="477">
        <v>0.08</v>
      </c>
      <c r="EQ41" s="477">
        <v>0.03</v>
      </c>
      <c r="ER41" s="477"/>
      <c r="ES41" s="477"/>
      <c r="ET41" s="477"/>
      <c r="EU41" s="477">
        <v>0.01</v>
      </c>
      <c r="EV41" s="477">
        <v>0.02</v>
      </c>
      <c r="EW41" s="477" t="s">
        <v>30</v>
      </c>
      <c r="EX41" s="477" t="s">
        <v>30</v>
      </c>
      <c r="EY41" s="477">
        <v>0.05</v>
      </c>
      <c r="EZ41" s="477">
        <v>0.05</v>
      </c>
      <c r="FA41" s="477">
        <v>0.04</v>
      </c>
      <c r="FB41" s="477" t="s">
        <v>30</v>
      </c>
      <c r="FC41" s="477">
        <v>0.09</v>
      </c>
      <c r="FD41" s="477">
        <v>0.06</v>
      </c>
      <c r="FE41" s="477">
        <v>0.1</v>
      </c>
      <c r="FF41" s="477">
        <v>7.0000000000000007E-2</v>
      </c>
      <c r="FG41" s="477"/>
      <c r="FH41" s="477" t="s">
        <v>30</v>
      </c>
      <c r="FI41" s="477" t="s">
        <v>30</v>
      </c>
      <c r="FJ41" s="477">
        <v>0.02</v>
      </c>
      <c r="FK41" s="477" t="s">
        <v>30</v>
      </c>
      <c r="FL41" s="478" t="s">
        <v>30</v>
      </c>
      <c r="FM41" s="478">
        <v>1.01</v>
      </c>
      <c r="FN41" s="478">
        <v>0.03</v>
      </c>
      <c r="FO41" s="478">
        <v>0.02</v>
      </c>
      <c r="FP41" s="478">
        <v>0.04</v>
      </c>
      <c r="FQ41" s="478">
        <v>0.08</v>
      </c>
      <c r="FR41" s="478">
        <v>0.13</v>
      </c>
      <c r="FS41" s="478">
        <v>0.34</v>
      </c>
      <c r="FT41" s="478"/>
      <c r="FU41" s="478">
        <v>7.0000000000000007E-2</v>
      </c>
      <c r="FV41" s="478">
        <v>0.02</v>
      </c>
      <c r="FW41" s="478">
        <v>0.02</v>
      </c>
      <c r="FX41" s="478">
        <v>0.01</v>
      </c>
    </row>
    <row r="42" spans="2:180">
      <c r="B42" s="524" t="s">
        <v>286</v>
      </c>
      <c r="C42" s="477"/>
      <c r="D42" s="477"/>
      <c r="E42" s="477"/>
      <c r="F42" s="477"/>
      <c r="G42" s="477"/>
      <c r="H42" s="477"/>
      <c r="I42" s="477"/>
      <c r="J42" s="477"/>
      <c r="K42" s="477"/>
      <c r="L42" s="477"/>
      <c r="M42" s="477"/>
      <c r="N42" s="477">
        <v>7.0000000000000007E-2</v>
      </c>
      <c r="O42" s="477">
        <v>0.04</v>
      </c>
      <c r="P42" s="477">
        <v>0.2</v>
      </c>
      <c r="Q42" s="477"/>
      <c r="R42" s="477"/>
      <c r="S42" s="477"/>
      <c r="T42" s="477"/>
      <c r="U42" s="477"/>
      <c r="V42" s="477"/>
      <c r="W42" s="477"/>
      <c r="X42" s="477"/>
      <c r="Y42" s="477"/>
      <c r="Z42" s="477"/>
      <c r="AA42" s="477"/>
      <c r="AB42" s="477" t="s">
        <v>30</v>
      </c>
      <c r="AC42" s="477" t="s">
        <v>30</v>
      </c>
      <c r="AD42" s="477">
        <v>0.02</v>
      </c>
      <c r="AE42" s="477"/>
      <c r="AF42" s="477"/>
      <c r="AG42" s="477"/>
      <c r="AH42" s="477"/>
      <c r="AI42" s="477"/>
      <c r="AJ42" s="477"/>
      <c r="AK42" s="477"/>
      <c r="AL42" s="477"/>
      <c r="AM42" s="477"/>
      <c r="AN42" s="477"/>
      <c r="AO42" s="477"/>
      <c r="AP42" s="477"/>
      <c r="AQ42" s="477"/>
      <c r="AR42" s="477"/>
      <c r="AS42" s="477"/>
      <c r="AT42" s="477"/>
      <c r="AU42" s="477"/>
      <c r="AV42" s="477"/>
      <c r="AW42" s="477"/>
      <c r="AX42" s="477"/>
      <c r="AY42" s="477"/>
      <c r="AZ42" s="477"/>
      <c r="BA42" s="477"/>
      <c r="BB42" s="477"/>
      <c r="BC42" s="477"/>
      <c r="BD42" s="477"/>
      <c r="BE42" s="477"/>
      <c r="BF42" s="477" t="s">
        <v>30</v>
      </c>
      <c r="BG42" s="477"/>
      <c r="BH42" s="477"/>
      <c r="BI42" s="477"/>
      <c r="BJ42" s="477"/>
      <c r="BK42" s="477"/>
      <c r="BL42" s="477"/>
      <c r="BM42" s="477"/>
      <c r="BN42" s="477"/>
      <c r="BO42" s="477"/>
      <c r="BP42" s="477"/>
      <c r="BQ42" s="477"/>
      <c r="BR42" s="477"/>
      <c r="BS42" s="477"/>
      <c r="BT42" s="477"/>
      <c r="BU42" s="477"/>
      <c r="BV42" s="477" t="s">
        <v>30</v>
      </c>
      <c r="BW42" s="477" t="s">
        <v>30</v>
      </c>
      <c r="BX42" s="477" t="s">
        <v>30</v>
      </c>
      <c r="BY42" s="477"/>
      <c r="BZ42" s="477"/>
      <c r="CA42" s="477"/>
      <c r="CB42" s="477"/>
      <c r="CC42" s="477"/>
      <c r="CD42" s="477"/>
      <c r="CE42" s="477"/>
      <c r="CF42" s="477"/>
      <c r="CG42" s="477"/>
      <c r="CH42" s="477"/>
      <c r="CI42" s="477"/>
      <c r="CJ42" s="477"/>
      <c r="CK42" s="477" t="s">
        <v>30</v>
      </c>
      <c r="CL42" s="477" t="s">
        <v>30</v>
      </c>
      <c r="CM42" s="477" t="s">
        <v>30</v>
      </c>
      <c r="CN42" s="477"/>
      <c r="CO42" s="477"/>
      <c r="CP42" s="477"/>
      <c r="CQ42" s="477"/>
      <c r="CR42" s="477"/>
      <c r="CS42" s="477"/>
      <c r="CT42" s="477"/>
      <c r="CU42" s="477"/>
      <c r="CV42" s="477"/>
      <c r="CW42" s="477"/>
      <c r="CX42" s="477"/>
      <c r="CY42" s="477" t="s">
        <v>30</v>
      </c>
      <c r="CZ42" s="477" t="s">
        <v>30</v>
      </c>
      <c r="DA42" s="477" t="s">
        <v>30</v>
      </c>
      <c r="DB42" s="477"/>
      <c r="DC42" s="477"/>
      <c r="DD42" s="477"/>
      <c r="DE42" s="477"/>
      <c r="DF42" s="477"/>
      <c r="DG42" s="477"/>
      <c r="DH42" s="477"/>
      <c r="DI42" s="477"/>
      <c r="DJ42" s="477"/>
      <c r="DK42" s="477"/>
      <c r="DL42" s="477"/>
      <c r="DM42" s="477"/>
      <c r="DN42" s="477"/>
      <c r="DO42" s="477"/>
      <c r="DP42" s="477"/>
      <c r="DQ42" s="477"/>
      <c r="DR42" s="477" t="s">
        <v>30</v>
      </c>
      <c r="DS42" s="477" t="s">
        <v>30</v>
      </c>
      <c r="DT42" s="477" t="s">
        <v>30</v>
      </c>
      <c r="DU42" s="477"/>
      <c r="DV42" s="477"/>
      <c r="DW42" s="477"/>
      <c r="DX42" s="477"/>
      <c r="DY42" s="477"/>
      <c r="DZ42" s="477"/>
      <c r="EA42" s="477"/>
      <c r="EB42" s="477"/>
      <c r="EC42" s="477"/>
      <c r="ED42" s="477"/>
      <c r="EE42" s="477"/>
      <c r="EF42" s="477" t="s">
        <v>30</v>
      </c>
      <c r="EG42" s="477">
        <v>0.05</v>
      </c>
      <c r="EH42" s="477" t="s">
        <v>30</v>
      </c>
      <c r="EI42" s="477"/>
      <c r="EJ42" s="477"/>
      <c r="EK42" s="477"/>
      <c r="EL42" s="477"/>
      <c r="EM42" s="477"/>
      <c r="EN42" s="477"/>
      <c r="EO42" s="477"/>
      <c r="EP42" s="477"/>
      <c r="EQ42" s="477"/>
      <c r="ER42" s="477"/>
      <c r="ES42" s="477"/>
      <c r="ET42" s="477"/>
      <c r="EU42" s="477" t="s">
        <v>30</v>
      </c>
      <c r="EV42" s="477" t="s">
        <v>30</v>
      </c>
      <c r="EW42" s="477"/>
      <c r="EX42" s="477"/>
      <c r="EY42" s="477"/>
      <c r="EZ42" s="477"/>
      <c r="FA42" s="477"/>
      <c r="FB42" s="477"/>
      <c r="FC42" s="477"/>
      <c r="FD42" s="477"/>
      <c r="FE42" s="477"/>
      <c r="FF42" s="477"/>
      <c r="FG42" s="477"/>
      <c r="FH42" s="477" t="s">
        <v>30</v>
      </c>
      <c r="FI42" s="477" t="s">
        <v>30</v>
      </c>
      <c r="FJ42" s="477" t="s">
        <v>30</v>
      </c>
      <c r="FK42" s="477"/>
      <c r="FL42" s="478"/>
      <c r="FM42" s="478"/>
      <c r="FN42" s="478"/>
      <c r="FO42" s="478"/>
      <c r="FP42" s="478"/>
      <c r="FQ42" s="478"/>
      <c r="FR42" s="478"/>
      <c r="FS42" s="478"/>
      <c r="FT42" s="478"/>
      <c r="FU42" s="478"/>
      <c r="FV42" s="478" t="s">
        <v>30</v>
      </c>
      <c r="FW42" s="478" t="s">
        <v>30</v>
      </c>
      <c r="FX42" s="478" t="s">
        <v>30</v>
      </c>
    </row>
    <row r="43" spans="2:180">
      <c r="B43" s="476" t="s">
        <v>381</v>
      </c>
      <c r="C43" s="477">
        <v>0.37</v>
      </c>
      <c r="D43" s="477">
        <v>1.04</v>
      </c>
      <c r="E43" s="477">
        <v>0.11</v>
      </c>
      <c r="F43" s="477">
        <v>0.27</v>
      </c>
      <c r="G43" s="477">
        <v>0.43</v>
      </c>
      <c r="H43" s="477">
        <v>0.62</v>
      </c>
      <c r="I43" s="477">
        <v>1.44</v>
      </c>
      <c r="J43" s="477">
        <v>1.94</v>
      </c>
      <c r="K43" s="477">
        <v>1.61</v>
      </c>
      <c r="L43" s="477">
        <v>1.3</v>
      </c>
      <c r="M43" s="477">
        <v>1.1200000000000001</v>
      </c>
      <c r="N43" s="477">
        <v>0.45</v>
      </c>
      <c r="O43" s="477">
        <v>0.4</v>
      </c>
      <c r="P43" s="477">
        <v>0.41</v>
      </c>
      <c r="Q43" s="477" t="s">
        <v>30</v>
      </c>
      <c r="R43" s="477">
        <v>0.33</v>
      </c>
      <c r="S43" s="477" t="s">
        <v>30</v>
      </c>
      <c r="T43" s="477" t="s">
        <v>30</v>
      </c>
      <c r="U43" s="477">
        <v>0.43</v>
      </c>
      <c r="V43" s="477">
        <v>0.53</v>
      </c>
      <c r="W43" s="477" t="s">
        <v>30</v>
      </c>
      <c r="X43" s="477">
        <v>0.04</v>
      </c>
      <c r="Y43" s="477" t="s">
        <v>30</v>
      </c>
      <c r="Z43" s="477">
        <v>0.64</v>
      </c>
      <c r="AA43" s="477">
        <v>7.0000000000000007E-2</v>
      </c>
      <c r="AB43" s="477" t="s">
        <v>30</v>
      </c>
      <c r="AC43" s="477">
        <v>0.05</v>
      </c>
      <c r="AD43" s="477">
        <v>0.3</v>
      </c>
      <c r="AE43" s="477">
        <v>0.11</v>
      </c>
      <c r="AF43" s="477"/>
      <c r="AG43" s="477"/>
      <c r="AH43" s="477">
        <v>0.66</v>
      </c>
      <c r="AI43" s="477"/>
      <c r="AJ43" s="477">
        <v>7.0000000000000007E-2</v>
      </c>
      <c r="AK43" s="477">
        <v>4.88</v>
      </c>
      <c r="AL43" s="477"/>
      <c r="AM43" s="477"/>
      <c r="AN43" s="477"/>
      <c r="AO43" s="477"/>
      <c r="AP43" s="477"/>
      <c r="AQ43" s="477"/>
      <c r="AR43" s="477"/>
      <c r="AS43" s="477"/>
      <c r="AT43" s="477">
        <v>0.35</v>
      </c>
      <c r="AU43" s="477">
        <v>0.98</v>
      </c>
      <c r="AV43" s="477">
        <v>0.05</v>
      </c>
      <c r="AW43" s="477">
        <v>0.15</v>
      </c>
      <c r="AX43" s="477">
        <v>1.32</v>
      </c>
      <c r="AY43" s="477">
        <v>2.7</v>
      </c>
      <c r="AZ43" s="477">
        <v>2.81</v>
      </c>
      <c r="BA43" s="477">
        <v>2.62</v>
      </c>
      <c r="BB43" s="477">
        <v>1.96</v>
      </c>
      <c r="BC43" s="477">
        <v>1.5</v>
      </c>
      <c r="BD43" s="477"/>
      <c r="BE43" s="477"/>
      <c r="BF43" s="477">
        <v>0.28000000000000003</v>
      </c>
      <c r="BG43" s="477"/>
      <c r="BH43" s="477">
        <v>0.04</v>
      </c>
      <c r="BI43" s="477"/>
      <c r="BJ43" s="477" t="s">
        <v>30</v>
      </c>
      <c r="BK43" s="477">
        <v>0.16</v>
      </c>
      <c r="BL43" s="477" t="s">
        <v>30</v>
      </c>
      <c r="BM43" s="477">
        <v>0.31</v>
      </c>
      <c r="BN43" s="477" t="s">
        <v>30</v>
      </c>
      <c r="BO43" s="477">
        <v>0.02</v>
      </c>
      <c r="BP43" s="477">
        <v>0.04</v>
      </c>
      <c r="BQ43" s="477" t="s">
        <v>30</v>
      </c>
      <c r="BR43" s="477" t="s">
        <v>30</v>
      </c>
      <c r="BS43" s="477" t="s">
        <v>30</v>
      </c>
      <c r="BT43" s="477" t="s">
        <v>30</v>
      </c>
      <c r="BU43" s="477">
        <v>0.02</v>
      </c>
      <c r="BV43" s="477" t="s">
        <v>30</v>
      </c>
      <c r="BW43" s="477" t="s">
        <v>30</v>
      </c>
      <c r="BX43" s="477">
        <v>0.18</v>
      </c>
      <c r="BY43" s="477" t="s">
        <v>30</v>
      </c>
      <c r="BZ43" s="477">
        <v>0.21</v>
      </c>
      <c r="CA43" s="477" t="s">
        <v>30</v>
      </c>
      <c r="CB43" s="477">
        <v>0.24</v>
      </c>
      <c r="CC43" s="477">
        <v>0.03</v>
      </c>
      <c r="CD43" s="477">
        <v>7.0000000000000007E-2</v>
      </c>
      <c r="CE43" s="477">
        <v>0.15</v>
      </c>
      <c r="CF43" s="477" t="s">
        <v>30</v>
      </c>
      <c r="CG43" s="477" t="s">
        <v>30</v>
      </c>
      <c r="CH43" s="477" t="s">
        <v>30</v>
      </c>
      <c r="CI43" s="477" t="s">
        <v>30</v>
      </c>
      <c r="CJ43" s="477">
        <v>0.02</v>
      </c>
      <c r="CK43" s="477" t="s">
        <v>30</v>
      </c>
      <c r="CL43" s="477" t="s">
        <v>30</v>
      </c>
      <c r="CM43" s="477">
        <v>0.17</v>
      </c>
      <c r="CN43" s="477" t="s">
        <v>30</v>
      </c>
      <c r="CO43" s="477">
        <v>4.99</v>
      </c>
      <c r="CP43" s="477" t="s">
        <v>30</v>
      </c>
      <c r="CQ43" s="477" t="s">
        <v>30</v>
      </c>
      <c r="CR43" s="477">
        <v>0.09</v>
      </c>
      <c r="CS43" s="477" t="s">
        <v>30</v>
      </c>
      <c r="CT43" s="477">
        <v>0.01</v>
      </c>
      <c r="CU43" s="477" t="s">
        <v>30</v>
      </c>
      <c r="CV43" s="477" t="s">
        <v>30</v>
      </c>
      <c r="CW43" s="477"/>
      <c r="CX43" s="477"/>
      <c r="CY43" s="477" t="s">
        <v>30</v>
      </c>
      <c r="CZ43" s="477" t="s">
        <v>30</v>
      </c>
      <c r="DA43" s="477" t="s">
        <v>30</v>
      </c>
      <c r="DB43" s="477" t="s">
        <v>30</v>
      </c>
      <c r="DC43" s="477"/>
      <c r="DD43" s="477">
        <v>0.04</v>
      </c>
      <c r="DE43" s="477" t="s">
        <v>53</v>
      </c>
      <c r="DF43" s="477" t="s">
        <v>30</v>
      </c>
      <c r="DG43" s="477" t="s">
        <v>30</v>
      </c>
      <c r="DH43" s="477">
        <v>0.23</v>
      </c>
      <c r="DI43" s="477" t="s">
        <v>30</v>
      </c>
      <c r="DJ43" s="477">
        <v>0.05</v>
      </c>
      <c r="DK43" s="477">
        <v>0.03</v>
      </c>
      <c r="DL43" s="477" t="s">
        <v>30</v>
      </c>
      <c r="DM43" s="477" t="s">
        <v>30</v>
      </c>
      <c r="DN43" s="477" t="s">
        <v>30</v>
      </c>
      <c r="DO43" s="477" t="s">
        <v>30</v>
      </c>
      <c r="DP43" s="477">
        <v>0.32</v>
      </c>
      <c r="DQ43" s="477" t="s">
        <v>30</v>
      </c>
      <c r="DR43" s="477" t="s">
        <v>30</v>
      </c>
      <c r="DS43" s="477" t="s">
        <v>30</v>
      </c>
      <c r="DT43" s="477" t="s">
        <v>30</v>
      </c>
      <c r="DU43" s="477" t="s">
        <v>30</v>
      </c>
      <c r="DV43" s="477">
        <v>0.14000000000000001</v>
      </c>
      <c r="DW43" s="477"/>
      <c r="DX43" s="477" t="s">
        <v>30</v>
      </c>
      <c r="DY43" s="477">
        <v>0.09</v>
      </c>
      <c r="DZ43" s="477" t="s">
        <v>30</v>
      </c>
      <c r="EA43" s="477"/>
      <c r="EB43" s="477"/>
      <c r="EC43" s="477"/>
      <c r="ED43" s="477" t="s">
        <v>30</v>
      </c>
      <c r="EE43" s="477">
        <v>0.39</v>
      </c>
      <c r="EF43" s="477" t="s">
        <v>30</v>
      </c>
      <c r="EG43" s="477">
        <v>0.15</v>
      </c>
      <c r="EH43" s="477" t="s">
        <v>30</v>
      </c>
      <c r="EI43" s="477" t="s">
        <v>30</v>
      </c>
      <c r="EJ43" s="477">
        <v>0.18</v>
      </c>
      <c r="EK43" s="477" t="s">
        <v>30</v>
      </c>
      <c r="EL43" s="477" t="s">
        <v>30</v>
      </c>
      <c r="EM43" s="477"/>
      <c r="EN43" s="477"/>
      <c r="EO43" s="477"/>
      <c r="EP43" s="477" t="s">
        <v>30</v>
      </c>
      <c r="EQ43" s="477" t="s">
        <v>30</v>
      </c>
      <c r="ER43" s="477"/>
      <c r="ES43" s="477"/>
      <c r="ET43" s="477"/>
      <c r="EU43" s="477" t="s">
        <v>30</v>
      </c>
      <c r="EV43" s="477">
        <v>0.05</v>
      </c>
      <c r="EW43" s="477" t="s">
        <v>30</v>
      </c>
      <c r="EX43" s="477">
        <v>0.24</v>
      </c>
      <c r="EY43" s="477" t="s">
        <v>30</v>
      </c>
      <c r="EZ43" s="477" t="s">
        <v>30</v>
      </c>
      <c r="FA43" s="477">
        <v>0.45</v>
      </c>
      <c r="FB43" s="477" t="s">
        <v>30</v>
      </c>
      <c r="FC43" s="477" t="s">
        <v>30</v>
      </c>
      <c r="FD43" s="477" t="s">
        <v>30</v>
      </c>
      <c r="FE43" s="477">
        <v>0.04</v>
      </c>
      <c r="FF43" s="477" t="s">
        <v>30</v>
      </c>
      <c r="FG43" s="477"/>
      <c r="FH43" s="477" t="s">
        <v>30</v>
      </c>
      <c r="FI43" s="477" t="s">
        <v>30</v>
      </c>
      <c r="FJ43" s="477" t="s">
        <v>30</v>
      </c>
      <c r="FK43" s="477" t="s">
        <v>30</v>
      </c>
      <c r="FL43" s="478">
        <v>0.17</v>
      </c>
      <c r="FM43" s="478" t="s">
        <v>30</v>
      </c>
      <c r="FN43" s="478" t="s">
        <v>30</v>
      </c>
      <c r="FO43" s="478">
        <v>7.0000000000000007E-2</v>
      </c>
      <c r="FP43" s="478" t="s">
        <v>30</v>
      </c>
      <c r="FQ43" s="478" t="s">
        <v>30</v>
      </c>
      <c r="FR43" s="478">
        <v>0.01</v>
      </c>
      <c r="FS43" s="478">
        <v>0.1</v>
      </c>
      <c r="FT43" s="478"/>
      <c r="FU43" s="478">
        <v>0.16</v>
      </c>
      <c r="FV43" s="478" t="s">
        <v>30</v>
      </c>
      <c r="FW43" s="478" t="s">
        <v>30</v>
      </c>
      <c r="FX43" s="478" t="s">
        <v>30</v>
      </c>
    </row>
    <row r="44" spans="2:180">
      <c r="B44" s="524" t="s">
        <v>287</v>
      </c>
      <c r="C44" s="477"/>
      <c r="D44" s="477"/>
      <c r="E44" s="477"/>
      <c r="F44" s="477"/>
      <c r="G44" s="477"/>
      <c r="H44" s="477"/>
      <c r="I44" s="477"/>
      <c r="J44" s="477"/>
      <c r="K44" s="477"/>
      <c r="L44" s="477"/>
      <c r="M44" s="477"/>
      <c r="N44" s="477">
        <v>0.52</v>
      </c>
      <c r="O44" s="477">
        <v>0.44</v>
      </c>
      <c r="P44" s="477">
        <v>0.61</v>
      </c>
      <c r="Q44" s="477"/>
      <c r="R44" s="477"/>
      <c r="S44" s="477"/>
      <c r="T44" s="477"/>
      <c r="U44" s="477"/>
      <c r="V44" s="477"/>
      <c r="W44" s="477"/>
      <c r="X44" s="477"/>
      <c r="Y44" s="477"/>
      <c r="Z44" s="477"/>
      <c r="AA44" s="477"/>
      <c r="AB44" s="477" t="s">
        <v>30</v>
      </c>
      <c r="AC44" s="477">
        <v>0.05</v>
      </c>
      <c r="AD44" s="477">
        <v>0.32</v>
      </c>
      <c r="AE44" s="477"/>
      <c r="AF44" s="477"/>
      <c r="AG44" s="477"/>
      <c r="AH44" s="477"/>
      <c r="AI44" s="477"/>
      <c r="AJ44" s="477"/>
      <c r="AK44" s="477"/>
      <c r="AL44" s="477"/>
      <c r="AM44" s="477"/>
      <c r="AN44" s="477"/>
      <c r="AO44" s="477"/>
      <c r="AP44" s="477"/>
      <c r="AQ44" s="477"/>
      <c r="AR44" s="477"/>
      <c r="AS44" s="477"/>
      <c r="AT44" s="477"/>
      <c r="AU44" s="477"/>
      <c r="AV44" s="477"/>
      <c r="AW44" s="477"/>
      <c r="AX44" s="477"/>
      <c r="AY44" s="477"/>
      <c r="AZ44" s="477"/>
      <c r="BA44" s="477"/>
      <c r="BB44" s="477"/>
      <c r="BC44" s="477"/>
      <c r="BD44" s="477"/>
      <c r="BE44" s="477"/>
      <c r="BF44" s="477">
        <v>0.28000000000000003</v>
      </c>
      <c r="BG44" s="477"/>
      <c r="BH44" s="477"/>
      <c r="BI44" s="477"/>
      <c r="BJ44" s="477"/>
      <c r="BK44" s="477"/>
      <c r="BL44" s="477"/>
      <c r="BM44" s="477"/>
      <c r="BN44" s="477"/>
      <c r="BO44" s="477"/>
      <c r="BP44" s="477"/>
      <c r="BQ44" s="477"/>
      <c r="BR44" s="477"/>
      <c r="BS44" s="477"/>
      <c r="BT44" s="477"/>
      <c r="BU44" s="477"/>
      <c r="BV44" s="477" t="s">
        <v>30</v>
      </c>
      <c r="BW44" s="477" t="s">
        <v>30</v>
      </c>
      <c r="BX44" s="477">
        <v>0.18</v>
      </c>
      <c r="BY44" s="477"/>
      <c r="BZ44" s="477"/>
      <c r="CA44" s="477"/>
      <c r="CB44" s="477"/>
      <c r="CC44" s="477"/>
      <c r="CD44" s="477"/>
      <c r="CE44" s="477"/>
      <c r="CF44" s="477"/>
      <c r="CG44" s="477"/>
      <c r="CH44" s="477"/>
      <c r="CI44" s="477"/>
      <c r="CJ44" s="477"/>
      <c r="CK44" s="477" t="s">
        <v>30</v>
      </c>
      <c r="CL44" s="477" t="s">
        <v>30</v>
      </c>
      <c r="CM44" s="477">
        <v>0.17</v>
      </c>
      <c r="CN44" s="477"/>
      <c r="CO44" s="477"/>
      <c r="CP44" s="477"/>
      <c r="CQ44" s="477"/>
      <c r="CR44" s="477"/>
      <c r="CS44" s="477"/>
      <c r="CT44" s="477"/>
      <c r="CU44" s="477"/>
      <c r="CV44" s="477"/>
      <c r="CW44" s="477"/>
      <c r="CX44" s="477"/>
      <c r="CY44" s="477" t="s">
        <v>30</v>
      </c>
      <c r="CZ44" s="477" t="s">
        <v>30</v>
      </c>
      <c r="DA44" s="477" t="s">
        <v>30</v>
      </c>
      <c r="DB44" s="477"/>
      <c r="DC44" s="477"/>
      <c r="DD44" s="477"/>
      <c r="DE44" s="477"/>
      <c r="DF44" s="477"/>
      <c r="DG44" s="477"/>
      <c r="DH44" s="477"/>
      <c r="DI44" s="477"/>
      <c r="DJ44" s="477"/>
      <c r="DK44" s="477"/>
      <c r="DL44" s="477"/>
      <c r="DM44" s="477"/>
      <c r="DN44" s="477"/>
      <c r="DO44" s="477"/>
      <c r="DP44" s="477"/>
      <c r="DQ44" s="477"/>
      <c r="DR44" s="477" t="s">
        <v>30</v>
      </c>
      <c r="DS44" s="477" t="s">
        <v>30</v>
      </c>
      <c r="DT44" s="477" t="s">
        <v>30</v>
      </c>
      <c r="DU44" s="477"/>
      <c r="DV44" s="477"/>
      <c r="DW44" s="477"/>
      <c r="DX44" s="477"/>
      <c r="DY44" s="477"/>
      <c r="DZ44" s="477"/>
      <c r="EA44" s="477"/>
      <c r="EB44" s="477"/>
      <c r="EC44" s="477"/>
      <c r="ED44" s="477"/>
      <c r="EE44" s="477"/>
      <c r="EF44" s="477" t="s">
        <v>30</v>
      </c>
      <c r="EG44" s="477">
        <v>0.2</v>
      </c>
      <c r="EH44" s="477" t="s">
        <v>30</v>
      </c>
      <c r="EI44" s="477"/>
      <c r="EJ44" s="477"/>
      <c r="EK44" s="477"/>
      <c r="EL44" s="477"/>
      <c r="EM44" s="477"/>
      <c r="EN44" s="477"/>
      <c r="EO44" s="477"/>
      <c r="EP44" s="477"/>
      <c r="EQ44" s="477"/>
      <c r="ER44" s="477"/>
      <c r="ES44" s="477"/>
      <c r="ET44" s="477"/>
      <c r="EU44" s="477" t="s">
        <v>30</v>
      </c>
      <c r="EV44" s="477">
        <v>0.05</v>
      </c>
      <c r="EW44" s="477"/>
      <c r="EX44" s="477"/>
      <c r="EY44" s="477"/>
      <c r="EZ44" s="477"/>
      <c r="FA44" s="477"/>
      <c r="FB44" s="477"/>
      <c r="FC44" s="477"/>
      <c r="FD44" s="477"/>
      <c r="FE44" s="477"/>
      <c r="FF44" s="477"/>
      <c r="FG44" s="477"/>
      <c r="FH44" s="477" t="s">
        <v>30</v>
      </c>
      <c r="FI44" s="477" t="s">
        <v>30</v>
      </c>
      <c r="FJ44" s="477" t="s">
        <v>30</v>
      </c>
      <c r="FK44" s="477"/>
      <c r="FL44" s="478"/>
      <c r="FM44" s="478"/>
      <c r="FN44" s="478"/>
      <c r="FO44" s="478"/>
      <c r="FP44" s="478"/>
      <c r="FQ44" s="478"/>
      <c r="FR44" s="478"/>
      <c r="FS44" s="478"/>
      <c r="FT44" s="478"/>
      <c r="FU44" s="478"/>
      <c r="FV44" s="478" t="s">
        <v>30</v>
      </c>
      <c r="FW44" s="478" t="s">
        <v>30</v>
      </c>
      <c r="FX44" s="478" t="s">
        <v>30</v>
      </c>
    </row>
    <row r="45" spans="2:180">
      <c r="B45" s="476" t="s">
        <v>288</v>
      </c>
      <c r="C45" s="477"/>
      <c r="D45" s="477"/>
      <c r="E45" s="477"/>
      <c r="F45" s="477"/>
      <c r="G45" s="477"/>
      <c r="H45" s="477"/>
      <c r="I45" s="477"/>
      <c r="J45" s="477"/>
      <c r="K45" s="477"/>
      <c r="L45" s="477"/>
      <c r="M45" s="477"/>
      <c r="N45" s="477">
        <v>99.4</v>
      </c>
      <c r="O45" s="477">
        <v>92</v>
      </c>
      <c r="P45" s="477">
        <v>63.7</v>
      </c>
      <c r="Q45" s="477"/>
      <c r="R45" s="477"/>
      <c r="S45" s="477"/>
      <c r="T45" s="477"/>
      <c r="U45" s="477"/>
      <c r="V45" s="477"/>
      <c r="W45" s="477"/>
      <c r="X45" s="477"/>
      <c r="Y45" s="477"/>
      <c r="Z45" s="477"/>
      <c r="AA45" s="477"/>
      <c r="AB45" s="477">
        <v>78.8</v>
      </c>
      <c r="AC45" s="477">
        <v>46.6</v>
      </c>
      <c r="AD45" s="477">
        <v>26.6</v>
      </c>
      <c r="AE45" s="477"/>
      <c r="AF45" s="477"/>
      <c r="AG45" s="477"/>
      <c r="AH45" s="477"/>
      <c r="AI45" s="477"/>
      <c r="AJ45" s="477"/>
      <c r="AK45" s="477"/>
      <c r="AL45" s="477"/>
      <c r="AM45" s="477"/>
      <c r="AN45" s="477"/>
      <c r="AO45" s="477"/>
      <c r="AP45" s="477"/>
      <c r="AQ45" s="477"/>
      <c r="AR45" s="477"/>
      <c r="AS45" s="477"/>
      <c r="AT45" s="477"/>
      <c r="AU45" s="477"/>
      <c r="AV45" s="477"/>
      <c r="AW45" s="477"/>
      <c r="AX45" s="477"/>
      <c r="AY45" s="477"/>
      <c r="AZ45" s="477"/>
      <c r="BA45" s="477"/>
      <c r="BB45" s="477"/>
      <c r="BC45" s="477"/>
      <c r="BD45" s="477"/>
      <c r="BE45" s="477"/>
      <c r="BF45" s="477">
        <v>56.5</v>
      </c>
      <c r="BG45" s="477"/>
      <c r="BH45" s="477"/>
      <c r="BI45" s="477"/>
      <c r="BJ45" s="477"/>
      <c r="BK45" s="477"/>
      <c r="BL45" s="477"/>
      <c r="BM45" s="477"/>
      <c r="BN45" s="477"/>
      <c r="BO45" s="477"/>
      <c r="BP45" s="477"/>
      <c r="BQ45" s="477"/>
      <c r="BR45" s="477"/>
      <c r="BS45" s="477"/>
      <c r="BT45" s="477"/>
      <c r="BU45" s="477"/>
      <c r="BV45" s="477">
        <v>165</v>
      </c>
      <c r="BW45" s="477">
        <v>13.9</v>
      </c>
      <c r="BX45" s="477">
        <v>7.04</v>
      </c>
      <c r="BY45" s="477"/>
      <c r="BZ45" s="477"/>
      <c r="CA45" s="477"/>
      <c r="CB45" s="477"/>
      <c r="CC45" s="477"/>
      <c r="CD45" s="477"/>
      <c r="CE45" s="477"/>
      <c r="CF45" s="477"/>
      <c r="CG45" s="477"/>
      <c r="CH45" s="477"/>
      <c r="CI45" s="477"/>
      <c r="CJ45" s="477"/>
      <c r="CK45" s="477">
        <v>65.400000000000006</v>
      </c>
      <c r="CL45" s="477">
        <v>25</v>
      </c>
      <c r="CM45" s="477">
        <v>9.2200000000000006</v>
      </c>
      <c r="CN45" s="477"/>
      <c r="CO45" s="477"/>
      <c r="CP45" s="477"/>
      <c r="CQ45" s="477"/>
      <c r="CR45" s="477"/>
      <c r="CS45" s="477"/>
      <c r="CT45" s="477"/>
      <c r="CU45" s="477"/>
      <c r="CV45" s="477"/>
      <c r="CW45" s="477"/>
      <c r="CX45" s="477"/>
      <c r="CY45" s="477">
        <v>3.66</v>
      </c>
      <c r="CZ45" s="477">
        <v>4.91</v>
      </c>
      <c r="DA45" s="477">
        <v>13.4</v>
      </c>
      <c r="DB45" s="477"/>
      <c r="DC45" s="477"/>
      <c r="DD45" s="477"/>
      <c r="DE45" s="477"/>
      <c r="DF45" s="477"/>
      <c r="DG45" s="477"/>
      <c r="DH45" s="477"/>
      <c r="DI45" s="477"/>
      <c r="DJ45" s="477"/>
      <c r="DK45" s="477"/>
      <c r="DL45" s="477"/>
      <c r="DM45" s="477"/>
      <c r="DN45" s="477"/>
      <c r="DO45" s="477"/>
      <c r="DP45" s="477"/>
      <c r="DQ45" s="477"/>
      <c r="DR45" s="477">
        <v>217</v>
      </c>
      <c r="DS45" s="477">
        <v>142</v>
      </c>
      <c r="DT45" s="477">
        <v>94.8</v>
      </c>
      <c r="DU45" s="477"/>
      <c r="DV45" s="477"/>
      <c r="DW45" s="477"/>
      <c r="DX45" s="477"/>
      <c r="DY45" s="477"/>
      <c r="DZ45" s="477"/>
      <c r="EA45" s="477"/>
      <c r="EB45" s="477"/>
      <c r="EC45" s="477"/>
      <c r="ED45" s="477"/>
      <c r="EE45" s="477"/>
      <c r="EF45" s="477">
        <v>8.31</v>
      </c>
      <c r="EG45" s="477">
        <v>6.44</v>
      </c>
      <c r="EH45" s="477">
        <v>35.4</v>
      </c>
      <c r="EI45" s="477"/>
      <c r="EJ45" s="477"/>
      <c r="EK45" s="477"/>
      <c r="EL45" s="477"/>
      <c r="EM45" s="477"/>
      <c r="EN45" s="477"/>
      <c r="EO45" s="477"/>
      <c r="EP45" s="477"/>
      <c r="EQ45" s="477"/>
      <c r="ER45" s="477"/>
      <c r="ES45" s="477"/>
      <c r="ET45" s="477"/>
      <c r="EU45" s="477">
        <v>10.9</v>
      </c>
      <c r="EV45" s="477">
        <v>4.05</v>
      </c>
      <c r="EW45" s="477"/>
      <c r="EX45" s="477"/>
      <c r="EY45" s="477"/>
      <c r="EZ45" s="477"/>
      <c r="FA45" s="477"/>
      <c r="FB45" s="477"/>
      <c r="FC45" s="477"/>
      <c r="FD45" s="477"/>
      <c r="FE45" s="477"/>
      <c r="FF45" s="477"/>
      <c r="FG45" s="477"/>
      <c r="FH45" s="477">
        <v>38</v>
      </c>
      <c r="FI45" s="477">
        <v>58.4</v>
      </c>
      <c r="FJ45" s="477">
        <v>43.3</v>
      </c>
      <c r="FK45" s="477"/>
      <c r="FL45" s="478"/>
      <c r="FM45" s="478"/>
      <c r="FN45" s="478"/>
      <c r="FO45" s="478"/>
      <c r="FP45" s="478"/>
      <c r="FQ45" s="478"/>
      <c r="FR45" s="478"/>
      <c r="FS45" s="478"/>
      <c r="FT45" s="478"/>
      <c r="FU45" s="478"/>
      <c r="FV45" s="478">
        <v>190</v>
      </c>
      <c r="FW45" s="478">
        <v>136</v>
      </c>
      <c r="FX45" s="478">
        <v>25</v>
      </c>
    </row>
    <row r="46" spans="2:180">
      <c r="B46" s="476" t="s">
        <v>289</v>
      </c>
      <c r="C46" s="477"/>
      <c r="D46" s="477"/>
      <c r="E46" s="477"/>
      <c r="F46" s="477"/>
      <c r="G46" s="477"/>
      <c r="H46" s="477"/>
      <c r="I46" s="477"/>
      <c r="J46" s="477"/>
      <c r="K46" s="477"/>
      <c r="L46" s="477"/>
      <c r="M46" s="477"/>
      <c r="N46" s="477">
        <v>94</v>
      </c>
      <c r="O46" s="477">
        <v>88.5</v>
      </c>
      <c r="P46" s="477">
        <v>66.599999999999994</v>
      </c>
      <c r="Q46" s="477"/>
      <c r="R46" s="477"/>
      <c r="S46" s="477"/>
      <c r="T46" s="477"/>
      <c r="U46" s="477"/>
      <c r="V46" s="477"/>
      <c r="W46" s="477"/>
      <c r="X46" s="477"/>
      <c r="Y46" s="477"/>
      <c r="Z46" s="477"/>
      <c r="AA46" s="477"/>
      <c r="AB46" s="477">
        <v>75.599999999999994</v>
      </c>
      <c r="AC46" s="477">
        <v>46.6</v>
      </c>
      <c r="AD46" s="477">
        <v>29.3</v>
      </c>
      <c r="AE46" s="477"/>
      <c r="AF46" s="477"/>
      <c r="AG46" s="477"/>
      <c r="AH46" s="477"/>
      <c r="AI46" s="477"/>
      <c r="AJ46" s="477"/>
      <c r="AK46" s="477"/>
      <c r="AL46" s="477"/>
      <c r="AM46" s="477"/>
      <c r="AN46" s="477"/>
      <c r="AO46" s="477"/>
      <c r="AP46" s="477"/>
      <c r="AQ46" s="477"/>
      <c r="AR46" s="477"/>
      <c r="AS46" s="477"/>
      <c r="AT46" s="477"/>
      <c r="AU46" s="477"/>
      <c r="AV46" s="477"/>
      <c r="AW46" s="477"/>
      <c r="AX46" s="477"/>
      <c r="AY46" s="477"/>
      <c r="AZ46" s="477"/>
      <c r="BA46" s="477"/>
      <c r="BB46" s="477"/>
      <c r="BC46" s="477"/>
      <c r="BD46" s="477"/>
      <c r="BE46" s="477"/>
      <c r="BF46" s="477">
        <v>57.7</v>
      </c>
      <c r="BG46" s="477"/>
      <c r="BH46" s="477"/>
      <c r="BI46" s="477"/>
      <c r="BJ46" s="477"/>
      <c r="BK46" s="477"/>
      <c r="BL46" s="477"/>
      <c r="BM46" s="477"/>
      <c r="BN46" s="477"/>
      <c r="BO46" s="477"/>
      <c r="BP46" s="477"/>
      <c r="BQ46" s="477"/>
      <c r="BR46" s="477"/>
      <c r="BS46" s="477"/>
      <c r="BT46" s="477"/>
      <c r="BU46" s="477"/>
      <c r="BV46" s="477">
        <v>157</v>
      </c>
      <c r="BW46" s="477">
        <v>13.2</v>
      </c>
      <c r="BX46" s="477">
        <v>7.08</v>
      </c>
      <c r="BY46" s="477"/>
      <c r="BZ46" s="477"/>
      <c r="CA46" s="477"/>
      <c r="CB46" s="477"/>
      <c r="CC46" s="477"/>
      <c r="CD46" s="477"/>
      <c r="CE46" s="477"/>
      <c r="CF46" s="477"/>
      <c r="CG46" s="477"/>
      <c r="CH46" s="477"/>
      <c r="CI46" s="477"/>
      <c r="CJ46" s="477"/>
      <c r="CK46" s="477">
        <v>66.099999999999994</v>
      </c>
      <c r="CL46" s="477">
        <v>23.7</v>
      </c>
      <c r="CM46" s="477">
        <v>9.0500000000000007</v>
      </c>
      <c r="CN46" s="477"/>
      <c r="CO46" s="477"/>
      <c r="CP46" s="477"/>
      <c r="CQ46" s="477"/>
      <c r="CR46" s="477"/>
      <c r="CS46" s="477"/>
      <c r="CT46" s="477"/>
      <c r="CU46" s="477"/>
      <c r="CV46" s="477"/>
      <c r="CW46" s="477"/>
      <c r="CX46" s="477"/>
      <c r="CY46" s="477">
        <v>3.84</v>
      </c>
      <c r="CZ46" s="477">
        <v>4.59</v>
      </c>
      <c r="DA46" s="477">
        <v>13.9</v>
      </c>
      <c r="DB46" s="477"/>
      <c r="DC46" s="477"/>
      <c r="DD46" s="477"/>
      <c r="DE46" s="477"/>
      <c r="DF46" s="477"/>
      <c r="DG46" s="477"/>
      <c r="DH46" s="477"/>
      <c r="DI46" s="477"/>
      <c r="DJ46" s="477"/>
      <c r="DK46" s="477"/>
      <c r="DL46" s="477"/>
      <c r="DM46" s="477"/>
      <c r="DN46" s="477"/>
      <c r="DO46" s="477"/>
      <c r="DP46" s="477"/>
      <c r="DQ46" s="477"/>
      <c r="DR46" s="477">
        <v>240</v>
      </c>
      <c r="DS46" s="477">
        <v>152</v>
      </c>
      <c r="DT46" s="477">
        <v>88.1</v>
      </c>
      <c r="DU46" s="477"/>
      <c r="DV46" s="477"/>
      <c r="DW46" s="477"/>
      <c r="DX46" s="477"/>
      <c r="DY46" s="477"/>
      <c r="DZ46" s="477"/>
      <c r="EA46" s="477"/>
      <c r="EB46" s="477"/>
      <c r="EC46" s="477"/>
      <c r="ED46" s="477"/>
      <c r="EE46" s="477"/>
      <c r="EF46" s="477">
        <v>9.42</v>
      </c>
      <c r="EG46" s="477">
        <v>6.2</v>
      </c>
      <c r="EH46" s="477">
        <v>32.700000000000003</v>
      </c>
      <c r="EI46" s="477"/>
      <c r="EJ46" s="477"/>
      <c r="EK46" s="477"/>
      <c r="EL46" s="477"/>
      <c r="EM46" s="477"/>
      <c r="EN46" s="477"/>
      <c r="EO46" s="477"/>
      <c r="EP46" s="477"/>
      <c r="EQ46" s="477"/>
      <c r="ER46" s="477"/>
      <c r="ES46" s="477"/>
      <c r="ET46" s="477"/>
      <c r="EU46" s="477">
        <v>10.1</v>
      </c>
      <c r="EV46" s="477">
        <v>4.05</v>
      </c>
      <c r="EW46" s="477"/>
      <c r="EX46" s="477"/>
      <c r="EY46" s="477"/>
      <c r="EZ46" s="477"/>
      <c r="FA46" s="477"/>
      <c r="FB46" s="477"/>
      <c r="FC46" s="477"/>
      <c r="FD46" s="477"/>
      <c r="FE46" s="477"/>
      <c r="FF46" s="477"/>
      <c r="FG46" s="477"/>
      <c r="FH46" s="477">
        <v>32.700000000000003</v>
      </c>
      <c r="FI46" s="477">
        <v>61.6</v>
      </c>
      <c r="FJ46" s="477">
        <v>47</v>
      </c>
      <c r="FK46" s="477"/>
      <c r="FL46" s="478"/>
      <c r="FM46" s="478"/>
      <c r="FN46" s="478"/>
      <c r="FO46" s="478"/>
      <c r="FP46" s="478"/>
      <c r="FQ46" s="478"/>
      <c r="FR46" s="478"/>
      <c r="FS46" s="478"/>
      <c r="FT46" s="478"/>
      <c r="FU46" s="478"/>
      <c r="FV46" s="478">
        <v>198</v>
      </c>
      <c r="FW46" s="478">
        <v>144</v>
      </c>
      <c r="FX46" s="478">
        <v>26.8</v>
      </c>
    </row>
    <row r="47" spans="2:180">
      <c r="B47" s="476" t="s">
        <v>290</v>
      </c>
      <c r="C47" s="477"/>
      <c r="D47" s="477"/>
      <c r="E47" s="477"/>
      <c r="F47" s="477"/>
      <c r="G47" s="477"/>
      <c r="H47" s="477"/>
      <c r="I47" s="477"/>
      <c r="J47" s="477"/>
      <c r="K47" s="477"/>
      <c r="L47" s="477"/>
      <c r="M47" s="477"/>
      <c r="N47" s="477">
        <v>2.81</v>
      </c>
      <c r="O47" s="477">
        <v>1.93</v>
      </c>
      <c r="P47" s="477">
        <v>2.29</v>
      </c>
      <c r="Q47" s="477"/>
      <c r="R47" s="477"/>
      <c r="S47" s="477"/>
      <c r="T47" s="477"/>
      <c r="U47" s="477"/>
      <c r="V47" s="477"/>
      <c r="W47" s="477"/>
      <c r="X47" s="477"/>
      <c r="Y47" s="477"/>
      <c r="Z47" s="477"/>
      <c r="AA47" s="477"/>
      <c r="AB47" s="477">
        <v>2.09</v>
      </c>
      <c r="AC47" s="477">
        <v>0.05</v>
      </c>
      <c r="AD47" s="477">
        <v>4.9000000000000004</v>
      </c>
      <c r="AE47" s="477"/>
      <c r="AF47" s="477"/>
      <c r="AG47" s="477"/>
      <c r="AH47" s="477"/>
      <c r="AI47" s="477"/>
      <c r="AJ47" s="477"/>
      <c r="AK47" s="477"/>
      <c r="AL47" s="477"/>
      <c r="AM47" s="477"/>
      <c r="AN47" s="477"/>
      <c r="AO47" s="477"/>
      <c r="AP47" s="477"/>
      <c r="AQ47" s="477"/>
      <c r="AR47" s="477"/>
      <c r="AS47" s="477"/>
      <c r="AT47" s="477"/>
      <c r="AU47" s="477"/>
      <c r="AV47" s="477"/>
      <c r="AW47" s="477"/>
      <c r="AX47" s="477"/>
      <c r="AY47" s="477"/>
      <c r="AZ47" s="477"/>
      <c r="BA47" s="477"/>
      <c r="BB47" s="477"/>
      <c r="BC47" s="477"/>
      <c r="BD47" s="477"/>
      <c r="BE47" s="477"/>
      <c r="BF47" s="477">
        <v>1.04</v>
      </c>
      <c r="BG47" s="477"/>
      <c r="BH47" s="477"/>
      <c r="BI47" s="477"/>
      <c r="BJ47" s="477"/>
      <c r="BK47" s="477"/>
      <c r="BL47" s="477"/>
      <c r="BM47" s="477"/>
      <c r="BN47" s="477"/>
      <c r="BO47" s="477"/>
      <c r="BP47" s="477"/>
      <c r="BQ47" s="477"/>
      <c r="BR47" s="477"/>
      <c r="BS47" s="477"/>
      <c r="BT47" s="477"/>
      <c r="BU47" s="477"/>
      <c r="BV47" s="477">
        <v>2.5499999999999998</v>
      </c>
      <c r="BW47" s="477">
        <v>2.52</v>
      </c>
      <c r="BX47" s="477">
        <v>0.26</v>
      </c>
      <c r="BY47" s="477"/>
      <c r="BZ47" s="477"/>
      <c r="CA47" s="477"/>
      <c r="CB47" s="477"/>
      <c r="CC47" s="477"/>
      <c r="CD47" s="477"/>
      <c r="CE47" s="477"/>
      <c r="CF47" s="477"/>
      <c r="CG47" s="477"/>
      <c r="CH47" s="477"/>
      <c r="CI47" s="477"/>
      <c r="CJ47" s="477"/>
      <c r="CK47" s="477">
        <v>0.52</v>
      </c>
      <c r="CL47" s="477">
        <v>2.5</v>
      </c>
      <c r="CM47" s="477">
        <v>0.91</v>
      </c>
      <c r="CN47" s="477"/>
      <c r="CO47" s="477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>
        <v>2.37</v>
      </c>
      <c r="CZ47" s="477">
        <v>3.34</v>
      </c>
      <c r="DA47" s="477">
        <v>1.86</v>
      </c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7"/>
      <c r="DM47" s="477"/>
      <c r="DN47" s="477"/>
      <c r="DO47" s="477"/>
      <c r="DP47" s="477"/>
      <c r="DQ47" s="477"/>
      <c r="DR47" s="477">
        <v>5.04</v>
      </c>
      <c r="DS47" s="477">
        <v>3.43</v>
      </c>
      <c r="DT47" s="477">
        <v>3.7</v>
      </c>
      <c r="DU47" s="477"/>
      <c r="DV47" s="477"/>
      <c r="DW47" s="477"/>
      <c r="DX47" s="477"/>
      <c r="DY47" s="477"/>
      <c r="DZ47" s="477"/>
      <c r="EA47" s="477"/>
      <c r="EB47" s="477"/>
      <c r="EC47" s="477"/>
      <c r="ED47" s="477"/>
      <c r="EE47" s="477"/>
      <c r="EF47" s="477">
        <v>6.24</v>
      </c>
      <c r="EG47" s="477">
        <v>1.84</v>
      </c>
      <c r="EH47" s="477">
        <v>3.92</v>
      </c>
      <c r="EI47" s="477"/>
      <c r="EJ47" s="477"/>
      <c r="EK47" s="477"/>
      <c r="EL47" s="477"/>
      <c r="EM47" s="477"/>
      <c r="EN47" s="477"/>
      <c r="EO47" s="477"/>
      <c r="EP47" s="477"/>
      <c r="EQ47" s="477"/>
      <c r="ER47" s="477"/>
      <c r="ES47" s="477"/>
      <c r="ET47" s="477"/>
      <c r="EU47" s="477">
        <v>3.71</v>
      </c>
      <c r="EV47" s="477">
        <v>0.02</v>
      </c>
      <c r="EW47" s="477"/>
      <c r="EX47" s="477"/>
      <c r="EY47" s="477"/>
      <c r="EZ47" s="477"/>
      <c r="FA47" s="477"/>
      <c r="FB47" s="477"/>
      <c r="FC47" s="477"/>
      <c r="FD47" s="477"/>
      <c r="FE47" s="477"/>
      <c r="FF47" s="477"/>
      <c r="FG47" s="477"/>
      <c r="FH47" s="477">
        <v>7.51</v>
      </c>
      <c r="FI47" s="477">
        <v>2.67</v>
      </c>
      <c r="FJ47" s="477">
        <v>4.03</v>
      </c>
      <c r="FK47" s="477"/>
      <c r="FL47" s="478"/>
      <c r="FM47" s="478"/>
      <c r="FN47" s="478"/>
      <c r="FO47" s="478"/>
      <c r="FP47" s="478"/>
      <c r="FQ47" s="478"/>
      <c r="FR47" s="478"/>
      <c r="FS47" s="478"/>
      <c r="FT47" s="478"/>
      <c r="FU47" s="478"/>
      <c r="FV47" s="478">
        <v>1.99</v>
      </c>
      <c r="FW47" s="478">
        <v>3.01</v>
      </c>
      <c r="FX47" s="478">
        <v>3.66</v>
      </c>
    </row>
    <row r="48" spans="2:180">
      <c r="B48" s="476" t="s">
        <v>39</v>
      </c>
      <c r="C48" s="477" t="s">
        <v>15</v>
      </c>
      <c r="D48" s="477" t="s">
        <v>53</v>
      </c>
      <c r="E48" s="477" t="s">
        <v>53</v>
      </c>
      <c r="F48" s="477" t="s">
        <v>53</v>
      </c>
      <c r="G48" s="477" t="s">
        <v>53</v>
      </c>
      <c r="H48" s="477" t="s">
        <v>53</v>
      </c>
      <c r="I48" s="477" t="s">
        <v>53</v>
      </c>
      <c r="J48" s="477" t="s">
        <v>53</v>
      </c>
      <c r="K48" s="477" t="s">
        <v>53</v>
      </c>
      <c r="L48" s="477" t="s">
        <v>53</v>
      </c>
      <c r="M48" s="477" t="s">
        <v>53</v>
      </c>
      <c r="N48" s="477" t="s">
        <v>53</v>
      </c>
      <c r="O48" s="477" t="s">
        <v>53</v>
      </c>
      <c r="P48" s="477" t="s">
        <v>53</v>
      </c>
      <c r="Q48" s="477" t="s">
        <v>15</v>
      </c>
      <c r="R48" s="477" t="s">
        <v>53</v>
      </c>
      <c r="S48" s="477" t="s">
        <v>53</v>
      </c>
      <c r="T48" s="477" t="s">
        <v>53</v>
      </c>
      <c r="U48" s="477" t="s">
        <v>53</v>
      </c>
      <c r="V48" s="477" t="s">
        <v>53</v>
      </c>
      <c r="W48" s="477" t="s">
        <v>53</v>
      </c>
      <c r="X48" s="477" t="s">
        <v>53</v>
      </c>
      <c r="Y48" s="477" t="s">
        <v>53</v>
      </c>
      <c r="Z48" s="477" t="s">
        <v>53</v>
      </c>
      <c r="AA48" s="477" t="s">
        <v>53</v>
      </c>
      <c r="AB48" s="477" t="s">
        <v>53</v>
      </c>
      <c r="AC48" s="477" t="s">
        <v>53</v>
      </c>
      <c r="AD48" s="477" t="s">
        <v>53</v>
      </c>
      <c r="AE48" s="477" t="s">
        <v>53</v>
      </c>
      <c r="AF48" s="477"/>
      <c r="AG48" s="477"/>
      <c r="AH48" s="477" t="s">
        <v>53</v>
      </c>
      <c r="AI48" s="477"/>
      <c r="AJ48" s="477" t="s">
        <v>53</v>
      </c>
      <c r="AK48" s="477" t="s">
        <v>53</v>
      </c>
      <c r="AL48" s="477"/>
      <c r="AM48" s="477"/>
      <c r="AN48" s="477"/>
      <c r="AO48" s="477"/>
      <c r="AP48" s="477"/>
      <c r="AQ48" s="477"/>
      <c r="AR48" s="477"/>
      <c r="AS48" s="477"/>
      <c r="AT48" s="477" t="s">
        <v>15</v>
      </c>
      <c r="AU48" s="477" t="s">
        <v>53</v>
      </c>
      <c r="AV48" s="477" t="s">
        <v>53</v>
      </c>
      <c r="AW48" s="477" t="s">
        <v>53</v>
      </c>
      <c r="AX48" s="477" t="s">
        <v>53</v>
      </c>
      <c r="AY48" s="477" t="s">
        <v>53</v>
      </c>
      <c r="AZ48" s="477" t="s">
        <v>53</v>
      </c>
      <c r="BA48" s="477" t="s">
        <v>53</v>
      </c>
      <c r="BB48" s="477" t="s">
        <v>53</v>
      </c>
      <c r="BC48" s="477" t="s">
        <v>53</v>
      </c>
      <c r="BD48" s="477"/>
      <c r="BE48" s="477"/>
      <c r="BF48" s="477" t="s">
        <v>53</v>
      </c>
      <c r="BG48" s="477"/>
      <c r="BH48" s="477" t="s">
        <v>53</v>
      </c>
      <c r="BI48" s="477"/>
      <c r="BJ48" s="477" t="s">
        <v>15</v>
      </c>
      <c r="BK48" s="477" t="s">
        <v>53</v>
      </c>
      <c r="BL48" s="477" t="s">
        <v>53</v>
      </c>
      <c r="BM48" s="477" t="s">
        <v>53</v>
      </c>
      <c r="BN48" s="477" t="s">
        <v>53</v>
      </c>
      <c r="BO48" s="477" t="s">
        <v>53</v>
      </c>
      <c r="BP48" s="477" t="s">
        <v>53</v>
      </c>
      <c r="BQ48" s="477" t="s">
        <v>53</v>
      </c>
      <c r="BR48" s="477" t="s">
        <v>53</v>
      </c>
      <c r="BS48" s="477" t="s">
        <v>53</v>
      </c>
      <c r="BT48" s="477" t="s">
        <v>53</v>
      </c>
      <c r="BU48" s="477" t="s">
        <v>53</v>
      </c>
      <c r="BV48" s="477" t="s">
        <v>53</v>
      </c>
      <c r="BW48" s="477" t="s">
        <v>53</v>
      </c>
      <c r="BX48" s="477" t="s">
        <v>53</v>
      </c>
      <c r="BY48" s="477" t="s">
        <v>15</v>
      </c>
      <c r="BZ48" s="477" t="s">
        <v>53</v>
      </c>
      <c r="CA48" s="477" t="s">
        <v>53</v>
      </c>
      <c r="CB48" s="477" t="s">
        <v>53</v>
      </c>
      <c r="CC48" s="477" t="s">
        <v>53</v>
      </c>
      <c r="CD48" s="477" t="s">
        <v>53</v>
      </c>
      <c r="CE48" s="477" t="s">
        <v>53</v>
      </c>
      <c r="CF48" s="477" t="s">
        <v>53</v>
      </c>
      <c r="CG48" s="477" t="s">
        <v>53</v>
      </c>
      <c r="CH48" s="477" t="s">
        <v>53</v>
      </c>
      <c r="CI48" s="477" t="s">
        <v>53</v>
      </c>
      <c r="CJ48" s="477" t="s">
        <v>53</v>
      </c>
      <c r="CK48" s="477" t="s">
        <v>53</v>
      </c>
      <c r="CL48" s="477" t="s">
        <v>53</v>
      </c>
      <c r="CM48" s="477" t="s">
        <v>53</v>
      </c>
      <c r="CN48" s="477" t="s">
        <v>15</v>
      </c>
      <c r="CO48" s="477" t="s">
        <v>53</v>
      </c>
      <c r="CP48" s="477" t="s">
        <v>53</v>
      </c>
      <c r="CQ48" s="477" t="s">
        <v>53</v>
      </c>
      <c r="CR48" s="477" t="s">
        <v>53</v>
      </c>
      <c r="CS48" s="477" t="s">
        <v>53</v>
      </c>
      <c r="CT48" s="477" t="s">
        <v>53</v>
      </c>
      <c r="CU48" s="477">
        <v>15</v>
      </c>
      <c r="CV48" s="477" t="s">
        <v>53</v>
      </c>
      <c r="CW48" s="477"/>
      <c r="CX48" s="477"/>
      <c r="CY48" s="477" t="s">
        <v>53</v>
      </c>
      <c r="CZ48" s="477" t="s">
        <v>53</v>
      </c>
      <c r="DA48" s="477" t="s">
        <v>53</v>
      </c>
      <c r="DB48" s="477" t="s">
        <v>53</v>
      </c>
      <c r="DC48" s="477"/>
      <c r="DD48" s="477" t="s">
        <v>53</v>
      </c>
      <c r="DE48" s="477" t="s">
        <v>85</v>
      </c>
      <c r="DF48" s="477" t="s">
        <v>53</v>
      </c>
      <c r="DG48" s="477" t="s">
        <v>15</v>
      </c>
      <c r="DH48" s="477" t="s">
        <v>53</v>
      </c>
      <c r="DI48" s="477" t="s">
        <v>53</v>
      </c>
      <c r="DJ48" s="477" t="s">
        <v>53</v>
      </c>
      <c r="DK48" s="477" t="s">
        <v>53</v>
      </c>
      <c r="DL48" s="477" t="s">
        <v>53</v>
      </c>
      <c r="DM48" s="477" t="s">
        <v>53</v>
      </c>
      <c r="DN48" s="477" t="s">
        <v>53</v>
      </c>
      <c r="DO48" s="477" t="s">
        <v>53</v>
      </c>
      <c r="DP48" s="477" t="s">
        <v>53</v>
      </c>
      <c r="DQ48" s="477" t="s">
        <v>53</v>
      </c>
      <c r="DR48" s="477" t="s">
        <v>53</v>
      </c>
      <c r="DS48" s="477" t="s">
        <v>53</v>
      </c>
      <c r="DT48" s="477" t="s">
        <v>53</v>
      </c>
      <c r="DU48" s="477" t="s">
        <v>15</v>
      </c>
      <c r="DV48" s="477" t="s">
        <v>53</v>
      </c>
      <c r="DW48" s="477"/>
      <c r="DX48" s="477" t="s">
        <v>53</v>
      </c>
      <c r="DY48" s="477" t="s">
        <v>53</v>
      </c>
      <c r="DZ48" s="477" t="s">
        <v>53</v>
      </c>
      <c r="EA48" s="477"/>
      <c r="EB48" s="477"/>
      <c r="EC48" s="477"/>
      <c r="ED48" s="477" t="s">
        <v>53</v>
      </c>
      <c r="EE48" s="477" t="s">
        <v>53</v>
      </c>
      <c r="EF48" s="477" t="s">
        <v>53</v>
      </c>
      <c r="EG48" s="477" t="s">
        <v>53</v>
      </c>
      <c r="EH48" s="477" t="s">
        <v>53</v>
      </c>
      <c r="EI48" s="477" t="s">
        <v>15</v>
      </c>
      <c r="EJ48" s="477" t="s">
        <v>53</v>
      </c>
      <c r="EK48" s="477" t="s">
        <v>53</v>
      </c>
      <c r="EL48" s="477" t="s">
        <v>53</v>
      </c>
      <c r="EM48" s="477"/>
      <c r="EN48" s="477"/>
      <c r="EO48" s="477"/>
      <c r="EP48" s="477" t="s">
        <v>53</v>
      </c>
      <c r="EQ48" s="477" t="s">
        <v>53</v>
      </c>
      <c r="ER48" s="477"/>
      <c r="ES48" s="477"/>
      <c r="ET48" s="477"/>
      <c r="EU48" s="477" t="s">
        <v>53</v>
      </c>
      <c r="EV48" s="477" t="s">
        <v>53</v>
      </c>
      <c r="EW48" s="477" t="s">
        <v>15</v>
      </c>
      <c r="EX48" s="477" t="s">
        <v>53</v>
      </c>
      <c r="EY48" s="477" t="s">
        <v>53</v>
      </c>
      <c r="EZ48" s="477" t="s">
        <v>53</v>
      </c>
      <c r="FA48" s="477" t="s">
        <v>53</v>
      </c>
      <c r="FB48" s="477" t="s">
        <v>53</v>
      </c>
      <c r="FC48" s="477" t="s">
        <v>53</v>
      </c>
      <c r="FD48" s="477" t="s">
        <v>53</v>
      </c>
      <c r="FE48" s="477" t="s">
        <v>53</v>
      </c>
      <c r="FF48" s="477" t="s">
        <v>53</v>
      </c>
      <c r="FG48" s="477"/>
      <c r="FH48" s="477" t="s">
        <v>53</v>
      </c>
      <c r="FI48" s="477" t="s">
        <v>53</v>
      </c>
      <c r="FJ48" s="477" t="s">
        <v>53</v>
      </c>
      <c r="FK48" s="477" t="s">
        <v>15</v>
      </c>
      <c r="FL48" s="478" t="s">
        <v>53</v>
      </c>
      <c r="FM48" s="478" t="s">
        <v>53</v>
      </c>
      <c r="FN48" s="478" t="s">
        <v>53</v>
      </c>
      <c r="FO48" s="478" t="s">
        <v>53</v>
      </c>
      <c r="FP48" s="478" t="s">
        <v>53</v>
      </c>
      <c r="FQ48" s="478" t="s">
        <v>53</v>
      </c>
      <c r="FR48" s="478" t="s">
        <v>53</v>
      </c>
      <c r="FS48" s="478" t="s">
        <v>53</v>
      </c>
      <c r="FT48" s="478"/>
      <c r="FU48" s="478" t="s">
        <v>53</v>
      </c>
      <c r="FV48" s="478" t="s">
        <v>53</v>
      </c>
      <c r="FW48" s="478" t="s">
        <v>53</v>
      </c>
      <c r="FX48" s="478" t="s">
        <v>53</v>
      </c>
    </row>
    <row r="49" spans="1:180" ht="15" thickBot="1">
      <c r="B49" s="526" t="s">
        <v>278</v>
      </c>
      <c r="C49" s="477" t="s">
        <v>17</v>
      </c>
      <c r="D49" s="477" t="s">
        <v>17</v>
      </c>
      <c r="E49" s="477" t="s">
        <v>17</v>
      </c>
      <c r="F49" s="477" t="s">
        <v>251</v>
      </c>
      <c r="G49" s="477" t="s">
        <v>251</v>
      </c>
      <c r="H49" s="477" t="s">
        <v>251</v>
      </c>
      <c r="I49" s="477" t="s">
        <v>251</v>
      </c>
      <c r="J49" s="477" t="s">
        <v>251</v>
      </c>
      <c r="K49" s="477" t="s">
        <v>251</v>
      </c>
      <c r="L49" s="477" t="s">
        <v>251</v>
      </c>
      <c r="M49" s="477" t="s">
        <v>251</v>
      </c>
      <c r="N49" s="477"/>
      <c r="O49" s="477"/>
      <c r="P49" s="477"/>
      <c r="Q49" s="477" t="s">
        <v>17</v>
      </c>
      <c r="R49" s="477" t="s">
        <v>17</v>
      </c>
      <c r="S49" s="477" t="s">
        <v>17</v>
      </c>
      <c r="T49" s="477" t="s">
        <v>251</v>
      </c>
      <c r="U49" s="477" t="s">
        <v>251</v>
      </c>
      <c r="V49" s="477" t="s">
        <v>251</v>
      </c>
      <c r="W49" s="477" t="s">
        <v>251</v>
      </c>
      <c r="X49" s="477" t="s">
        <v>251</v>
      </c>
      <c r="Y49" s="477" t="s">
        <v>251</v>
      </c>
      <c r="Z49" s="477" t="s">
        <v>251</v>
      </c>
      <c r="AA49" s="477" t="s">
        <v>251</v>
      </c>
      <c r="AB49" s="477"/>
      <c r="AC49" s="477"/>
      <c r="AD49" s="477"/>
      <c r="AE49" s="477" t="s">
        <v>251</v>
      </c>
      <c r="AF49" s="477"/>
      <c r="AG49" s="477"/>
      <c r="AH49" s="477" t="s">
        <v>17</v>
      </c>
      <c r="AI49" s="477"/>
      <c r="AJ49" s="477" t="s">
        <v>251</v>
      </c>
      <c r="AK49" s="477" t="s">
        <v>251</v>
      </c>
      <c r="AL49" s="477"/>
      <c r="AM49" s="477"/>
      <c r="AN49" s="477"/>
      <c r="AO49" s="477"/>
      <c r="AP49" s="477"/>
      <c r="AQ49" s="477"/>
      <c r="AR49" s="477"/>
      <c r="AS49" s="477"/>
      <c r="AT49" s="477" t="s">
        <v>17</v>
      </c>
      <c r="AU49" s="477" t="s">
        <v>17</v>
      </c>
      <c r="AV49" s="477" t="s">
        <v>17</v>
      </c>
      <c r="AW49" s="477" t="s">
        <v>251</v>
      </c>
      <c r="AX49" s="477" t="s">
        <v>251</v>
      </c>
      <c r="AY49" s="477" t="s">
        <v>251</v>
      </c>
      <c r="AZ49" s="477" t="s">
        <v>251</v>
      </c>
      <c r="BA49" s="477" t="s">
        <v>251</v>
      </c>
      <c r="BB49" s="477" t="s">
        <v>251</v>
      </c>
      <c r="BC49" s="477" t="s">
        <v>251</v>
      </c>
      <c r="BD49" s="477"/>
      <c r="BE49" s="477"/>
      <c r="BF49" s="477"/>
      <c r="BG49" s="477"/>
      <c r="BH49" s="477" t="s">
        <v>251</v>
      </c>
      <c r="BI49" s="477"/>
      <c r="BJ49" s="477" t="s">
        <v>17</v>
      </c>
      <c r="BK49" s="477" t="s">
        <v>17</v>
      </c>
      <c r="BL49" s="477" t="s">
        <v>17</v>
      </c>
      <c r="BM49" s="477" t="s">
        <v>17</v>
      </c>
      <c r="BN49" s="477" t="s">
        <v>251</v>
      </c>
      <c r="BO49" s="477" t="s">
        <v>251</v>
      </c>
      <c r="BP49" s="477" t="s">
        <v>251</v>
      </c>
      <c r="BQ49" s="477" t="s">
        <v>251</v>
      </c>
      <c r="BR49" s="477" t="s">
        <v>251</v>
      </c>
      <c r="BS49" s="477" t="s">
        <v>251</v>
      </c>
      <c r="BT49" s="477" t="s">
        <v>251</v>
      </c>
      <c r="BU49" s="477" t="s">
        <v>251</v>
      </c>
      <c r="BV49" s="477"/>
      <c r="BW49" s="477"/>
      <c r="BX49" s="477"/>
      <c r="BY49" s="477" t="s">
        <v>17</v>
      </c>
      <c r="BZ49" s="477" t="s">
        <v>17</v>
      </c>
      <c r="CA49" s="477" t="s">
        <v>17</v>
      </c>
      <c r="CB49" s="477" t="s">
        <v>279</v>
      </c>
      <c r="CC49" s="477" t="s">
        <v>251</v>
      </c>
      <c r="CD49" s="477" t="s">
        <v>251</v>
      </c>
      <c r="CE49" s="477" t="s">
        <v>251</v>
      </c>
      <c r="CF49" s="477" t="s">
        <v>251</v>
      </c>
      <c r="CG49" s="477" t="s">
        <v>251</v>
      </c>
      <c r="CH49" s="477" t="s">
        <v>251</v>
      </c>
      <c r="CI49" s="477" t="s">
        <v>251</v>
      </c>
      <c r="CJ49" s="477" t="s">
        <v>251</v>
      </c>
      <c r="CK49" s="477"/>
      <c r="CL49" s="477"/>
      <c r="CM49" s="477"/>
      <c r="CN49" s="477" t="s">
        <v>17</v>
      </c>
      <c r="CO49" s="477" t="s">
        <v>17</v>
      </c>
      <c r="CP49" s="477" t="s">
        <v>17</v>
      </c>
      <c r="CQ49" s="477" t="s">
        <v>251</v>
      </c>
      <c r="CR49" s="477" t="s">
        <v>251</v>
      </c>
      <c r="CS49" s="477" t="s">
        <v>251</v>
      </c>
      <c r="CT49" s="477" t="s">
        <v>251</v>
      </c>
      <c r="CU49" s="477" t="s">
        <v>251</v>
      </c>
      <c r="CV49" s="477" t="s">
        <v>251</v>
      </c>
      <c r="CW49" s="477"/>
      <c r="CX49" s="477"/>
      <c r="CY49" s="477"/>
      <c r="CZ49" s="477"/>
      <c r="DA49" s="477"/>
      <c r="DB49" s="477" t="s">
        <v>251</v>
      </c>
      <c r="DC49" s="477"/>
      <c r="DD49" s="477" t="s">
        <v>251</v>
      </c>
      <c r="DE49" s="477" t="s">
        <v>251</v>
      </c>
      <c r="DF49" s="477" t="s">
        <v>251</v>
      </c>
      <c r="DG49" s="477" t="s">
        <v>17</v>
      </c>
      <c r="DH49" s="477" t="s">
        <v>17</v>
      </c>
      <c r="DI49" s="477" t="s">
        <v>17</v>
      </c>
      <c r="DJ49" s="477" t="s">
        <v>251</v>
      </c>
      <c r="DK49" s="477" t="s">
        <v>251</v>
      </c>
      <c r="DL49" s="477" t="s">
        <v>251</v>
      </c>
      <c r="DM49" s="477" t="s">
        <v>251</v>
      </c>
      <c r="DN49" s="477" t="s">
        <v>251</v>
      </c>
      <c r="DO49" s="477" t="s">
        <v>251</v>
      </c>
      <c r="DP49" s="477" t="s">
        <v>251</v>
      </c>
      <c r="DQ49" s="477" t="s">
        <v>251</v>
      </c>
      <c r="DR49" s="477"/>
      <c r="DS49" s="477"/>
      <c r="DT49" s="477"/>
      <c r="DU49" s="477" t="s">
        <v>17</v>
      </c>
      <c r="DV49" s="477" t="s">
        <v>17</v>
      </c>
      <c r="DW49" s="477"/>
      <c r="DX49" s="477" t="s">
        <v>251</v>
      </c>
      <c r="DY49" s="477" t="s">
        <v>251</v>
      </c>
      <c r="DZ49" s="477" t="s">
        <v>251</v>
      </c>
      <c r="EA49" s="477"/>
      <c r="EB49" s="477"/>
      <c r="EC49" s="477"/>
      <c r="ED49" s="477" t="s">
        <v>251</v>
      </c>
      <c r="EE49" s="477" t="s">
        <v>251</v>
      </c>
      <c r="EF49" s="477"/>
      <c r="EG49" s="477"/>
      <c r="EH49" s="477"/>
      <c r="EI49" s="477" t="s">
        <v>17</v>
      </c>
      <c r="EJ49" s="477" t="s">
        <v>17</v>
      </c>
      <c r="EK49" s="477" t="s">
        <v>17</v>
      </c>
      <c r="EL49" s="477" t="s">
        <v>251</v>
      </c>
      <c r="EM49" s="477"/>
      <c r="EN49" s="477"/>
      <c r="EO49" s="477"/>
      <c r="EP49" s="477" t="s">
        <v>251</v>
      </c>
      <c r="EQ49" s="477" t="s">
        <v>251</v>
      </c>
      <c r="ER49" s="477"/>
      <c r="ES49" s="477"/>
      <c r="ET49" s="477"/>
      <c r="EU49" s="477"/>
      <c r="EV49" s="477"/>
      <c r="EW49" s="477" t="s">
        <v>17</v>
      </c>
      <c r="EX49" s="477" t="s">
        <v>17</v>
      </c>
      <c r="EY49" s="477" t="s">
        <v>17</v>
      </c>
      <c r="EZ49" s="477" t="s">
        <v>251</v>
      </c>
      <c r="FA49" s="477" t="s">
        <v>251</v>
      </c>
      <c r="FB49" s="477" t="s">
        <v>251</v>
      </c>
      <c r="FC49" s="477" t="s">
        <v>251</v>
      </c>
      <c r="FD49" s="477" t="s">
        <v>251</v>
      </c>
      <c r="FE49" s="477" t="s">
        <v>251</v>
      </c>
      <c r="FF49" s="477" t="s">
        <v>251</v>
      </c>
      <c r="FG49" s="477"/>
      <c r="FH49" s="477"/>
      <c r="FI49" s="477"/>
      <c r="FJ49" s="477"/>
      <c r="FK49" s="477" t="s">
        <v>17</v>
      </c>
      <c r="FL49" s="478" t="s">
        <v>17</v>
      </c>
      <c r="FM49" s="477" t="s">
        <v>251</v>
      </c>
      <c r="FN49" s="477" t="s">
        <v>251</v>
      </c>
      <c r="FO49" s="477" t="s">
        <v>251</v>
      </c>
      <c r="FP49" s="477" t="s">
        <v>251</v>
      </c>
      <c r="FQ49" s="477" t="s">
        <v>251</v>
      </c>
      <c r="FR49" s="477" t="s">
        <v>251</v>
      </c>
      <c r="FS49" s="477" t="s">
        <v>251</v>
      </c>
      <c r="FT49" s="477"/>
      <c r="FU49" s="478" t="s">
        <v>251</v>
      </c>
      <c r="FV49" s="478"/>
      <c r="FW49" s="478"/>
      <c r="FX49" s="478"/>
    </row>
    <row r="50" spans="1:180" ht="15" thickTop="1">
      <c r="A50" s="1339" t="s">
        <v>309</v>
      </c>
      <c r="B50" s="527" t="s">
        <v>291</v>
      </c>
      <c r="C50" s="525"/>
      <c r="D50" s="477"/>
      <c r="E50" s="477"/>
      <c r="F50" s="477"/>
      <c r="G50" s="477"/>
      <c r="H50" s="477"/>
      <c r="I50" s="477"/>
      <c r="J50" s="477"/>
      <c r="K50" s="477"/>
      <c r="L50" s="477"/>
      <c r="M50" s="477"/>
      <c r="N50" s="477" t="s">
        <v>85</v>
      </c>
      <c r="O50" s="477" t="s">
        <v>85</v>
      </c>
      <c r="P50" s="477" t="s">
        <v>85</v>
      </c>
      <c r="Q50" s="477"/>
      <c r="R50" s="477"/>
      <c r="S50" s="477"/>
      <c r="T50" s="477"/>
      <c r="U50" s="477"/>
      <c r="V50" s="477"/>
      <c r="W50" s="477"/>
      <c r="X50" s="477"/>
      <c r="Y50" s="477"/>
      <c r="Z50" s="477"/>
      <c r="AA50" s="477"/>
      <c r="AB50" s="477" t="s">
        <v>85</v>
      </c>
      <c r="AC50" s="477" t="s">
        <v>85</v>
      </c>
      <c r="AD50" s="477" t="s">
        <v>85</v>
      </c>
      <c r="AE50" s="477"/>
      <c r="AF50" s="477"/>
      <c r="AG50" s="477"/>
      <c r="AH50" s="477"/>
      <c r="AI50" s="477"/>
      <c r="AJ50" s="477"/>
      <c r="AK50" s="477"/>
      <c r="AL50" s="477"/>
      <c r="AM50" s="477"/>
      <c r="AN50" s="477"/>
      <c r="AO50" s="477"/>
      <c r="AP50" s="477"/>
      <c r="AQ50" s="477"/>
      <c r="AR50" s="477"/>
      <c r="AS50" s="477"/>
      <c r="AT50" s="477"/>
      <c r="AU50" s="477"/>
      <c r="AV50" s="477"/>
      <c r="AW50" s="477"/>
      <c r="AX50" s="477"/>
      <c r="AY50" s="477"/>
      <c r="AZ50" s="477"/>
      <c r="BA50" s="477"/>
      <c r="BB50" s="477"/>
      <c r="BC50" s="477"/>
      <c r="BD50" s="477"/>
      <c r="BE50" s="477"/>
      <c r="BF50" s="477" t="s">
        <v>85</v>
      </c>
      <c r="BG50" s="477"/>
      <c r="BH50" s="477"/>
      <c r="BI50" s="477"/>
      <c r="BJ50" s="477"/>
      <c r="BK50" s="477"/>
      <c r="BL50" s="477"/>
      <c r="BM50" s="477"/>
      <c r="BN50" s="477"/>
      <c r="BO50" s="477"/>
      <c r="BP50" s="477"/>
      <c r="BQ50" s="477"/>
      <c r="BR50" s="477"/>
      <c r="BS50" s="477"/>
      <c r="BT50" s="477"/>
      <c r="BU50" s="477"/>
      <c r="BV50" s="477" t="s">
        <v>85</v>
      </c>
      <c r="BW50" s="477" t="s">
        <v>85</v>
      </c>
      <c r="BX50" s="477" t="s">
        <v>85</v>
      </c>
      <c r="BY50" s="477"/>
      <c r="BZ50" s="477"/>
      <c r="CA50" s="477"/>
      <c r="CB50" s="477"/>
      <c r="CC50" s="477"/>
      <c r="CD50" s="477"/>
      <c r="CE50" s="477"/>
      <c r="CF50" s="477"/>
      <c r="CG50" s="477"/>
      <c r="CH50" s="477"/>
      <c r="CI50" s="477"/>
      <c r="CJ50" s="477"/>
      <c r="CK50" s="477" t="s">
        <v>85</v>
      </c>
      <c r="CL50" s="477" t="s">
        <v>85</v>
      </c>
      <c r="CM50" s="477" t="s">
        <v>85</v>
      </c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 t="s">
        <v>85</v>
      </c>
      <c r="CZ50" s="477" t="s">
        <v>85</v>
      </c>
      <c r="DA50" s="477" t="s">
        <v>85</v>
      </c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 t="s">
        <v>85</v>
      </c>
      <c r="DS50" s="477" t="s">
        <v>85</v>
      </c>
      <c r="DT50" s="477" t="s">
        <v>85</v>
      </c>
      <c r="DU50" s="477"/>
      <c r="DV50" s="477"/>
      <c r="DW50" s="477"/>
      <c r="DX50" s="477"/>
      <c r="DY50" s="477"/>
      <c r="DZ50" s="477"/>
      <c r="EA50" s="477"/>
      <c r="EB50" s="477"/>
      <c r="EC50" s="477"/>
      <c r="ED50" s="477"/>
      <c r="EE50" s="477"/>
      <c r="EF50" s="477" t="s">
        <v>85</v>
      </c>
      <c r="EG50" s="477" t="s">
        <v>85</v>
      </c>
      <c r="EH50" s="477" t="s">
        <v>85</v>
      </c>
      <c r="EI50" s="477"/>
      <c r="EJ50" s="477"/>
      <c r="EK50" s="477"/>
      <c r="EL50" s="477"/>
      <c r="EM50" s="477"/>
      <c r="EN50" s="477"/>
      <c r="EO50" s="477"/>
      <c r="EP50" s="477"/>
      <c r="EQ50" s="477"/>
      <c r="ER50" s="477"/>
      <c r="ES50" s="477"/>
      <c r="ET50" s="477"/>
      <c r="EU50" s="477" t="s">
        <v>85</v>
      </c>
      <c r="EV50" s="477" t="s">
        <v>85</v>
      </c>
      <c r="EW50" s="477"/>
      <c r="EX50" s="477"/>
      <c r="EY50" s="477"/>
      <c r="EZ50" s="477"/>
      <c r="FA50" s="477"/>
      <c r="FB50" s="477"/>
      <c r="FC50" s="477"/>
      <c r="FD50" s="477"/>
      <c r="FE50" s="477"/>
      <c r="FF50" s="477"/>
      <c r="FG50" s="477"/>
      <c r="FH50" s="477" t="s">
        <v>85</v>
      </c>
      <c r="FI50" s="477" t="s">
        <v>85</v>
      </c>
      <c r="FJ50" s="477" t="s">
        <v>85</v>
      </c>
      <c r="FK50" s="477"/>
      <c r="FL50" s="478"/>
      <c r="FM50" s="477"/>
      <c r="FN50" s="477"/>
      <c r="FO50" s="477"/>
      <c r="FP50" s="477"/>
      <c r="FQ50" s="477"/>
      <c r="FR50" s="477"/>
      <c r="FS50" s="477"/>
      <c r="FT50" s="477"/>
      <c r="FU50" s="478"/>
      <c r="FV50" s="478" t="s">
        <v>85</v>
      </c>
      <c r="FW50" s="478" t="s">
        <v>85</v>
      </c>
      <c r="FX50" s="478" t="s">
        <v>85</v>
      </c>
    </row>
    <row r="51" spans="1:180">
      <c r="A51" s="1340"/>
      <c r="B51" s="528" t="s">
        <v>292</v>
      </c>
      <c r="C51" s="525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 t="s">
        <v>85</v>
      </c>
      <c r="O51" s="477" t="s">
        <v>85</v>
      </c>
      <c r="P51" s="477" t="s">
        <v>85</v>
      </c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 t="s">
        <v>85</v>
      </c>
      <c r="AC51" s="477" t="s">
        <v>85</v>
      </c>
      <c r="AD51" s="477" t="s">
        <v>85</v>
      </c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 t="s">
        <v>85</v>
      </c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 t="s">
        <v>85</v>
      </c>
      <c r="BW51" s="477" t="s">
        <v>85</v>
      </c>
      <c r="BX51" s="477" t="s">
        <v>85</v>
      </c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 t="s">
        <v>85</v>
      </c>
      <c r="CL51" s="477" t="s">
        <v>85</v>
      </c>
      <c r="CM51" s="477" t="s">
        <v>85</v>
      </c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 t="s">
        <v>85</v>
      </c>
      <c r="CZ51" s="477" t="s">
        <v>85</v>
      </c>
      <c r="DA51" s="477" t="s">
        <v>85</v>
      </c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 t="s">
        <v>85</v>
      </c>
      <c r="DS51" s="477" t="s">
        <v>85</v>
      </c>
      <c r="DT51" s="477" t="s">
        <v>85</v>
      </c>
      <c r="DU51" s="477"/>
      <c r="DV51" s="477"/>
      <c r="DW51" s="477"/>
      <c r="DX51" s="477"/>
      <c r="DY51" s="477"/>
      <c r="DZ51" s="477"/>
      <c r="EA51" s="477"/>
      <c r="EB51" s="477"/>
      <c r="EC51" s="477"/>
      <c r="ED51" s="477"/>
      <c r="EE51" s="477"/>
      <c r="EF51" s="477" t="s">
        <v>85</v>
      </c>
      <c r="EG51" s="477" t="s">
        <v>85</v>
      </c>
      <c r="EH51" s="477" t="s">
        <v>85</v>
      </c>
      <c r="EI51" s="477"/>
      <c r="EJ51" s="477"/>
      <c r="EK51" s="477"/>
      <c r="EL51" s="477"/>
      <c r="EM51" s="477"/>
      <c r="EN51" s="477"/>
      <c r="EO51" s="477"/>
      <c r="EP51" s="477"/>
      <c r="EQ51" s="477"/>
      <c r="ER51" s="477"/>
      <c r="ES51" s="477"/>
      <c r="ET51" s="477"/>
      <c r="EU51" s="477" t="s">
        <v>85</v>
      </c>
      <c r="EV51" s="477" t="s">
        <v>85</v>
      </c>
      <c r="EW51" s="477"/>
      <c r="EX51" s="477"/>
      <c r="EY51" s="477"/>
      <c r="EZ51" s="477"/>
      <c r="FA51" s="477"/>
      <c r="FB51" s="477"/>
      <c r="FC51" s="477"/>
      <c r="FD51" s="477"/>
      <c r="FE51" s="477"/>
      <c r="FF51" s="477"/>
      <c r="FG51" s="477"/>
      <c r="FH51" s="477" t="s">
        <v>85</v>
      </c>
      <c r="FI51" s="477" t="s">
        <v>85</v>
      </c>
      <c r="FJ51" s="477" t="s">
        <v>85</v>
      </c>
      <c r="FK51" s="477"/>
      <c r="FL51" s="478"/>
      <c r="FM51" s="477"/>
      <c r="FN51" s="477"/>
      <c r="FO51" s="477"/>
      <c r="FP51" s="477"/>
      <c r="FQ51" s="477"/>
      <c r="FR51" s="477"/>
      <c r="FS51" s="477"/>
      <c r="FT51" s="477"/>
      <c r="FU51" s="478"/>
      <c r="FV51" s="478" t="s">
        <v>85</v>
      </c>
      <c r="FW51" s="478" t="s">
        <v>85</v>
      </c>
      <c r="FX51" s="478" t="s">
        <v>85</v>
      </c>
    </row>
    <row r="52" spans="1:180">
      <c r="A52" s="1340"/>
      <c r="B52" s="528" t="s">
        <v>293</v>
      </c>
      <c r="C52" s="525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 t="s">
        <v>85</v>
      </c>
      <c r="O52" s="477" t="s">
        <v>85</v>
      </c>
      <c r="P52" s="477" t="s">
        <v>85</v>
      </c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 t="s">
        <v>85</v>
      </c>
      <c r="AC52" s="477" t="s">
        <v>85</v>
      </c>
      <c r="AD52" s="477" t="s">
        <v>85</v>
      </c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 t="s">
        <v>85</v>
      </c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 t="s">
        <v>85</v>
      </c>
      <c r="BW52" s="477" t="s">
        <v>85</v>
      </c>
      <c r="BX52" s="477" t="s">
        <v>85</v>
      </c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 t="s">
        <v>85</v>
      </c>
      <c r="CL52" s="477" t="s">
        <v>85</v>
      </c>
      <c r="CM52" s="477" t="s">
        <v>85</v>
      </c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 t="s">
        <v>85</v>
      </c>
      <c r="CZ52" s="477" t="s">
        <v>85</v>
      </c>
      <c r="DA52" s="477" t="s">
        <v>85</v>
      </c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 t="s">
        <v>85</v>
      </c>
      <c r="DS52" s="477" t="s">
        <v>85</v>
      </c>
      <c r="DT52" s="477" t="s">
        <v>85</v>
      </c>
      <c r="DU52" s="477"/>
      <c r="DV52" s="477"/>
      <c r="DW52" s="477"/>
      <c r="DX52" s="477"/>
      <c r="DY52" s="477"/>
      <c r="DZ52" s="477"/>
      <c r="EA52" s="477"/>
      <c r="EB52" s="477"/>
      <c r="EC52" s="477"/>
      <c r="ED52" s="477"/>
      <c r="EE52" s="477"/>
      <c r="EF52" s="477" t="s">
        <v>85</v>
      </c>
      <c r="EG52" s="477" t="s">
        <v>85</v>
      </c>
      <c r="EH52" s="477" t="s">
        <v>85</v>
      </c>
      <c r="EI52" s="477"/>
      <c r="EJ52" s="477"/>
      <c r="EK52" s="477"/>
      <c r="EL52" s="477"/>
      <c r="EM52" s="477"/>
      <c r="EN52" s="477"/>
      <c r="EO52" s="477"/>
      <c r="EP52" s="477"/>
      <c r="EQ52" s="477"/>
      <c r="ER52" s="477"/>
      <c r="ES52" s="477"/>
      <c r="ET52" s="477"/>
      <c r="EU52" s="477" t="s">
        <v>85</v>
      </c>
      <c r="EV52" s="477" t="s">
        <v>85</v>
      </c>
      <c r="EW52" s="477"/>
      <c r="EX52" s="477"/>
      <c r="EY52" s="477"/>
      <c r="EZ52" s="477"/>
      <c r="FA52" s="477"/>
      <c r="FB52" s="477"/>
      <c r="FC52" s="477"/>
      <c r="FD52" s="477"/>
      <c r="FE52" s="477"/>
      <c r="FF52" s="477"/>
      <c r="FG52" s="477"/>
      <c r="FH52" s="477" t="s">
        <v>85</v>
      </c>
      <c r="FI52" s="477" t="s">
        <v>85</v>
      </c>
      <c r="FJ52" s="477" t="s">
        <v>85</v>
      </c>
      <c r="FK52" s="477"/>
      <c r="FL52" s="478"/>
      <c r="FM52" s="477"/>
      <c r="FN52" s="477"/>
      <c r="FO52" s="477"/>
      <c r="FP52" s="477"/>
      <c r="FQ52" s="477"/>
      <c r="FR52" s="477"/>
      <c r="FS52" s="477"/>
      <c r="FT52" s="477"/>
      <c r="FU52" s="478"/>
      <c r="FV52" s="478" t="s">
        <v>85</v>
      </c>
      <c r="FW52" s="478" t="s">
        <v>85</v>
      </c>
      <c r="FX52" s="478" t="s">
        <v>85</v>
      </c>
    </row>
    <row r="53" spans="1:180">
      <c r="A53" s="1340"/>
      <c r="B53" s="528" t="s">
        <v>294</v>
      </c>
      <c r="C53" s="525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 t="s">
        <v>85</v>
      </c>
      <c r="O53" s="477" t="s">
        <v>85</v>
      </c>
      <c r="P53" s="477" t="s">
        <v>85</v>
      </c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 t="s">
        <v>85</v>
      </c>
      <c r="AC53" s="477" t="s">
        <v>85</v>
      </c>
      <c r="AD53" s="477" t="s">
        <v>85</v>
      </c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 t="s">
        <v>85</v>
      </c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 t="s">
        <v>85</v>
      </c>
      <c r="BW53" s="477" t="s">
        <v>85</v>
      </c>
      <c r="BX53" s="477" t="s">
        <v>85</v>
      </c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CI53" s="477"/>
      <c r="CJ53" s="477"/>
      <c r="CK53" s="477" t="s">
        <v>85</v>
      </c>
      <c r="CL53" s="477" t="s">
        <v>85</v>
      </c>
      <c r="CM53" s="477" t="s">
        <v>85</v>
      </c>
      <c r="CN53" s="477"/>
      <c r="CO53" s="477"/>
      <c r="CP53" s="477"/>
      <c r="CQ53" s="477"/>
      <c r="CR53" s="477"/>
      <c r="CS53" s="477"/>
      <c r="CT53" s="477"/>
      <c r="CU53" s="477"/>
      <c r="CV53" s="477"/>
      <c r="CW53" s="477"/>
      <c r="CX53" s="477"/>
      <c r="CY53" s="477" t="s">
        <v>85</v>
      </c>
      <c r="CZ53" s="477" t="s">
        <v>85</v>
      </c>
      <c r="DA53" s="477" t="s">
        <v>85</v>
      </c>
      <c r="DB53" s="477"/>
      <c r="DC53" s="477"/>
      <c r="DD53" s="477"/>
      <c r="DE53" s="477"/>
      <c r="DF53" s="477"/>
      <c r="DG53" s="477"/>
      <c r="DH53" s="477"/>
      <c r="DI53" s="477"/>
      <c r="DJ53" s="477"/>
      <c r="DK53" s="477"/>
      <c r="DL53" s="477"/>
      <c r="DM53" s="477"/>
      <c r="DN53" s="477"/>
      <c r="DO53" s="477"/>
      <c r="DP53" s="477"/>
      <c r="DQ53" s="477"/>
      <c r="DR53" s="477" t="s">
        <v>85</v>
      </c>
      <c r="DS53" s="477" t="s">
        <v>85</v>
      </c>
      <c r="DT53" s="477" t="s">
        <v>85</v>
      </c>
      <c r="DU53" s="477"/>
      <c r="DV53" s="477"/>
      <c r="DW53" s="477"/>
      <c r="DX53" s="477"/>
      <c r="DY53" s="477"/>
      <c r="DZ53" s="477"/>
      <c r="EA53" s="477"/>
      <c r="EB53" s="477"/>
      <c r="EC53" s="477"/>
      <c r="ED53" s="477"/>
      <c r="EE53" s="477"/>
      <c r="EF53" s="477" t="s">
        <v>85</v>
      </c>
      <c r="EG53" s="477" t="s">
        <v>85</v>
      </c>
      <c r="EH53" s="477" t="s">
        <v>85</v>
      </c>
      <c r="EI53" s="477"/>
      <c r="EJ53" s="477"/>
      <c r="EK53" s="477"/>
      <c r="EL53" s="477"/>
      <c r="EM53" s="477"/>
      <c r="EN53" s="477"/>
      <c r="EO53" s="477"/>
      <c r="EP53" s="477"/>
      <c r="EQ53" s="477"/>
      <c r="ER53" s="477"/>
      <c r="ES53" s="477"/>
      <c r="ET53" s="477"/>
      <c r="EU53" s="477" t="s">
        <v>85</v>
      </c>
      <c r="EV53" s="477" t="s">
        <v>85</v>
      </c>
      <c r="EW53" s="477"/>
      <c r="EX53" s="477"/>
      <c r="EY53" s="477"/>
      <c r="EZ53" s="477"/>
      <c r="FA53" s="477"/>
      <c r="FB53" s="477"/>
      <c r="FC53" s="477"/>
      <c r="FD53" s="477"/>
      <c r="FE53" s="477"/>
      <c r="FF53" s="477"/>
      <c r="FG53" s="477"/>
      <c r="FH53" s="477" t="s">
        <v>85</v>
      </c>
      <c r="FI53" s="477" t="s">
        <v>85</v>
      </c>
      <c r="FJ53" s="477" t="s">
        <v>85</v>
      </c>
      <c r="FK53" s="477"/>
      <c r="FL53" s="478"/>
      <c r="FM53" s="477"/>
      <c r="FN53" s="477"/>
      <c r="FO53" s="477"/>
      <c r="FP53" s="477"/>
      <c r="FQ53" s="477"/>
      <c r="FR53" s="477"/>
      <c r="FS53" s="477"/>
      <c r="FT53" s="477"/>
      <c r="FU53" s="478"/>
      <c r="FV53" s="478" t="s">
        <v>85</v>
      </c>
      <c r="FW53" s="478" t="s">
        <v>85</v>
      </c>
      <c r="FX53" s="478" t="s">
        <v>85</v>
      </c>
    </row>
    <row r="54" spans="1:180">
      <c r="A54" s="1340"/>
      <c r="B54" s="528" t="s">
        <v>295</v>
      </c>
      <c r="C54" s="525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 t="s">
        <v>85</v>
      </c>
      <c r="O54" s="477" t="s">
        <v>85</v>
      </c>
      <c r="P54" s="477" t="s">
        <v>85</v>
      </c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 t="s">
        <v>85</v>
      </c>
      <c r="AC54" s="477" t="s">
        <v>85</v>
      </c>
      <c r="AD54" s="477" t="s">
        <v>85</v>
      </c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 t="s">
        <v>85</v>
      </c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 t="s">
        <v>85</v>
      </c>
      <c r="BW54" s="477" t="s">
        <v>85</v>
      </c>
      <c r="BX54" s="477" t="s">
        <v>85</v>
      </c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CI54" s="477"/>
      <c r="CJ54" s="477"/>
      <c r="CK54" s="477" t="s">
        <v>85</v>
      </c>
      <c r="CL54" s="477" t="s">
        <v>85</v>
      </c>
      <c r="CM54" s="477" t="s">
        <v>85</v>
      </c>
      <c r="CN54" s="477"/>
      <c r="CO54" s="477"/>
      <c r="CP54" s="477"/>
      <c r="CQ54" s="477"/>
      <c r="CR54" s="477"/>
      <c r="CS54" s="477"/>
      <c r="CT54" s="477"/>
      <c r="CU54" s="477"/>
      <c r="CV54" s="477"/>
      <c r="CW54" s="477"/>
      <c r="CX54" s="477"/>
      <c r="CY54" s="477" t="s">
        <v>85</v>
      </c>
      <c r="CZ54" s="477" t="s">
        <v>85</v>
      </c>
      <c r="DA54" s="477" t="s">
        <v>85</v>
      </c>
      <c r="DB54" s="477"/>
      <c r="DC54" s="477"/>
      <c r="DD54" s="477"/>
      <c r="DE54" s="477"/>
      <c r="DF54" s="477"/>
      <c r="DG54" s="477"/>
      <c r="DH54" s="477"/>
      <c r="DI54" s="477"/>
      <c r="DJ54" s="477"/>
      <c r="DK54" s="477"/>
      <c r="DL54" s="477"/>
      <c r="DM54" s="477"/>
      <c r="DN54" s="477"/>
      <c r="DO54" s="477"/>
      <c r="DP54" s="477"/>
      <c r="DQ54" s="477"/>
      <c r="DR54" s="477" t="s">
        <v>85</v>
      </c>
      <c r="DS54" s="477" t="s">
        <v>85</v>
      </c>
      <c r="DT54" s="477" t="s">
        <v>85</v>
      </c>
      <c r="DU54" s="477"/>
      <c r="DV54" s="477"/>
      <c r="DW54" s="477"/>
      <c r="DX54" s="477"/>
      <c r="DY54" s="477"/>
      <c r="DZ54" s="477"/>
      <c r="EA54" s="477"/>
      <c r="EB54" s="477"/>
      <c r="EC54" s="477"/>
      <c r="ED54" s="477"/>
      <c r="EE54" s="477"/>
      <c r="EF54" s="477" t="s">
        <v>85</v>
      </c>
      <c r="EG54" s="477" t="s">
        <v>85</v>
      </c>
      <c r="EH54" s="477" t="s">
        <v>85</v>
      </c>
      <c r="EI54" s="477"/>
      <c r="EJ54" s="477"/>
      <c r="EK54" s="477"/>
      <c r="EL54" s="477"/>
      <c r="EM54" s="477"/>
      <c r="EN54" s="477"/>
      <c r="EO54" s="477"/>
      <c r="EP54" s="477"/>
      <c r="EQ54" s="477"/>
      <c r="ER54" s="477"/>
      <c r="ES54" s="477"/>
      <c r="ET54" s="477"/>
      <c r="EU54" s="477" t="s">
        <v>85</v>
      </c>
      <c r="EV54" s="477" t="s">
        <v>85</v>
      </c>
      <c r="EW54" s="477"/>
      <c r="EX54" s="477"/>
      <c r="EY54" s="477"/>
      <c r="EZ54" s="477"/>
      <c r="FA54" s="477"/>
      <c r="FB54" s="477"/>
      <c r="FC54" s="477"/>
      <c r="FD54" s="477"/>
      <c r="FE54" s="477"/>
      <c r="FF54" s="477"/>
      <c r="FG54" s="477"/>
      <c r="FH54" s="477" t="s">
        <v>85</v>
      </c>
      <c r="FI54" s="477" t="s">
        <v>85</v>
      </c>
      <c r="FJ54" s="477" t="s">
        <v>85</v>
      </c>
      <c r="FK54" s="477"/>
      <c r="FL54" s="478"/>
      <c r="FM54" s="477"/>
      <c r="FN54" s="477"/>
      <c r="FO54" s="477"/>
      <c r="FP54" s="477"/>
      <c r="FQ54" s="477"/>
      <c r="FR54" s="477"/>
      <c r="FS54" s="477"/>
      <c r="FT54" s="477"/>
      <c r="FU54" s="478"/>
      <c r="FV54" s="478" t="s">
        <v>85</v>
      </c>
      <c r="FW54" s="478" t="s">
        <v>85</v>
      </c>
      <c r="FX54" s="478" t="s">
        <v>85</v>
      </c>
    </row>
    <row r="55" spans="1:180">
      <c r="A55" s="1340"/>
      <c r="B55" s="528" t="s">
        <v>296</v>
      </c>
      <c r="C55" s="525"/>
      <c r="D55" s="477"/>
      <c r="E55" s="477"/>
      <c r="F55" s="477"/>
      <c r="G55" s="477"/>
      <c r="H55" s="477"/>
      <c r="I55" s="477"/>
      <c r="J55" s="477"/>
      <c r="K55" s="477"/>
      <c r="L55" s="477"/>
      <c r="M55" s="477"/>
      <c r="N55" s="477" t="s">
        <v>85</v>
      </c>
      <c r="O55" s="477" t="s">
        <v>85</v>
      </c>
      <c r="P55" s="477" t="s">
        <v>85</v>
      </c>
      <c r="Q55" s="477"/>
      <c r="R55" s="477"/>
      <c r="S55" s="477"/>
      <c r="T55" s="477"/>
      <c r="U55" s="477"/>
      <c r="V55" s="477"/>
      <c r="W55" s="477"/>
      <c r="X55" s="477"/>
      <c r="Y55" s="477"/>
      <c r="Z55" s="477"/>
      <c r="AA55" s="477"/>
      <c r="AB55" s="477" t="s">
        <v>85</v>
      </c>
      <c r="AC55" s="477" t="s">
        <v>85</v>
      </c>
      <c r="AD55" s="477" t="s">
        <v>85</v>
      </c>
      <c r="AE55" s="477"/>
      <c r="AF55" s="477"/>
      <c r="AG55" s="477"/>
      <c r="AH55" s="477"/>
      <c r="AI55" s="477"/>
      <c r="AJ55" s="477"/>
      <c r="AK55" s="477"/>
      <c r="AL55" s="477"/>
      <c r="AM55" s="477"/>
      <c r="AN55" s="477"/>
      <c r="AO55" s="477"/>
      <c r="AP55" s="477"/>
      <c r="AQ55" s="477"/>
      <c r="AR55" s="477"/>
      <c r="AS55" s="477"/>
      <c r="AT55" s="477"/>
      <c r="AU55" s="477"/>
      <c r="AV55" s="477"/>
      <c r="AW55" s="477"/>
      <c r="AX55" s="477"/>
      <c r="AY55" s="477"/>
      <c r="AZ55" s="477"/>
      <c r="BA55" s="477"/>
      <c r="BB55" s="477"/>
      <c r="BC55" s="477"/>
      <c r="BD55" s="477"/>
      <c r="BE55" s="477"/>
      <c r="BF55" s="477" t="s">
        <v>85</v>
      </c>
      <c r="BG55" s="477"/>
      <c r="BH55" s="477"/>
      <c r="BI55" s="477"/>
      <c r="BJ55" s="477"/>
      <c r="BK55" s="477"/>
      <c r="BL55" s="477"/>
      <c r="BM55" s="477"/>
      <c r="BN55" s="477"/>
      <c r="BO55" s="477"/>
      <c r="BP55" s="477"/>
      <c r="BQ55" s="477"/>
      <c r="BR55" s="477"/>
      <c r="BS55" s="477"/>
      <c r="BT55" s="477"/>
      <c r="BU55" s="477"/>
      <c r="BV55" s="477" t="s">
        <v>85</v>
      </c>
      <c r="BW55" s="477" t="s">
        <v>85</v>
      </c>
      <c r="BX55" s="477" t="s">
        <v>85</v>
      </c>
      <c r="BY55" s="477"/>
      <c r="BZ55" s="477"/>
      <c r="CA55" s="477"/>
      <c r="CB55" s="477"/>
      <c r="CC55" s="477"/>
      <c r="CD55" s="477"/>
      <c r="CE55" s="477"/>
      <c r="CF55" s="477"/>
      <c r="CG55" s="477"/>
      <c r="CH55" s="477"/>
      <c r="CI55" s="477"/>
      <c r="CJ55" s="477"/>
      <c r="CK55" s="477" t="s">
        <v>85</v>
      </c>
      <c r="CL55" s="477" t="s">
        <v>85</v>
      </c>
      <c r="CM55" s="477" t="s">
        <v>85</v>
      </c>
      <c r="CN55" s="477"/>
      <c r="CO55" s="477"/>
      <c r="CP55" s="477"/>
      <c r="CQ55" s="477"/>
      <c r="CR55" s="477"/>
      <c r="CS55" s="477"/>
      <c r="CT55" s="477"/>
      <c r="CU55" s="477"/>
      <c r="CV55" s="477"/>
      <c r="CW55" s="477"/>
      <c r="CX55" s="477"/>
      <c r="CY55" s="477" t="s">
        <v>85</v>
      </c>
      <c r="CZ55" s="477" t="s">
        <v>85</v>
      </c>
      <c r="DA55" s="477" t="s">
        <v>85</v>
      </c>
      <c r="DB55" s="477"/>
      <c r="DC55" s="477"/>
      <c r="DD55" s="477"/>
      <c r="DE55" s="477"/>
      <c r="DF55" s="477"/>
      <c r="DG55" s="477"/>
      <c r="DH55" s="477"/>
      <c r="DI55" s="477"/>
      <c r="DJ55" s="477"/>
      <c r="DK55" s="477"/>
      <c r="DL55" s="477"/>
      <c r="DM55" s="477"/>
      <c r="DN55" s="477"/>
      <c r="DO55" s="477"/>
      <c r="DP55" s="477"/>
      <c r="DQ55" s="477"/>
      <c r="DR55" s="477" t="s">
        <v>85</v>
      </c>
      <c r="DS55" s="477" t="s">
        <v>85</v>
      </c>
      <c r="DT55" s="477" t="s">
        <v>85</v>
      </c>
      <c r="DU55" s="477"/>
      <c r="DV55" s="477"/>
      <c r="DW55" s="477"/>
      <c r="DX55" s="477"/>
      <c r="DY55" s="477"/>
      <c r="DZ55" s="477"/>
      <c r="EA55" s="477"/>
      <c r="EB55" s="477"/>
      <c r="EC55" s="477"/>
      <c r="ED55" s="477"/>
      <c r="EE55" s="477"/>
      <c r="EF55" s="477" t="s">
        <v>85</v>
      </c>
      <c r="EG55" s="477" t="s">
        <v>85</v>
      </c>
      <c r="EH55" s="477" t="s">
        <v>85</v>
      </c>
      <c r="EI55" s="477"/>
      <c r="EJ55" s="477"/>
      <c r="EK55" s="477"/>
      <c r="EL55" s="477"/>
      <c r="EM55" s="477"/>
      <c r="EN55" s="477"/>
      <c r="EO55" s="477"/>
      <c r="EP55" s="477"/>
      <c r="EQ55" s="477"/>
      <c r="ER55" s="477"/>
      <c r="ES55" s="477"/>
      <c r="ET55" s="477"/>
      <c r="EU55" s="477" t="s">
        <v>85</v>
      </c>
      <c r="EV55" s="477" t="s">
        <v>85</v>
      </c>
      <c r="EW55" s="477"/>
      <c r="EX55" s="477"/>
      <c r="EY55" s="477"/>
      <c r="EZ55" s="477"/>
      <c r="FA55" s="477"/>
      <c r="FB55" s="477"/>
      <c r="FC55" s="477"/>
      <c r="FD55" s="477"/>
      <c r="FE55" s="477"/>
      <c r="FF55" s="477"/>
      <c r="FG55" s="477"/>
      <c r="FH55" s="477" t="s">
        <v>85</v>
      </c>
      <c r="FI55" s="477" t="s">
        <v>85</v>
      </c>
      <c r="FJ55" s="477" t="s">
        <v>85</v>
      </c>
      <c r="FK55" s="477"/>
      <c r="FL55" s="478"/>
      <c r="FM55" s="477"/>
      <c r="FN55" s="477"/>
      <c r="FO55" s="477"/>
      <c r="FP55" s="477"/>
      <c r="FQ55" s="477"/>
      <c r="FR55" s="477"/>
      <c r="FS55" s="477"/>
      <c r="FT55" s="477"/>
      <c r="FU55" s="478"/>
      <c r="FV55" s="478" t="s">
        <v>85</v>
      </c>
      <c r="FW55" s="478" t="s">
        <v>85</v>
      </c>
      <c r="FX55" s="478" t="s">
        <v>85</v>
      </c>
    </row>
    <row r="56" spans="1:180">
      <c r="A56" s="1340"/>
      <c r="B56" s="528" t="s">
        <v>297</v>
      </c>
      <c r="C56" s="525"/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 t="s">
        <v>85</v>
      </c>
      <c r="O56" s="477" t="s">
        <v>85</v>
      </c>
      <c r="P56" s="477" t="s">
        <v>85</v>
      </c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  <c r="AB56" s="477" t="s">
        <v>85</v>
      </c>
      <c r="AC56" s="477" t="s">
        <v>85</v>
      </c>
      <c r="AD56" s="477" t="s">
        <v>85</v>
      </c>
      <c r="AE56" s="477"/>
      <c r="AF56" s="477"/>
      <c r="AG56" s="477"/>
      <c r="AH56" s="477"/>
      <c r="AI56" s="477"/>
      <c r="AJ56" s="477"/>
      <c r="AK56" s="477"/>
      <c r="AL56" s="477"/>
      <c r="AM56" s="477"/>
      <c r="AN56" s="477"/>
      <c r="AO56" s="477"/>
      <c r="AP56" s="477"/>
      <c r="AQ56" s="477"/>
      <c r="AR56" s="477"/>
      <c r="AS56" s="477"/>
      <c r="AT56" s="477"/>
      <c r="AU56" s="477"/>
      <c r="AV56" s="477"/>
      <c r="AW56" s="477"/>
      <c r="AX56" s="477"/>
      <c r="AY56" s="477"/>
      <c r="AZ56" s="477"/>
      <c r="BA56" s="477"/>
      <c r="BB56" s="477"/>
      <c r="BC56" s="477"/>
      <c r="BD56" s="477"/>
      <c r="BE56" s="477"/>
      <c r="BF56" s="477" t="s">
        <v>85</v>
      </c>
      <c r="BG56" s="477"/>
      <c r="BH56" s="477"/>
      <c r="BI56" s="477"/>
      <c r="BJ56" s="477"/>
      <c r="BK56" s="477"/>
      <c r="BL56" s="477"/>
      <c r="BM56" s="477"/>
      <c r="BN56" s="477"/>
      <c r="BO56" s="477"/>
      <c r="BP56" s="477"/>
      <c r="BQ56" s="477"/>
      <c r="BR56" s="477"/>
      <c r="BS56" s="477"/>
      <c r="BT56" s="477"/>
      <c r="BU56" s="477"/>
      <c r="BV56" s="477" t="s">
        <v>85</v>
      </c>
      <c r="BW56" s="477" t="s">
        <v>85</v>
      </c>
      <c r="BX56" s="477" t="s">
        <v>85</v>
      </c>
      <c r="BY56" s="477"/>
      <c r="BZ56" s="477"/>
      <c r="CA56" s="477"/>
      <c r="CB56" s="477"/>
      <c r="CC56" s="477"/>
      <c r="CD56" s="477"/>
      <c r="CE56" s="477"/>
      <c r="CF56" s="477"/>
      <c r="CG56" s="477"/>
      <c r="CH56" s="477"/>
      <c r="CI56" s="477"/>
      <c r="CJ56" s="477"/>
      <c r="CK56" s="477" t="s">
        <v>85</v>
      </c>
      <c r="CL56" s="477" t="s">
        <v>85</v>
      </c>
      <c r="CM56" s="477" t="s">
        <v>85</v>
      </c>
      <c r="CN56" s="477"/>
      <c r="CO56" s="477"/>
      <c r="CP56" s="477"/>
      <c r="CQ56" s="477"/>
      <c r="CR56" s="477"/>
      <c r="CS56" s="477"/>
      <c r="CT56" s="477"/>
      <c r="CU56" s="477"/>
      <c r="CV56" s="477"/>
      <c r="CW56" s="477"/>
      <c r="CX56" s="477"/>
      <c r="CY56" s="477" t="s">
        <v>85</v>
      </c>
      <c r="CZ56" s="477" t="s">
        <v>85</v>
      </c>
      <c r="DA56" s="477" t="s">
        <v>85</v>
      </c>
      <c r="DB56" s="477"/>
      <c r="DC56" s="477"/>
      <c r="DD56" s="477"/>
      <c r="DE56" s="477"/>
      <c r="DF56" s="477"/>
      <c r="DG56" s="477"/>
      <c r="DH56" s="477"/>
      <c r="DI56" s="477"/>
      <c r="DJ56" s="477"/>
      <c r="DK56" s="477"/>
      <c r="DL56" s="477"/>
      <c r="DM56" s="477"/>
      <c r="DN56" s="477"/>
      <c r="DO56" s="477"/>
      <c r="DP56" s="477"/>
      <c r="DQ56" s="477"/>
      <c r="DR56" s="477" t="s">
        <v>85</v>
      </c>
      <c r="DS56" s="477" t="s">
        <v>85</v>
      </c>
      <c r="DT56" s="477" t="s">
        <v>85</v>
      </c>
      <c r="DU56" s="477"/>
      <c r="DV56" s="477"/>
      <c r="DW56" s="477"/>
      <c r="DX56" s="477"/>
      <c r="DY56" s="477"/>
      <c r="DZ56" s="477"/>
      <c r="EA56" s="477"/>
      <c r="EB56" s="477"/>
      <c r="EC56" s="477"/>
      <c r="ED56" s="477"/>
      <c r="EE56" s="477"/>
      <c r="EF56" s="477" t="s">
        <v>85</v>
      </c>
      <c r="EG56" s="477" t="s">
        <v>85</v>
      </c>
      <c r="EH56" s="477" t="s">
        <v>85</v>
      </c>
      <c r="EI56" s="477"/>
      <c r="EJ56" s="477"/>
      <c r="EK56" s="477"/>
      <c r="EL56" s="477"/>
      <c r="EM56" s="477"/>
      <c r="EN56" s="477"/>
      <c r="EO56" s="477"/>
      <c r="EP56" s="477"/>
      <c r="EQ56" s="477"/>
      <c r="ER56" s="477"/>
      <c r="ES56" s="477"/>
      <c r="ET56" s="477"/>
      <c r="EU56" s="477" t="s">
        <v>85</v>
      </c>
      <c r="EV56" s="477" t="s">
        <v>85</v>
      </c>
      <c r="EW56" s="477"/>
      <c r="EX56" s="477"/>
      <c r="EY56" s="477"/>
      <c r="EZ56" s="477"/>
      <c r="FA56" s="477"/>
      <c r="FB56" s="477"/>
      <c r="FC56" s="477"/>
      <c r="FD56" s="477"/>
      <c r="FE56" s="477"/>
      <c r="FF56" s="477"/>
      <c r="FG56" s="477"/>
      <c r="FH56" s="477" t="s">
        <v>85</v>
      </c>
      <c r="FI56" s="477" t="s">
        <v>85</v>
      </c>
      <c r="FJ56" s="477" t="s">
        <v>85</v>
      </c>
      <c r="FK56" s="477"/>
      <c r="FL56" s="478"/>
      <c r="FM56" s="477"/>
      <c r="FN56" s="477"/>
      <c r="FO56" s="477"/>
      <c r="FP56" s="477"/>
      <c r="FQ56" s="477"/>
      <c r="FR56" s="477"/>
      <c r="FS56" s="477"/>
      <c r="FT56" s="477"/>
      <c r="FU56" s="478"/>
      <c r="FV56" s="478" t="s">
        <v>85</v>
      </c>
      <c r="FW56" s="478" t="s">
        <v>85</v>
      </c>
      <c r="FX56" s="478" t="s">
        <v>85</v>
      </c>
    </row>
    <row r="57" spans="1:180">
      <c r="A57" s="1340"/>
      <c r="B57" s="528" t="s">
        <v>298</v>
      </c>
      <c r="C57" s="525"/>
      <c r="D57" s="477"/>
      <c r="E57" s="477"/>
      <c r="F57" s="477"/>
      <c r="G57" s="477"/>
      <c r="H57" s="477"/>
      <c r="I57" s="477"/>
      <c r="J57" s="477"/>
      <c r="K57" s="477"/>
      <c r="L57" s="477"/>
      <c r="M57" s="477"/>
      <c r="N57" s="477" t="s">
        <v>85</v>
      </c>
      <c r="O57" s="477" t="s">
        <v>85</v>
      </c>
      <c r="P57" s="477" t="s">
        <v>85</v>
      </c>
      <c r="Q57" s="477"/>
      <c r="R57" s="477"/>
      <c r="S57" s="477"/>
      <c r="T57" s="477"/>
      <c r="U57" s="477"/>
      <c r="V57" s="477"/>
      <c r="W57" s="477"/>
      <c r="X57" s="477"/>
      <c r="Y57" s="477"/>
      <c r="Z57" s="477"/>
      <c r="AA57" s="477"/>
      <c r="AB57" s="477" t="s">
        <v>85</v>
      </c>
      <c r="AC57" s="477" t="s">
        <v>85</v>
      </c>
      <c r="AD57" s="477" t="s">
        <v>85</v>
      </c>
      <c r="AE57" s="477"/>
      <c r="AF57" s="477"/>
      <c r="AG57" s="477"/>
      <c r="AH57" s="477"/>
      <c r="AI57" s="477"/>
      <c r="AJ57" s="477"/>
      <c r="AK57" s="477"/>
      <c r="AL57" s="477"/>
      <c r="AM57" s="477"/>
      <c r="AN57" s="477"/>
      <c r="AO57" s="477"/>
      <c r="AP57" s="477"/>
      <c r="AQ57" s="477"/>
      <c r="AR57" s="477"/>
      <c r="AS57" s="477"/>
      <c r="AT57" s="477"/>
      <c r="AU57" s="477"/>
      <c r="AV57" s="477"/>
      <c r="AW57" s="477"/>
      <c r="AX57" s="477"/>
      <c r="AY57" s="477"/>
      <c r="AZ57" s="477"/>
      <c r="BA57" s="477"/>
      <c r="BB57" s="477"/>
      <c r="BC57" s="477"/>
      <c r="BD57" s="477"/>
      <c r="BE57" s="477"/>
      <c r="BF57" s="477" t="s">
        <v>85</v>
      </c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 t="s">
        <v>85</v>
      </c>
      <c r="BW57" s="477" t="s">
        <v>85</v>
      </c>
      <c r="BX57" s="477" t="s">
        <v>85</v>
      </c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 t="s">
        <v>85</v>
      </c>
      <c r="CL57" s="477" t="s">
        <v>85</v>
      </c>
      <c r="CM57" s="477" t="s">
        <v>85</v>
      </c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 t="s">
        <v>85</v>
      </c>
      <c r="CZ57" s="477" t="s">
        <v>85</v>
      </c>
      <c r="DA57" s="477" t="s">
        <v>85</v>
      </c>
      <c r="DB57" s="477"/>
      <c r="DC57" s="477"/>
      <c r="DD57" s="477"/>
      <c r="DE57" s="477"/>
      <c r="DF57" s="477"/>
      <c r="DG57" s="477"/>
      <c r="DH57" s="477"/>
      <c r="DI57" s="477"/>
      <c r="DJ57" s="477"/>
      <c r="DK57" s="477"/>
      <c r="DL57" s="477"/>
      <c r="DM57" s="477"/>
      <c r="DN57" s="477"/>
      <c r="DO57" s="477"/>
      <c r="DP57" s="477"/>
      <c r="DQ57" s="477"/>
      <c r="DR57" s="477" t="s">
        <v>85</v>
      </c>
      <c r="DS57" s="477" t="s">
        <v>85</v>
      </c>
      <c r="DT57" s="477" t="s">
        <v>85</v>
      </c>
      <c r="DU57" s="477"/>
      <c r="DV57" s="477"/>
      <c r="DW57" s="477"/>
      <c r="DX57" s="477"/>
      <c r="DY57" s="477"/>
      <c r="DZ57" s="477"/>
      <c r="EA57" s="477"/>
      <c r="EB57" s="477"/>
      <c r="EC57" s="477"/>
      <c r="ED57" s="477"/>
      <c r="EE57" s="477"/>
      <c r="EF57" s="477" t="s">
        <v>85</v>
      </c>
      <c r="EG57" s="477" t="s">
        <v>85</v>
      </c>
      <c r="EH57" s="477" t="s">
        <v>85</v>
      </c>
      <c r="EI57" s="477"/>
      <c r="EJ57" s="477"/>
      <c r="EK57" s="477"/>
      <c r="EL57" s="477"/>
      <c r="EM57" s="477"/>
      <c r="EN57" s="477"/>
      <c r="EO57" s="477"/>
      <c r="EP57" s="477"/>
      <c r="EQ57" s="477"/>
      <c r="ER57" s="477"/>
      <c r="ES57" s="477"/>
      <c r="ET57" s="477"/>
      <c r="EU57" s="477" t="s">
        <v>85</v>
      </c>
      <c r="EV57" s="477" t="s">
        <v>85</v>
      </c>
      <c r="EW57" s="477"/>
      <c r="EX57" s="477"/>
      <c r="EY57" s="477"/>
      <c r="EZ57" s="477"/>
      <c r="FA57" s="477"/>
      <c r="FB57" s="477"/>
      <c r="FC57" s="477"/>
      <c r="FD57" s="477"/>
      <c r="FE57" s="477"/>
      <c r="FF57" s="477"/>
      <c r="FG57" s="477"/>
      <c r="FH57" s="477" t="s">
        <v>85</v>
      </c>
      <c r="FI57" s="477" t="s">
        <v>85</v>
      </c>
      <c r="FJ57" s="477" t="s">
        <v>85</v>
      </c>
      <c r="FK57" s="477"/>
      <c r="FL57" s="478"/>
      <c r="FM57" s="477"/>
      <c r="FN57" s="477"/>
      <c r="FO57" s="477"/>
      <c r="FP57" s="477"/>
      <c r="FQ57" s="477"/>
      <c r="FR57" s="477"/>
      <c r="FS57" s="477"/>
      <c r="FT57" s="477"/>
      <c r="FU57" s="478"/>
      <c r="FV57" s="478" t="s">
        <v>85</v>
      </c>
      <c r="FW57" s="478" t="s">
        <v>85</v>
      </c>
      <c r="FX57" s="478" t="s">
        <v>85</v>
      </c>
    </row>
    <row r="58" spans="1:180">
      <c r="A58" s="1340"/>
      <c r="B58" s="528" t="s">
        <v>299</v>
      </c>
      <c r="C58" s="525"/>
      <c r="D58" s="477"/>
      <c r="E58" s="477"/>
      <c r="F58" s="477"/>
      <c r="G58" s="477"/>
      <c r="H58" s="477"/>
      <c r="I58" s="477"/>
      <c r="J58" s="477"/>
      <c r="K58" s="477"/>
      <c r="L58" s="477"/>
      <c r="M58" s="477"/>
      <c r="N58" s="477" t="s">
        <v>85</v>
      </c>
      <c r="O58" s="477" t="s">
        <v>85</v>
      </c>
      <c r="P58" s="477" t="s">
        <v>85</v>
      </c>
      <c r="Q58" s="477"/>
      <c r="R58" s="477"/>
      <c r="S58" s="477"/>
      <c r="T58" s="477"/>
      <c r="U58" s="477"/>
      <c r="V58" s="477"/>
      <c r="W58" s="477"/>
      <c r="X58" s="477"/>
      <c r="Y58" s="477"/>
      <c r="Z58" s="477"/>
      <c r="AA58" s="477"/>
      <c r="AB58" s="477" t="s">
        <v>85</v>
      </c>
      <c r="AC58" s="477" t="s">
        <v>85</v>
      </c>
      <c r="AD58" s="477" t="s">
        <v>85</v>
      </c>
      <c r="AE58" s="477"/>
      <c r="AF58" s="477"/>
      <c r="AG58" s="477"/>
      <c r="AH58" s="477"/>
      <c r="AI58" s="477"/>
      <c r="AJ58" s="477"/>
      <c r="AK58" s="477"/>
      <c r="AL58" s="477"/>
      <c r="AM58" s="477"/>
      <c r="AN58" s="477"/>
      <c r="AO58" s="477"/>
      <c r="AP58" s="477"/>
      <c r="AQ58" s="477"/>
      <c r="AR58" s="477"/>
      <c r="AS58" s="477"/>
      <c r="AT58" s="477"/>
      <c r="AU58" s="477"/>
      <c r="AV58" s="477"/>
      <c r="AW58" s="477"/>
      <c r="AX58" s="477"/>
      <c r="AY58" s="477"/>
      <c r="AZ58" s="477"/>
      <c r="BA58" s="477"/>
      <c r="BB58" s="477"/>
      <c r="BC58" s="477"/>
      <c r="BD58" s="477"/>
      <c r="BE58" s="477"/>
      <c r="BF58" s="477" t="s">
        <v>85</v>
      </c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 t="s">
        <v>85</v>
      </c>
      <c r="BW58" s="477" t="s">
        <v>85</v>
      </c>
      <c r="BX58" s="477" t="s">
        <v>85</v>
      </c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 t="s">
        <v>85</v>
      </c>
      <c r="CL58" s="477" t="s">
        <v>85</v>
      </c>
      <c r="CM58" s="477" t="s">
        <v>85</v>
      </c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 t="s">
        <v>85</v>
      </c>
      <c r="CZ58" s="477" t="s">
        <v>85</v>
      </c>
      <c r="DA58" s="477" t="s">
        <v>85</v>
      </c>
      <c r="DB58" s="477"/>
      <c r="DC58" s="477"/>
      <c r="DD58" s="477"/>
      <c r="DE58" s="477"/>
      <c r="DF58" s="477"/>
      <c r="DG58" s="477"/>
      <c r="DH58" s="477"/>
      <c r="DI58" s="477"/>
      <c r="DJ58" s="477"/>
      <c r="DK58" s="477"/>
      <c r="DL58" s="477"/>
      <c r="DM58" s="477"/>
      <c r="DN58" s="477"/>
      <c r="DO58" s="477"/>
      <c r="DP58" s="477"/>
      <c r="DQ58" s="477"/>
      <c r="DR58" s="477" t="s">
        <v>85</v>
      </c>
      <c r="DS58" s="477" t="s">
        <v>85</v>
      </c>
      <c r="DT58" s="477" t="s">
        <v>85</v>
      </c>
      <c r="DU58" s="477"/>
      <c r="DV58" s="477"/>
      <c r="DW58" s="477"/>
      <c r="DX58" s="477"/>
      <c r="DY58" s="477"/>
      <c r="DZ58" s="477"/>
      <c r="EA58" s="477"/>
      <c r="EB58" s="477"/>
      <c r="EC58" s="477"/>
      <c r="ED58" s="477"/>
      <c r="EE58" s="477"/>
      <c r="EF58" s="477" t="s">
        <v>85</v>
      </c>
      <c r="EG58" s="477" t="s">
        <v>85</v>
      </c>
      <c r="EH58" s="477" t="s">
        <v>85</v>
      </c>
      <c r="EI58" s="477"/>
      <c r="EJ58" s="477"/>
      <c r="EK58" s="477"/>
      <c r="EL58" s="477"/>
      <c r="EM58" s="477"/>
      <c r="EN58" s="477"/>
      <c r="EO58" s="477"/>
      <c r="EP58" s="477"/>
      <c r="EQ58" s="477"/>
      <c r="ER58" s="477"/>
      <c r="ES58" s="477"/>
      <c r="ET58" s="477"/>
      <c r="EU58" s="477" t="s">
        <v>85</v>
      </c>
      <c r="EV58" s="477" t="s">
        <v>85</v>
      </c>
      <c r="EW58" s="477"/>
      <c r="EX58" s="477"/>
      <c r="EY58" s="477"/>
      <c r="EZ58" s="477"/>
      <c r="FA58" s="477"/>
      <c r="FB58" s="477"/>
      <c r="FC58" s="477"/>
      <c r="FD58" s="477"/>
      <c r="FE58" s="477"/>
      <c r="FF58" s="477"/>
      <c r="FG58" s="477"/>
      <c r="FH58" s="477" t="s">
        <v>85</v>
      </c>
      <c r="FI58" s="477" t="s">
        <v>85</v>
      </c>
      <c r="FJ58" s="477" t="s">
        <v>85</v>
      </c>
      <c r="FK58" s="477"/>
      <c r="FL58" s="478"/>
      <c r="FM58" s="477"/>
      <c r="FN58" s="477"/>
      <c r="FO58" s="477"/>
      <c r="FP58" s="477"/>
      <c r="FQ58" s="477"/>
      <c r="FR58" s="477"/>
      <c r="FS58" s="477"/>
      <c r="FT58" s="477"/>
      <c r="FU58" s="478"/>
      <c r="FV58" s="478" t="s">
        <v>85</v>
      </c>
      <c r="FW58" s="478" t="s">
        <v>85</v>
      </c>
      <c r="FX58" s="478" t="s">
        <v>85</v>
      </c>
    </row>
    <row r="59" spans="1:180">
      <c r="A59" s="1340"/>
      <c r="B59" s="528" t="s">
        <v>300</v>
      </c>
      <c r="C59" s="525"/>
      <c r="D59" s="477"/>
      <c r="E59" s="477"/>
      <c r="F59" s="477"/>
      <c r="G59" s="477"/>
      <c r="H59" s="477"/>
      <c r="I59" s="477"/>
      <c r="J59" s="477"/>
      <c r="K59" s="477"/>
      <c r="L59" s="477"/>
      <c r="M59" s="477"/>
      <c r="N59" s="477" t="s">
        <v>85</v>
      </c>
      <c r="O59" s="477" t="s">
        <v>85</v>
      </c>
      <c r="P59" s="477" t="s">
        <v>85</v>
      </c>
      <c r="Q59" s="477"/>
      <c r="R59" s="477"/>
      <c r="S59" s="477"/>
      <c r="T59" s="477"/>
      <c r="U59" s="477"/>
      <c r="V59" s="477"/>
      <c r="W59" s="477"/>
      <c r="X59" s="477"/>
      <c r="Y59" s="477"/>
      <c r="Z59" s="477"/>
      <c r="AA59" s="477"/>
      <c r="AB59" s="477" t="s">
        <v>85</v>
      </c>
      <c r="AC59" s="477" t="s">
        <v>85</v>
      </c>
      <c r="AD59" s="477" t="s">
        <v>85</v>
      </c>
      <c r="AE59" s="477"/>
      <c r="AF59" s="477"/>
      <c r="AG59" s="477"/>
      <c r="AH59" s="477"/>
      <c r="AI59" s="477"/>
      <c r="AJ59" s="477"/>
      <c r="AK59" s="477"/>
      <c r="AL59" s="477"/>
      <c r="AM59" s="477"/>
      <c r="AN59" s="477"/>
      <c r="AO59" s="477"/>
      <c r="AP59" s="477"/>
      <c r="AQ59" s="477"/>
      <c r="AR59" s="477"/>
      <c r="AS59" s="477"/>
      <c r="AT59" s="477"/>
      <c r="AU59" s="477"/>
      <c r="AV59" s="477"/>
      <c r="AW59" s="477"/>
      <c r="AX59" s="477"/>
      <c r="AY59" s="477"/>
      <c r="AZ59" s="477"/>
      <c r="BA59" s="477"/>
      <c r="BB59" s="477"/>
      <c r="BC59" s="477"/>
      <c r="BD59" s="477"/>
      <c r="BE59" s="477"/>
      <c r="BF59" s="477" t="s">
        <v>85</v>
      </c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 t="s">
        <v>85</v>
      </c>
      <c r="BW59" s="477" t="s">
        <v>85</v>
      </c>
      <c r="BX59" s="477" t="s">
        <v>85</v>
      </c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 t="s">
        <v>85</v>
      </c>
      <c r="CL59" s="477" t="s">
        <v>85</v>
      </c>
      <c r="CM59" s="477" t="s">
        <v>85</v>
      </c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 t="s">
        <v>85</v>
      </c>
      <c r="CZ59" s="477" t="s">
        <v>85</v>
      </c>
      <c r="DA59" s="477" t="s">
        <v>85</v>
      </c>
      <c r="DB59" s="477"/>
      <c r="DC59" s="477"/>
      <c r="DD59" s="477"/>
      <c r="DE59" s="477"/>
      <c r="DF59" s="477"/>
      <c r="DG59" s="477"/>
      <c r="DH59" s="477"/>
      <c r="DI59" s="477"/>
      <c r="DJ59" s="477"/>
      <c r="DK59" s="477"/>
      <c r="DL59" s="477"/>
      <c r="DM59" s="477"/>
      <c r="DN59" s="477"/>
      <c r="DO59" s="477"/>
      <c r="DP59" s="477"/>
      <c r="DQ59" s="477"/>
      <c r="DR59" s="477" t="s">
        <v>85</v>
      </c>
      <c r="DS59" s="477" t="s">
        <v>85</v>
      </c>
      <c r="DT59" s="477" t="s">
        <v>85</v>
      </c>
      <c r="DU59" s="477"/>
      <c r="DV59" s="477"/>
      <c r="DW59" s="477"/>
      <c r="DX59" s="477"/>
      <c r="DY59" s="477"/>
      <c r="DZ59" s="477"/>
      <c r="EA59" s="477"/>
      <c r="EB59" s="477"/>
      <c r="EC59" s="477"/>
      <c r="ED59" s="477"/>
      <c r="EE59" s="477"/>
      <c r="EF59" s="477" t="s">
        <v>85</v>
      </c>
      <c r="EG59" s="477" t="s">
        <v>85</v>
      </c>
      <c r="EH59" s="477" t="s">
        <v>85</v>
      </c>
      <c r="EI59" s="477"/>
      <c r="EJ59" s="477"/>
      <c r="EK59" s="477"/>
      <c r="EL59" s="477"/>
      <c r="EM59" s="477"/>
      <c r="EN59" s="477"/>
      <c r="EO59" s="477"/>
      <c r="EP59" s="477"/>
      <c r="EQ59" s="477"/>
      <c r="ER59" s="477"/>
      <c r="ES59" s="477"/>
      <c r="ET59" s="477"/>
      <c r="EU59" s="477" t="s">
        <v>85</v>
      </c>
      <c r="EV59" s="477" t="s">
        <v>85</v>
      </c>
      <c r="EW59" s="477"/>
      <c r="EX59" s="477"/>
      <c r="EY59" s="477"/>
      <c r="EZ59" s="477"/>
      <c r="FA59" s="477"/>
      <c r="FB59" s="477"/>
      <c r="FC59" s="477"/>
      <c r="FD59" s="477"/>
      <c r="FE59" s="477"/>
      <c r="FF59" s="477"/>
      <c r="FG59" s="477"/>
      <c r="FH59" s="477" t="s">
        <v>85</v>
      </c>
      <c r="FI59" s="477" t="s">
        <v>85</v>
      </c>
      <c r="FJ59" s="477" t="s">
        <v>85</v>
      </c>
      <c r="FK59" s="477"/>
      <c r="FL59" s="478"/>
      <c r="FM59" s="477"/>
      <c r="FN59" s="477"/>
      <c r="FO59" s="477"/>
      <c r="FP59" s="477"/>
      <c r="FQ59" s="477"/>
      <c r="FR59" s="477"/>
      <c r="FS59" s="477"/>
      <c r="FT59" s="477"/>
      <c r="FU59" s="478"/>
      <c r="FV59" s="478" t="s">
        <v>85</v>
      </c>
      <c r="FW59" s="478" t="s">
        <v>85</v>
      </c>
      <c r="FX59" s="478" t="s">
        <v>85</v>
      </c>
    </row>
    <row r="60" spans="1:180">
      <c r="A60" s="1340"/>
      <c r="B60" s="528" t="s">
        <v>301</v>
      </c>
      <c r="C60" s="525"/>
      <c r="D60" s="477"/>
      <c r="E60" s="477"/>
      <c r="F60" s="477"/>
      <c r="G60" s="477"/>
      <c r="H60" s="477"/>
      <c r="I60" s="477"/>
      <c r="J60" s="477"/>
      <c r="K60" s="477"/>
      <c r="L60" s="477"/>
      <c r="M60" s="477"/>
      <c r="N60" s="477" t="s">
        <v>85</v>
      </c>
      <c r="O60" s="477" t="s">
        <v>85</v>
      </c>
      <c r="P60" s="477" t="s">
        <v>85</v>
      </c>
      <c r="Q60" s="477"/>
      <c r="R60" s="477"/>
      <c r="S60" s="477"/>
      <c r="T60" s="477"/>
      <c r="U60" s="477"/>
      <c r="V60" s="477"/>
      <c r="W60" s="477"/>
      <c r="X60" s="477"/>
      <c r="Y60" s="477"/>
      <c r="Z60" s="477"/>
      <c r="AA60" s="477"/>
      <c r="AB60" s="477" t="s">
        <v>85</v>
      </c>
      <c r="AC60" s="477" t="s">
        <v>85</v>
      </c>
      <c r="AD60" s="477" t="s">
        <v>85</v>
      </c>
      <c r="AE60" s="477"/>
      <c r="AF60" s="477"/>
      <c r="AG60" s="477"/>
      <c r="AH60" s="477"/>
      <c r="AI60" s="477"/>
      <c r="AJ60" s="477"/>
      <c r="AK60" s="477"/>
      <c r="AL60" s="477"/>
      <c r="AM60" s="477"/>
      <c r="AN60" s="477"/>
      <c r="AO60" s="477"/>
      <c r="AP60" s="477"/>
      <c r="AQ60" s="477"/>
      <c r="AR60" s="477"/>
      <c r="AS60" s="477"/>
      <c r="AT60" s="477"/>
      <c r="AU60" s="477"/>
      <c r="AV60" s="477"/>
      <c r="AW60" s="477"/>
      <c r="AX60" s="477"/>
      <c r="AY60" s="477"/>
      <c r="AZ60" s="477"/>
      <c r="BA60" s="477"/>
      <c r="BB60" s="477"/>
      <c r="BC60" s="477"/>
      <c r="BD60" s="477"/>
      <c r="BE60" s="477"/>
      <c r="BF60" s="477" t="s">
        <v>85</v>
      </c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 t="s">
        <v>85</v>
      </c>
      <c r="BW60" s="477" t="s">
        <v>85</v>
      </c>
      <c r="BX60" s="477" t="s">
        <v>85</v>
      </c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 t="s">
        <v>85</v>
      </c>
      <c r="CL60" s="477" t="s">
        <v>85</v>
      </c>
      <c r="CM60" s="477" t="s">
        <v>85</v>
      </c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 t="s">
        <v>85</v>
      </c>
      <c r="CZ60" s="477" t="s">
        <v>85</v>
      </c>
      <c r="DA60" s="477" t="s">
        <v>85</v>
      </c>
      <c r="DB60" s="477"/>
      <c r="DC60" s="477"/>
      <c r="DD60" s="477"/>
      <c r="DE60" s="477"/>
      <c r="DF60" s="477"/>
      <c r="DG60" s="477"/>
      <c r="DH60" s="477"/>
      <c r="DI60" s="477"/>
      <c r="DJ60" s="477"/>
      <c r="DK60" s="477"/>
      <c r="DL60" s="477"/>
      <c r="DM60" s="477"/>
      <c r="DN60" s="477"/>
      <c r="DO60" s="477"/>
      <c r="DP60" s="477"/>
      <c r="DQ60" s="477"/>
      <c r="DR60" s="477" t="s">
        <v>85</v>
      </c>
      <c r="DS60" s="477" t="s">
        <v>85</v>
      </c>
      <c r="DT60" s="477" t="s">
        <v>85</v>
      </c>
      <c r="DU60" s="477"/>
      <c r="DV60" s="477"/>
      <c r="DW60" s="477"/>
      <c r="DX60" s="477"/>
      <c r="DY60" s="477"/>
      <c r="DZ60" s="477"/>
      <c r="EA60" s="477"/>
      <c r="EB60" s="477"/>
      <c r="EC60" s="477"/>
      <c r="ED60" s="477"/>
      <c r="EE60" s="477"/>
      <c r="EF60" s="477" t="s">
        <v>85</v>
      </c>
      <c r="EG60" s="477" t="s">
        <v>85</v>
      </c>
      <c r="EH60" s="477" t="s">
        <v>85</v>
      </c>
      <c r="EI60" s="477"/>
      <c r="EJ60" s="477"/>
      <c r="EK60" s="477"/>
      <c r="EL60" s="477"/>
      <c r="EM60" s="477"/>
      <c r="EN60" s="477"/>
      <c r="EO60" s="477"/>
      <c r="EP60" s="477"/>
      <c r="EQ60" s="477"/>
      <c r="ER60" s="477"/>
      <c r="ES60" s="477"/>
      <c r="ET60" s="477"/>
      <c r="EU60" s="477" t="s">
        <v>85</v>
      </c>
      <c r="EV60" s="477" t="s">
        <v>85</v>
      </c>
      <c r="EW60" s="477"/>
      <c r="EX60" s="477"/>
      <c r="EY60" s="477"/>
      <c r="EZ60" s="477"/>
      <c r="FA60" s="477"/>
      <c r="FB60" s="477"/>
      <c r="FC60" s="477"/>
      <c r="FD60" s="477"/>
      <c r="FE60" s="477"/>
      <c r="FF60" s="477"/>
      <c r="FG60" s="477"/>
      <c r="FH60" s="477" t="s">
        <v>85</v>
      </c>
      <c r="FI60" s="477" t="s">
        <v>85</v>
      </c>
      <c r="FJ60" s="477" t="s">
        <v>85</v>
      </c>
      <c r="FK60" s="477"/>
      <c r="FL60" s="478"/>
      <c r="FM60" s="477"/>
      <c r="FN60" s="477"/>
      <c r="FO60" s="477"/>
      <c r="FP60" s="477"/>
      <c r="FQ60" s="477"/>
      <c r="FR60" s="477"/>
      <c r="FS60" s="477"/>
      <c r="FT60" s="477"/>
      <c r="FU60" s="478"/>
      <c r="FV60" s="478" t="s">
        <v>85</v>
      </c>
      <c r="FW60" s="478" t="s">
        <v>85</v>
      </c>
      <c r="FX60" s="478" t="s">
        <v>85</v>
      </c>
    </row>
    <row r="61" spans="1:180">
      <c r="A61" s="1340"/>
      <c r="B61" s="528" t="s">
        <v>302</v>
      </c>
      <c r="C61" s="525"/>
      <c r="D61" s="477"/>
      <c r="E61" s="477"/>
      <c r="F61" s="477"/>
      <c r="G61" s="477"/>
      <c r="H61" s="477"/>
      <c r="I61" s="477"/>
      <c r="J61" s="477"/>
      <c r="K61" s="477"/>
      <c r="L61" s="477"/>
      <c r="M61" s="477"/>
      <c r="N61" s="477" t="s">
        <v>85</v>
      </c>
      <c r="O61" s="477" t="s">
        <v>85</v>
      </c>
      <c r="P61" s="477" t="s">
        <v>85</v>
      </c>
      <c r="Q61" s="477"/>
      <c r="R61" s="477"/>
      <c r="S61" s="477"/>
      <c r="T61" s="477"/>
      <c r="U61" s="477"/>
      <c r="V61" s="477"/>
      <c r="W61" s="477"/>
      <c r="X61" s="477"/>
      <c r="Y61" s="477"/>
      <c r="Z61" s="477"/>
      <c r="AA61" s="477"/>
      <c r="AB61" s="477" t="s">
        <v>85</v>
      </c>
      <c r="AC61" s="477" t="s">
        <v>85</v>
      </c>
      <c r="AD61" s="477" t="s">
        <v>85</v>
      </c>
      <c r="AE61" s="477"/>
      <c r="AF61" s="477"/>
      <c r="AG61" s="477"/>
      <c r="AH61" s="477"/>
      <c r="AI61" s="477"/>
      <c r="AJ61" s="477"/>
      <c r="AK61" s="477"/>
      <c r="AL61" s="477"/>
      <c r="AM61" s="477"/>
      <c r="AN61" s="477"/>
      <c r="AO61" s="477"/>
      <c r="AP61" s="477"/>
      <c r="AQ61" s="477"/>
      <c r="AR61" s="477"/>
      <c r="AS61" s="477"/>
      <c r="AT61" s="477"/>
      <c r="AU61" s="477"/>
      <c r="AV61" s="477"/>
      <c r="AW61" s="477"/>
      <c r="AX61" s="477"/>
      <c r="AY61" s="477"/>
      <c r="AZ61" s="477"/>
      <c r="BA61" s="477"/>
      <c r="BB61" s="477"/>
      <c r="BC61" s="477"/>
      <c r="BD61" s="477"/>
      <c r="BE61" s="477"/>
      <c r="BF61" s="477" t="s">
        <v>85</v>
      </c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 t="s">
        <v>85</v>
      </c>
      <c r="BW61" s="477" t="s">
        <v>85</v>
      </c>
      <c r="BX61" s="477" t="s">
        <v>85</v>
      </c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 t="s">
        <v>85</v>
      </c>
      <c r="CL61" s="477" t="s">
        <v>85</v>
      </c>
      <c r="CM61" s="477" t="s">
        <v>85</v>
      </c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 t="s">
        <v>85</v>
      </c>
      <c r="CZ61" s="477" t="s">
        <v>85</v>
      </c>
      <c r="DA61" s="477" t="s">
        <v>85</v>
      </c>
      <c r="DB61" s="477"/>
      <c r="DC61" s="477"/>
      <c r="DD61" s="477"/>
      <c r="DE61" s="477"/>
      <c r="DF61" s="477"/>
      <c r="DG61" s="477"/>
      <c r="DH61" s="477"/>
      <c r="DI61" s="477"/>
      <c r="DJ61" s="477"/>
      <c r="DK61" s="477"/>
      <c r="DL61" s="477"/>
      <c r="DM61" s="477"/>
      <c r="DN61" s="477"/>
      <c r="DO61" s="477"/>
      <c r="DP61" s="477"/>
      <c r="DQ61" s="477"/>
      <c r="DR61" s="477" t="s">
        <v>85</v>
      </c>
      <c r="DS61" s="477" t="s">
        <v>85</v>
      </c>
      <c r="DT61" s="477" t="s">
        <v>85</v>
      </c>
      <c r="DU61" s="477"/>
      <c r="DV61" s="477"/>
      <c r="DW61" s="477"/>
      <c r="DX61" s="477"/>
      <c r="DY61" s="477"/>
      <c r="DZ61" s="477"/>
      <c r="EA61" s="477"/>
      <c r="EB61" s="477"/>
      <c r="EC61" s="477"/>
      <c r="ED61" s="477"/>
      <c r="EE61" s="477"/>
      <c r="EF61" s="477" t="s">
        <v>85</v>
      </c>
      <c r="EG61" s="477" t="s">
        <v>85</v>
      </c>
      <c r="EH61" s="477" t="s">
        <v>85</v>
      </c>
      <c r="EI61" s="477"/>
      <c r="EJ61" s="477"/>
      <c r="EK61" s="477"/>
      <c r="EL61" s="477"/>
      <c r="EM61" s="477"/>
      <c r="EN61" s="477"/>
      <c r="EO61" s="477"/>
      <c r="EP61" s="477"/>
      <c r="EQ61" s="477"/>
      <c r="ER61" s="477"/>
      <c r="ES61" s="477"/>
      <c r="ET61" s="477"/>
      <c r="EU61" s="477" t="s">
        <v>85</v>
      </c>
      <c r="EV61" s="477" t="s">
        <v>85</v>
      </c>
      <c r="EW61" s="477"/>
      <c r="EX61" s="477"/>
      <c r="EY61" s="477"/>
      <c r="EZ61" s="477"/>
      <c r="FA61" s="477"/>
      <c r="FB61" s="477"/>
      <c r="FC61" s="477"/>
      <c r="FD61" s="477"/>
      <c r="FE61" s="477"/>
      <c r="FF61" s="477"/>
      <c r="FG61" s="477"/>
      <c r="FH61" s="477" t="s">
        <v>85</v>
      </c>
      <c r="FI61" s="477" t="s">
        <v>85</v>
      </c>
      <c r="FJ61" s="477" t="s">
        <v>85</v>
      </c>
      <c r="FK61" s="477"/>
      <c r="FL61" s="478"/>
      <c r="FM61" s="477"/>
      <c r="FN61" s="477"/>
      <c r="FO61" s="477"/>
      <c r="FP61" s="477"/>
      <c r="FQ61" s="477"/>
      <c r="FR61" s="477"/>
      <c r="FS61" s="477"/>
      <c r="FT61" s="477"/>
      <c r="FU61" s="478"/>
      <c r="FV61" s="478" t="s">
        <v>85</v>
      </c>
      <c r="FW61" s="478" t="s">
        <v>85</v>
      </c>
      <c r="FX61" s="478" t="s">
        <v>85</v>
      </c>
    </row>
    <row r="62" spans="1:180">
      <c r="A62" s="1340"/>
      <c r="B62" s="528" t="s">
        <v>303</v>
      </c>
      <c r="C62" s="525"/>
      <c r="D62" s="477"/>
      <c r="E62" s="477"/>
      <c r="F62" s="477"/>
      <c r="G62" s="477"/>
      <c r="H62" s="477"/>
      <c r="I62" s="477"/>
      <c r="J62" s="477"/>
      <c r="K62" s="477"/>
      <c r="L62" s="477"/>
      <c r="M62" s="477"/>
      <c r="N62" s="477" t="s">
        <v>102</v>
      </c>
      <c r="O62" s="477" t="s">
        <v>102</v>
      </c>
      <c r="P62" s="477" t="s">
        <v>102</v>
      </c>
      <c r="Q62" s="477"/>
      <c r="R62" s="477"/>
      <c r="S62" s="477"/>
      <c r="T62" s="477"/>
      <c r="U62" s="477"/>
      <c r="V62" s="477"/>
      <c r="W62" s="477"/>
      <c r="X62" s="477"/>
      <c r="Y62" s="477"/>
      <c r="Z62" s="477"/>
      <c r="AA62" s="477"/>
      <c r="AB62" s="477" t="s">
        <v>102</v>
      </c>
      <c r="AC62" s="477" t="s">
        <v>102</v>
      </c>
      <c r="AD62" s="477" t="s">
        <v>102</v>
      </c>
      <c r="AE62" s="477"/>
      <c r="AF62" s="477"/>
      <c r="AG62" s="477"/>
      <c r="AH62" s="477"/>
      <c r="AI62" s="477"/>
      <c r="AJ62" s="477"/>
      <c r="AK62" s="477"/>
      <c r="AL62" s="477"/>
      <c r="AM62" s="477"/>
      <c r="AN62" s="477"/>
      <c r="AO62" s="477"/>
      <c r="AP62" s="477"/>
      <c r="AQ62" s="477"/>
      <c r="AR62" s="477"/>
      <c r="AS62" s="477"/>
      <c r="AT62" s="477"/>
      <c r="AU62" s="477"/>
      <c r="AV62" s="477"/>
      <c r="AW62" s="477"/>
      <c r="AX62" s="477"/>
      <c r="AY62" s="477"/>
      <c r="AZ62" s="477"/>
      <c r="BA62" s="477"/>
      <c r="BB62" s="477"/>
      <c r="BC62" s="477"/>
      <c r="BD62" s="477"/>
      <c r="BE62" s="477"/>
      <c r="BF62" s="477" t="s">
        <v>102</v>
      </c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 t="s">
        <v>102</v>
      </c>
      <c r="BW62" s="477" t="s">
        <v>102</v>
      </c>
      <c r="BX62" s="477" t="s">
        <v>102</v>
      </c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 t="s">
        <v>102</v>
      </c>
      <c r="CL62" s="477" t="s">
        <v>102</v>
      </c>
      <c r="CM62" s="477" t="s">
        <v>102</v>
      </c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 t="s">
        <v>102</v>
      </c>
      <c r="CZ62" s="477" t="s">
        <v>102</v>
      </c>
      <c r="DA62" s="477" t="s">
        <v>102</v>
      </c>
      <c r="DB62" s="477"/>
      <c r="DC62" s="477"/>
      <c r="DD62" s="477"/>
      <c r="DE62" s="477"/>
      <c r="DF62" s="477"/>
      <c r="DG62" s="477"/>
      <c r="DH62" s="477"/>
      <c r="DI62" s="477"/>
      <c r="DJ62" s="477"/>
      <c r="DK62" s="477"/>
      <c r="DL62" s="477"/>
      <c r="DM62" s="477"/>
      <c r="DN62" s="477"/>
      <c r="DO62" s="477"/>
      <c r="DP62" s="477"/>
      <c r="DQ62" s="477"/>
      <c r="DR62" s="477" t="s">
        <v>334</v>
      </c>
      <c r="DS62" s="477" t="s">
        <v>102</v>
      </c>
      <c r="DT62" s="477" t="s">
        <v>102</v>
      </c>
      <c r="DU62" s="477"/>
      <c r="DV62" s="477"/>
      <c r="DW62" s="477"/>
      <c r="DX62" s="477"/>
      <c r="DY62" s="477"/>
      <c r="DZ62" s="477"/>
      <c r="EA62" s="477"/>
      <c r="EB62" s="477"/>
      <c r="EC62" s="477"/>
      <c r="ED62" s="477"/>
      <c r="EE62" s="477"/>
      <c r="EF62" s="477" t="s">
        <v>102</v>
      </c>
      <c r="EG62" s="477" t="s">
        <v>102</v>
      </c>
      <c r="EH62" s="477" t="s">
        <v>102</v>
      </c>
      <c r="EI62" s="477"/>
      <c r="EJ62" s="477"/>
      <c r="EK62" s="477"/>
      <c r="EL62" s="477"/>
      <c r="EM62" s="477"/>
      <c r="EN62" s="477"/>
      <c r="EO62" s="477"/>
      <c r="EP62" s="477"/>
      <c r="EQ62" s="477"/>
      <c r="ER62" s="477"/>
      <c r="ES62" s="477"/>
      <c r="ET62" s="477"/>
      <c r="EU62" s="477" t="s">
        <v>102</v>
      </c>
      <c r="EV62" s="477" t="s">
        <v>102</v>
      </c>
      <c r="EW62" s="477"/>
      <c r="EX62" s="477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 t="s">
        <v>102</v>
      </c>
      <c r="FI62" s="477" t="s">
        <v>102</v>
      </c>
      <c r="FJ62" s="477" t="s">
        <v>102</v>
      </c>
      <c r="FK62" s="477"/>
      <c r="FL62" s="478"/>
      <c r="FM62" s="477"/>
      <c r="FN62" s="477"/>
      <c r="FO62" s="477"/>
      <c r="FP62" s="477"/>
      <c r="FQ62" s="477"/>
      <c r="FR62" s="477"/>
      <c r="FS62" s="477"/>
      <c r="FT62" s="477"/>
      <c r="FU62" s="478"/>
      <c r="FV62" s="478" t="s">
        <v>102</v>
      </c>
      <c r="FW62" s="478" t="s">
        <v>102</v>
      </c>
      <c r="FX62" s="478" t="s">
        <v>102</v>
      </c>
    </row>
    <row r="63" spans="1:180">
      <c r="A63" s="1340"/>
      <c r="B63" s="528" t="s">
        <v>304</v>
      </c>
      <c r="C63" s="525"/>
      <c r="D63" s="477"/>
      <c r="E63" s="477"/>
      <c r="F63" s="477"/>
      <c r="G63" s="477"/>
      <c r="H63" s="477"/>
      <c r="I63" s="477"/>
      <c r="J63" s="477"/>
      <c r="K63" s="477"/>
      <c r="L63" s="477"/>
      <c r="M63" s="477"/>
      <c r="N63" s="477" t="s">
        <v>85</v>
      </c>
      <c r="O63" s="477" t="s">
        <v>85</v>
      </c>
      <c r="P63" s="477" t="s">
        <v>85</v>
      </c>
      <c r="Q63" s="477"/>
      <c r="R63" s="477"/>
      <c r="S63" s="477"/>
      <c r="T63" s="477"/>
      <c r="U63" s="477"/>
      <c r="V63" s="477"/>
      <c r="W63" s="477"/>
      <c r="X63" s="477"/>
      <c r="Y63" s="477"/>
      <c r="Z63" s="477"/>
      <c r="AA63" s="477"/>
      <c r="AB63" s="477" t="s">
        <v>85</v>
      </c>
      <c r="AC63" s="477" t="s">
        <v>85</v>
      </c>
      <c r="AD63" s="477" t="s">
        <v>85</v>
      </c>
      <c r="AE63" s="477"/>
      <c r="AF63" s="477"/>
      <c r="AG63" s="477"/>
      <c r="AH63" s="477"/>
      <c r="AI63" s="477"/>
      <c r="AJ63" s="477"/>
      <c r="AK63" s="477"/>
      <c r="AL63" s="477"/>
      <c r="AM63" s="477"/>
      <c r="AN63" s="477"/>
      <c r="AO63" s="477"/>
      <c r="AP63" s="477"/>
      <c r="AQ63" s="477"/>
      <c r="AR63" s="477"/>
      <c r="AS63" s="477"/>
      <c r="AT63" s="477"/>
      <c r="AU63" s="477"/>
      <c r="AV63" s="477"/>
      <c r="AW63" s="477"/>
      <c r="AX63" s="477"/>
      <c r="AY63" s="477"/>
      <c r="AZ63" s="477"/>
      <c r="BA63" s="477"/>
      <c r="BB63" s="477"/>
      <c r="BC63" s="477"/>
      <c r="BD63" s="477"/>
      <c r="BE63" s="477"/>
      <c r="BF63" s="477" t="s">
        <v>85</v>
      </c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 t="s">
        <v>85</v>
      </c>
      <c r="BW63" s="477" t="s">
        <v>85</v>
      </c>
      <c r="BX63" s="477" t="s">
        <v>85</v>
      </c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 t="s">
        <v>85</v>
      </c>
      <c r="CL63" s="477" t="s">
        <v>85</v>
      </c>
      <c r="CM63" s="477" t="s">
        <v>85</v>
      </c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 t="s">
        <v>85</v>
      </c>
      <c r="CZ63" s="477" t="s">
        <v>85</v>
      </c>
      <c r="DA63" s="477" t="s">
        <v>85</v>
      </c>
      <c r="DB63" s="477"/>
      <c r="DC63" s="477"/>
      <c r="DD63" s="477"/>
      <c r="DE63" s="477"/>
      <c r="DF63" s="477"/>
      <c r="DG63" s="477"/>
      <c r="DH63" s="477"/>
      <c r="DI63" s="477"/>
      <c r="DJ63" s="477"/>
      <c r="DK63" s="477"/>
      <c r="DL63" s="477"/>
      <c r="DM63" s="477"/>
      <c r="DN63" s="477"/>
      <c r="DO63" s="477"/>
      <c r="DP63" s="477"/>
      <c r="DQ63" s="477"/>
      <c r="DR63" s="477" t="s">
        <v>85</v>
      </c>
      <c r="DS63" s="477" t="s">
        <v>85</v>
      </c>
      <c r="DT63" s="477" t="s">
        <v>85</v>
      </c>
      <c r="DU63" s="477"/>
      <c r="DV63" s="477"/>
      <c r="DW63" s="477"/>
      <c r="DX63" s="477"/>
      <c r="DY63" s="477"/>
      <c r="DZ63" s="477"/>
      <c r="EA63" s="477"/>
      <c r="EB63" s="477"/>
      <c r="EC63" s="477"/>
      <c r="ED63" s="477"/>
      <c r="EE63" s="477"/>
      <c r="EF63" s="477" t="s">
        <v>85</v>
      </c>
      <c r="EG63" s="477" t="s">
        <v>85</v>
      </c>
      <c r="EH63" s="477" t="s">
        <v>85</v>
      </c>
      <c r="EI63" s="477"/>
      <c r="EJ63" s="477"/>
      <c r="EK63" s="477"/>
      <c r="EL63" s="477"/>
      <c r="EM63" s="477"/>
      <c r="EN63" s="477"/>
      <c r="EO63" s="477"/>
      <c r="EP63" s="477"/>
      <c r="EQ63" s="477"/>
      <c r="ER63" s="477"/>
      <c r="ES63" s="477"/>
      <c r="ET63" s="477"/>
      <c r="EU63" s="477" t="s">
        <v>85</v>
      </c>
      <c r="EV63" s="477" t="s">
        <v>85</v>
      </c>
      <c r="EW63" s="477"/>
      <c r="EX63" s="477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 t="s">
        <v>85</v>
      </c>
      <c r="FI63" s="477" t="s">
        <v>85</v>
      </c>
      <c r="FJ63" s="477" t="s">
        <v>85</v>
      </c>
      <c r="FK63" s="477"/>
      <c r="FL63" s="478"/>
      <c r="FM63" s="477"/>
      <c r="FN63" s="477"/>
      <c r="FO63" s="477"/>
      <c r="FP63" s="477"/>
      <c r="FQ63" s="477"/>
      <c r="FR63" s="477"/>
      <c r="FS63" s="477"/>
      <c r="FT63" s="477"/>
      <c r="FU63" s="478"/>
      <c r="FV63" s="478" t="s">
        <v>85</v>
      </c>
      <c r="FW63" s="478" t="s">
        <v>85</v>
      </c>
      <c r="FX63" s="478" t="s">
        <v>85</v>
      </c>
    </row>
    <row r="64" spans="1:180">
      <c r="A64" s="1340"/>
      <c r="B64" s="528" t="s">
        <v>305</v>
      </c>
      <c r="C64" s="525"/>
      <c r="D64" s="477"/>
      <c r="E64" s="477"/>
      <c r="F64" s="477"/>
      <c r="G64" s="477"/>
      <c r="H64" s="477"/>
      <c r="I64" s="477"/>
      <c r="J64" s="477"/>
      <c r="K64" s="477"/>
      <c r="L64" s="477"/>
      <c r="M64" s="477"/>
      <c r="N64" s="477" t="s">
        <v>85</v>
      </c>
      <c r="O64" s="477" t="s">
        <v>85</v>
      </c>
      <c r="P64" s="477" t="s">
        <v>85</v>
      </c>
      <c r="Q64" s="477"/>
      <c r="R64" s="477"/>
      <c r="S64" s="477"/>
      <c r="T64" s="477"/>
      <c r="U64" s="477"/>
      <c r="V64" s="477"/>
      <c r="W64" s="477"/>
      <c r="X64" s="477"/>
      <c r="Y64" s="477"/>
      <c r="Z64" s="477"/>
      <c r="AA64" s="477"/>
      <c r="AB64" s="477" t="s">
        <v>85</v>
      </c>
      <c r="AC64" s="477" t="s">
        <v>85</v>
      </c>
      <c r="AD64" s="477" t="s">
        <v>85</v>
      </c>
      <c r="AE64" s="477"/>
      <c r="AF64" s="477"/>
      <c r="AG64" s="477"/>
      <c r="AH64" s="477"/>
      <c r="AI64" s="477"/>
      <c r="AJ64" s="477"/>
      <c r="AK64" s="477"/>
      <c r="AL64" s="477"/>
      <c r="AM64" s="477"/>
      <c r="AN64" s="477"/>
      <c r="AO64" s="477"/>
      <c r="AP64" s="477"/>
      <c r="AQ64" s="477"/>
      <c r="AR64" s="477"/>
      <c r="AS64" s="477"/>
      <c r="AT64" s="477"/>
      <c r="AU64" s="477"/>
      <c r="AV64" s="477"/>
      <c r="AW64" s="477"/>
      <c r="AX64" s="477"/>
      <c r="AY64" s="477"/>
      <c r="AZ64" s="477"/>
      <c r="BA64" s="477"/>
      <c r="BB64" s="477"/>
      <c r="BC64" s="477"/>
      <c r="BD64" s="477"/>
      <c r="BE64" s="477"/>
      <c r="BF64" s="477" t="s">
        <v>85</v>
      </c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 t="s">
        <v>85</v>
      </c>
      <c r="BW64" s="477" t="s">
        <v>85</v>
      </c>
      <c r="BX64" s="477" t="s">
        <v>85</v>
      </c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 t="s">
        <v>85</v>
      </c>
      <c r="CL64" s="477" t="s">
        <v>85</v>
      </c>
      <c r="CM64" s="477" t="s">
        <v>85</v>
      </c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 t="s">
        <v>85</v>
      </c>
      <c r="CZ64" s="477" t="s">
        <v>85</v>
      </c>
      <c r="DA64" s="477" t="s">
        <v>85</v>
      </c>
      <c r="DB64" s="477"/>
      <c r="DC64" s="477"/>
      <c r="DD64" s="477"/>
      <c r="DE64" s="477"/>
      <c r="DF64" s="477"/>
      <c r="DG64" s="477"/>
      <c r="DH64" s="477"/>
      <c r="DI64" s="477"/>
      <c r="DJ64" s="477"/>
      <c r="DK64" s="477"/>
      <c r="DL64" s="477"/>
      <c r="DM64" s="477"/>
      <c r="DN64" s="477"/>
      <c r="DO64" s="477"/>
      <c r="DP64" s="477"/>
      <c r="DQ64" s="477"/>
      <c r="DR64" s="477" t="s">
        <v>85</v>
      </c>
      <c r="DS64" s="477" t="s">
        <v>85</v>
      </c>
      <c r="DT64" s="477" t="s">
        <v>85</v>
      </c>
      <c r="DU64" s="477"/>
      <c r="DV64" s="477"/>
      <c r="DW64" s="477"/>
      <c r="DX64" s="477"/>
      <c r="DY64" s="477"/>
      <c r="DZ64" s="477"/>
      <c r="EA64" s="477"/>
      <c r="EB64" s="477"/>
      <c r="EC64" s="477"/>
      <c r="ED64" s="477"/>
      <c r="EE64" s="477"/>
      <c r="EF64" s="477" t="s">
        <v>85</v>
      </c>
      <c r="EG64" s="477" t="s">
        <v>85</v>
      </c>
      <c r="EH64" s="477" t="s">
        <v>85</v>
      </c>
      <c r="EI64" s="477"/>
      <c r="EJ64" s="477"/>
      <c r="EK64" s="477"/>
      <c r="EL64" s="477"/>
      <c r="EM64" s="477"/>
      <c r="EN64" s="477"/>
      <c r="EO64" s="477"/>
      <c r="EP64" s="477"/>
      <c r="EQ64" s="477"/>
      <c r="ER64" s="477"/>
      <c r="ES64" s="477"/>
      <c r="ET64" s="477"/>
      <c r="EU64" s="477" t="s">
        <v>85</v>
      </c>
      <c r="EV64" s="477" t="s">
        <v>85</v>
      </c>
      <c r="EW64" s="477"/>
      <c r="EX64" s="477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 t="s">
        <v>85</v>
      </c>
      <c r="FI64" s="477" t="s">
        <v>85</v>
      </c>
      <c r="FJ64" s="477" t="s">
        <v>85</v>
      </c>
      <c r="FK64" s="477"/>
      <c r="FL64" s="478"/>
      <c r="FM64" s="477"/>
      <c r="FN64" s="477"/>
      <c r="FO64" s="477"/>
      <c r="FP64" s="477"/>
      <c r="FQ64" s="477"/>
      <c r="FR64" s="477"/>
      <c r="FS64" s="477"/>
      <c r="FT64" s="477"/>
      <c r="FU64" s="478"/>
      <c r="FV64" s="478" t="s">
        <v>85</v>
      </c>
      <c r="FW64" s="478" t="s">
        <v>85</v>
      </c>
      <c r="FX64" s="478" t="s">
        <v>85</v>
      </c>
    </row>
    <row r="65" spans="1:180">
      <c r="A65" s="1340"/>
      <c r="B65" s="528" t="s">
        <v>306</v>
      </c>
      <c r="C65" s="525"/>
      <c r="D65" s="477"/>
      <c r="E65" s="477"/>
      <c r="F65" s="477"/>
      <c r="G65" s="477"/>
      <c r="H65" s="477"/>
      <c r="I65" s="477"/>
      <c r="J65" s="477"/>
      <c r="K65" s="477"/>
      <c r="L65" s="477"/>
      <c r="M65" s="477"/>
      <c r="N65" s="477" t="s">
        <v>85</v>
      </c>
      <c r="O65" s="477" t="s">
        <v>85</v>
      </c>
      <c r="P65" s="477" t="s">
        <v>85</v>
      </c>
      <c r="Q65" s="477"/>
      <c r="R65" s="477"/>
      <c r="S65" s="477"/>
      <c r="T65" s="477"/>
      <c r="U65" s="477"/>
      <c r="V65" s="477"/>
      <c r="W65" s="477"/>
      <c r="X65" s="477"/>
      <c r="Y65" s="477"/>
      <c r="Z65" s="477"/>
      <c r="AA65" s="477"/>
      <c r="AB65" s="477" t="s">
        <v>85</v>
      </c>
      <c r="AC65" s="477" t="s">
        <v>85</v>
      </c>
      <c r="AD65" s="477" t="s">
        <v>85</v>
      </c>
      <c r="AE65" s="477"/>
      <c r="AF65" s="477"/>
      <c r="AG65" s="477"/>
      <c r="AH65" s="477"/>
      <c r="AI65" s="477"/>
      <c r="AJ65" s="477"/>
      <c r="AK65" s="477"/>
      <c r="AL65" s="477"/>
      <c r="AM65" s="477"/>
      <c r="AN65" s="477"/>
      <c r="AO65" s="477"/>
      <c r="AP65" s="477"/>
      <c r="AQ65" s="477"/>
      <c r="AR65" s="477"/>
      <c r="AS65" s="477"/>
      <c r="AT65" s="477"/>
      <c r="AU65" s="477"/>
      <c r="AV65" s="477"/>
      <c r="AW65" s="477"/>
      <c r="AX65" s="477"/>
      <c r="AY65" s="477"/>
      <c r="AZ65" s="477"/>
      <c r="BA65" s="477"/>
      <c r="BB65" s="477"/>
      <c r="BC65" s="477"/>
      <c r="BD65" s="477"/>
      <c r="BE65" s="477"/>
      <c r="BF65" s="477" t="s">
        <v>85</v>
      </c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 t="s">
        <v>85</v>
      </c>
      <c r="BW65" s="477" t="s">
        <v>85</v>
      </c>
      <c r="BX65" s="477" t="s">
        <v>85</v>
      </c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 t="s">
        <v>85</v>
      </c>
      <c r="CL65" s="477" t="s">
        <v>85</v>
      </c>
      <c r="CM65" s="477" t="s">
        <v>85</v>
      </c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 t="s">
        <v>85</v>
      </c>
      <c r="CZ65" s="477" t="s">
        <v>85</v>
      </c>
      <c r="DA65" s="477" t="s">
        <v>85</v>
      </c>
      <c r="DB65" s="477"/>
      <c r="DC65" s="477"/>
      <c r="DD65" s="477"/>
      <c r="DE65" s="477"/>
      <c r="DF65" s="477"/>
      <c r="DG65" s="477"/>
      <c r="DH65" s="477"/>
      <c r="DI65" s="477"/>
      <c r="DJ65" s="477"/>
      <c r="DK65" s="477"/>
      <c r="DL65" s="477"/>
      <c r="DM65" s="477"/>
      <c r="DN65" s="477"/>
      <c r="DO65" s="477"/>
      <c r="DP65" s="477"/>
      <c r="DQ65" s="477"/>
      <c r="DR65" s="477" t="s">
        <v>85</v>
      </c>
      <c r="DS65" s="477" t="s">
        <v>85</v>
      </c>
      <c r="DT65" s="477" t="s">
        <v>85</v>
      </c>
      <c r="DU65" s="477"/>
      <c r="DV65" s="477"/>
      <c r="DW65" s="477"/>
      <c r="DX65" s="477"/>
      <c r="DY65" s="477"/>
      <c r="DZ65" s="477"/>
      <c r="EA65" s="477"/>
      <c r="EB65" s="477"/>
      <c r="EC65" s="477"/>
      <c r="ED65" s="477"/>
      <c r="EE65" s="477"/>
      <c r="EF65" s="477" t="s">
        <v>85</v>
      </c>
      <c r="EG65" s="477" t="s">
        <v>85</v>
      </c>
      <c r="EH65" s="477" t="s">
        <v>85</v>
      </c>
      <c r="EI65" s="477"/>
      <c r="EJ65" s="477"/>
      <c r="EK65" s="477"/>
      <c r="EL65" s="477"/>
      <c r="EM65" s="477"/>
      <c r="EN65" s="477"/>
      <c r="EO65" s="477"/>
      <c r="EP65" s="477"/>
      <c r="EQ65" s="477"/>
      <c r="ER65" s="477"/>
      <c r="ES65" s="477"/>
      <c r="ET65" s="477"/>
      <c r="EU65" s="477" t="s">
        <v>85</v>
      </c>
      <c r="EV65" s="477" t="s">
        <v>85</v>
      </c>
      <c r="EW65" s="477"/>
      <c r="EX65" s="477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 t="s">
        <v>85</v>
      </c>
      <c r="FI65" s="477" t="s">
        <v>85</v>
      </c>
      <c r="FJ65" s="477" t="s">
        <v>85</v>
      </c>
      <c r="FK65" s="477"/>
      <c r="FL65" s="478"/>
      <c r="FM65" s="477"/>
      <c r="FN65" s="477"/>
      <c r="FO65" s="477"/>
      <c r="FP65" s="477"/>
      <c r="FQ65" s="477"/>
      <c r="FR65" s="477"/>
      <c r="FS65" s="477"/>
      <c r="FT65" s="477"/>
      <c r="FU65" s="478"/>
      <c r="FV65" s="478" t="s">
        <v>85</v>
      </c>
      <c r="FW65" s="478" t="s">
        <v>85</v>
      </c>
      <c r="FX65" s="478" t="s">
        <v>85</v>
      </c>
    </row>
    <row r="66" spans="1:180">
      <c r="A66" s="1340"/>
      <c r="B66" s="528" t="s">
        <v>307</v>
      </c>
      <c r="C66" s="525"/>
      <c r="D66" s="477"/>
      <c r="E66" s="477"/>
      <c r="F66" s="477"/>
      <c r="G66" s="477"/>
      <c r="H66" s="477"/>
      <c r="I66" s="477"/>
      <c r="J66" s="477"/>
      <c r="K66" s="477"/>
      <c r="L66" s="477"/>
      <c r="M66" s="477"/>
      <c r="N66" s="477" t="s">
        <v>102</v>
      </c>
      <c r="O66" s="477" t="s">
        <v>102</v>
      </c>
      <c r="P66" s="477" t="s">
        <v>102</v>
      </c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 t="s">
        <v>102</v>
      </c>
      <c r="AC66" s="477" t="s">
        <v>102</v>
      </c>
      <c r="AD66" s="477" t="s">
        <v>102</v>
      </c>
      <c r="AE66" s="477"/>
      <c r="AF66" s="477"/>
      <c r="AG66" s="477"/>
      <c r="AH66" s="477"/>
      <c r="AI66" s="477"/>
      <c r="AJ66" s="477"/>
      <c r="AK66" s="477"/>
      <c r="AL66" s="477"/>
      <c r="AM66" s="477"/>
      <c r="AN66" s="477"/>
      <c r="AO66" s="477"/>
      <c r="AP66" s="477"/>
      <c r="AQ66" s="477"/>
      <c r="AR66" s="477"/>
      <c r="AS66" s="477"/>
      <c r="AT66" s="477"/>
      <c r="AU66" s="477"/>
      <c r="AV66" s="477"/>
      <c r="AW66" s="477"/>
      <c r="AX66" s="477"/>
      <c r="AY66" s="477"/>
      <c r="AZ66" s="477"/>
      <c r="BA66" s="477"/>
      <c r="BB66" s="477"/>
      <c r="BC66" s="477"/>
      <c r="BD66" s="477"/>
      <c r="BE66" s="477"/>
      <c r="BF66" s="477" t="s">
        <v>102</v>
      </c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 t="s">
        <v>102</v>
      </c>
      <c r="BW66" s="477" t="s">
        <v>102</v>
      </c>
      <c r="BX66" s="477" t="s">
        <v>102</v>
      </c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 t="s">
        <v>102</v>
      </c>
      <c r="CL66" s="477" t="s">
        <v>102</v>
      </c>
      <c r="CM66" s="477" t="s">
        <v>102</v>
      </c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 t="s">
        <v>102</v>
      </c>
      <c r="CZ66" s="477" t="s">
        <v>102</v>
      </c>
      <c r="DA66" s="477" t="s">
        <v>102</v>
      </c>
      <c r="DB66" s="477"/>
      <c r="DC66" s="477"/>
      <c r="DD66" s="477"/>
      <c r="DE66" s="477"/>
      <c r="DF66" s="477"/>
      <c r="DG66" s="477"/>
      <c r="DH66" s="477"/>
      <c r="DI66" s="477"/>
      <c r="DJ66" s="477"/>
      <c r="DK66" s="477"/>
      <c r="DL66" s="477"/>
      <c r="DM66" s="477"/>
      <c r="DN66" s="477"/>
      <c r="DO66" s="477"/>
      <c r="DP66" s="477"/>
      <c r="DQ66" s="477"/>
      <c r="DR66" s="477" t="s">
        <v>102</v>
      </c>
      <c r="DS66" s="477" t="s">
        <v>102</v>
      </c>
      <c r="DT66" s="477" t="s">
        <v>102</v>
      </c>
      <c r="DU66" s="477"/>
      <c r="DV66" s="477"/>
      <c r="DW66" s="477"/>
      <c r="DX66" s="477"/>
      <c r="DY66" s="477"/>
      <c r="DZ66" s="477"/>
      <c r="EA66" s="477"/>
      <c r="EB66" s="477"/>
      <c r="EC66" s="477"/>
      <c r="ED66" s="477"/>
      <c r="EE66" s="477"/>
      <c r="EF66" s="477" t="s">
        <v>102</v>
      </c>
      <c r="EG66" s="477" t="s">
        <v>102</v>
      </c>
      <c r="EH66" s="477" t="s">
        <v>102</v>
      </c>
      <c r="EI66" s="477"/>
      <c r="EJ66" s="477"/>
      <c r="EK66" s="477"/>
      <c r="EL66" s="477"/>
      <c r="EM66" s="477"/>
      <c r="EN66" s="477"/>
      <c r="EO66" s="477"/>
      <c r="EP66" s="477"/>
      <c r="EQ66" s="477"/>
      <c r="ER66" s="477"/>
      <c r="ES66" s="477"/>
      <c r="ET66" s="477"/>
      <c r="EU66" s="477" t="s">
        <v>102</v>
      </c>
      <c r="EV66" s="477" t="s">
        <v>102</v>
      </c>
      <c r="EW66" s="477"/>
      <c r="EX66" s="477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 t="s">
        <v>102</v>
      </c>
      <c r="FI66" s="477" t="s">
        <v>102</v>
      </c>
      <c r="FJ66" s="477" t="s">
        <v>102</v>
      </c>
      <c r="FK66" s="477"/>
      <c r="FL66" s="478"/>
      <c r="FM66" s="477"/>
      <c r="FN66" s="477"/>
      <c r="FO66" s="477"/>
      <c r="FP66" s="477"/>
      <c r="FQ66" s="477"/>
      <c r="FR66" s="477"/>
      <c r="FS66" s="477"/>
      <c r="FT66" s="477"/>
      <c r="FU66" s="478"/>
      <c r="FV66" s="478" t="s">
        <v>102</v>
      </c>
      <c r="FW66" s="478" t="s">
        <v>102</v>
      </c>
      <c r="FX66" s="478" t="s">
        <v>102</v>
      </c>
    </row>
    <row r="67" spans="1:180" ht="15" thickBot="1">
      <c r="A67" s="1341"/>
      <c r="B67" s="529" t="s">
        <v>308</v>
      </c>
      <c r="C67" s="525"/>
      <c r="D67" s="477"/>
      <c r="E67" s="477"/>
      <c r="F67" s="477"/>
      <c r="G67" s="477"/>
      <c r="H67" s="477"/>
      <c r="I67" s="477"/>
      <c r="J67" s="477"/>
      <c r="K67" s="477"/>
      <c r="L67" s="477"/>
      <c r="M67" s="477"/>
      <c r="N67" s="477" t="s">
        <v>102</v>
      </c>
      <c r="O67" s="477" t="s">
        <v>102</v>
      </c>
      <c r="P67" s="477" t="s">
        <v>102</v>
      </c>
      <c r="Q67" s="477"/>
      <c r="R67" s="477"/>
      <c r="S67" s="477"/>
      <c r="T67" s="477"/>
      <c r="U67" s="477"/>
      <c r="V67" s="477"/>
      <c r="W67" s="477"/>
      <c r="X67" s="477"/>
      <c r="Y67" s="477"/>
      <c r="Z67" s="477"/>
      <c r="AA67" s="477"/>
      <c r="AB67" s="477" t="s">
        <v>102</v>
      </c>
      <c r="AC67" s="477" t="s">
        <v>102</v>
      </c>
      <c r="AD67" s="477" t="s">
        <v>102</v>
      </c>
      <c r="AE67" s="477"/>
      <c r="AF67" s="477"/>
      <c r="AG67" s="477"/>
      <c r="AH67" s="477"/>
      <c r="AI67" s="477"/>
      <c r="AJ67" s="477"/>
      <c r="AK67" s="477"/>
      <c r="AL67" s="477"/>
      <c r="AM67" s="477"/>
      <c r="AN67" s="477"/>
      <c r="AO67" s="477"/>
      <c r="AP67" s="477"/>
      <c r="AQ67" s="477"/>
      <c r="AR67" s="477"/>
      <c r="AS67" s="477"/>
      <c r="AT67" s="477"/>
      <c r="AU67" s="477"/>
      <c r="AV67" s="477"/>
      <c r="AW67" s="477"/>
      <c r="AX67" s="477"/>
      <c r="AY67" s="477"/>
      <c r="AZ67" s="477"/>
      <c r="BA67" s="477"/>
      <c r="BB67" s="477"/>
      <c r="BC67" s="477"/>
      <c r="BD67" s="477"/>
      <c r="BE67" s="477"/>
      <c r="BF67" s="477" t="s">
        <v>102</v>
      </c>
      <c r="BG67" s="477"/>
      <c r="BH67" s="477"/>
      <c r="BI67" s="477"/>
      <c r="BJ67" s="477"/>
      <c r="BK67" s="477"/>
      <c r="BL67" s="477"/>
      <c r="BM67" s="477"/>
      <c r="BN67" s="477"/>
      <c r="BO67" s="477"/>
      <c r="BP67" s="477"/>
      <c r="BQ67" s="477"/>
      <c r="BR67" s="477"/>
      <c r="BS67" s="477"/>
      <c r="BT67" s="477"/>
      <c r="BU67" s="477"/>
      <c r="BV67" s="477" t="s">
        <v>102</v>
      </c>
      <c r="BW67" s="477" t="s">
        <v>102</v>
      </c>
      <c r="BX67" s="477" t="s">
        <v>102</v>
      </c>
      <c r="BY67" s="477"/>
      <c r="BZ67" s="477"/>
      <c r="CA67" s="477"/>
      <c r="CB67" s="477"/>
      <c r="CC67" s="477"/>
      <c r="CD67" s="477"/>
      <c r="CE67" s="477"/>
      <c r="CF67" s="477"/>
      <c r="CG67" s="477"/>
      <c r="CH67" s="477"/>
      <c r="CI67" s="477"/>
      <c r="CJ67" s="477"/>
      <c r="CK67" s="477" t="s">
        <v>102</v>
      </c>
      <c r="CL67" s="477" t="s">
        <v>102</v>
      </c>
      <c r="CM67" s="477" t="s">
        <v>102</v>
      </c>
      <c r="CN67" s="477"/>
      <c r="CO67" s="477"/>
      <c r="CP67" s="477"/>
      <c r="CQ67" s="477"/>
      <c r="CR67" s="477"/>
      <c r="CS67" s="477"/>
      <c r="CT67" s="477"/>
      <c r="CU67" s="477"/>
      <c r="CV67" s="477"/>
      <c r="CW67" s="477"/>
      <c r="CX67" s="477"/>
      <c r="CY67" s="477" t="s">
        <v>102</v>
      </c>
      <c r="CZ67" s="477" t="s">
        <v>102</v>
      </c>
      <c r="DA67" s="477" t="s">
        <v>102</v>
      </c>
      <c r="DB67" s="477"/>
      <c r="DC67" s="477"/>
      <c r="DD67" s="477"/>
      <c r="DE67" s="477"/>
      <c r="DF67" s="477"/>
      <c r="DG67" s="477"/>
      <c r="DH67" s="477"/>
      <c r="DI67" s="477"/>
      <c r="DJ67" s="477"/>
      <c r="DK67" s="477"/>
      <c r="DL67" s="477"/>
      <c r="DM67" s="477"/>
      <c r="DN67" s="477"/>
      <c r="DO67" s="477"/>
      <c r="DP67" s="477"/>
      <c r="DQ67" s="477"/>
      <c r="DR67" s="477" t="s">
        <v>102</v>
      </c>
      <c r="DS67" s="477" t="s">
        <v>102</v>
      </c>
      <c r="DT67" s="477" t="s">
        <v>102</v>
      </c>
      <c r="DU67" s="477"/>
      <c r="DV67" s="477"/>
      <c r="DW67" s="477"/>
      <c r="DX67" s="477"/>
      <c r="DY67" s="477"/>
      <c r="DZ67" s="477"/>
      <c r="EA67" s="477"/>
      <c r="EB67" s="477"/>
      <c r="EC67" s="477"/>
      <c r="ED67" s="477"/>
      <c r="EE67" s="477"/>
      <c r="EF67" s="477" t="s">
        <v>102</v>
      </c>
      <c r="EG67" s="477" t="s">
        <v>102</v>
      </c>
      <c r="EH67" s="477" t="s">
        <v>102</v>
      </c>
      <c r="EI67" s="477"/>
      <c r="EJ67" s="477"/>
      <c r="EK67" s="477"/>
      <c r="EL67" s="477"/>
      <c r="EM67" s="477"/>
      <c r="EN67" s="477"/>
      <c r="EO67" s="477"/>
      <c r="EP67" s="477"/>
      <c r="EQ67" s="477"/>
      <c r="ER67" s="477"/>
      <c r="ES67" s="477"/>
      <c r="ET67" s="477"/>
      <c r="EU67" s="477" t="s">
        <v>102</v>
      </c>
      <c r="EV67" s="477" t="s">
        <v>102</v>
      </c>
      <c r="EW67" s="477"/>
      <c r="EX67" s="477"/>
      <c r="EY67" s="477"/>
      <c r="EZ67" s="477"/>
      <c r="FA67" s="477"/>
      <c r="FB67" s="477"/>
      <c r="FC67" s="477"/>
      <c r="FD67" s="477"/>
      <c r="FE67" s="477"/>
      <c r="FF67" s="477"/>
      <c r="FG67" s="477"/>
      <c r="FH67" s="477" t="s">
        <v>102</v>
      </c>
      <c r="FI67" s="477" t="s">
        <v>102</v>
      </c>
      <c r="FJ67" s="477" t="s">
        <v>102</v>
      </c>
      <c r="FK67" s="477"/>
      <c r="FL67" s="478"/>
      <c r="FM67" s="477"/>
      <c r="FN67" s="477"/>
      <c r="FO67" s="477"/>
      <c r="FP67" s="477"/>
      <c r="FQ67" s="477"/>
      <c r="FR67" s="477"/>
      <c r="FS67" s="477"/>
      <c r="FT67" s="477"/>
      <c r="FU67" s="478"/>
      <c r="FV67" s="478" t="s">
        <v>102</v>
      </c>
      <c r="FW67" s="478" t="s">
        <v>102</v>
      </c>
      <c r="FX67" s="478" t="s">
        <v>102</v>
      </c>
    </row>
    <row r="68" spans="1:180" ht="15.6" thickTop="1" thickBot="1">
      <c r="B68" s="533" t="s">
        <v>47</v>
      </c>
      <c r="C68" s="477" t="s">
        <v>15</v>
      </c>
      <c r="D68" s="477" t="s">
        <v>55</v>
      </c>
      <c r="E68" s="477" t="s">
        <v>55</v>
      </c>
      <c r="F68" s="477" t="s">
        <v>55</v>
      </c>
      <c r="G68" s="477" t="s">
        <v>55</v>
      </c>
      <c r="H68" s="477" t="s">
        <v>55</v>
      </c>
      <c r="I68" s="477" t="s">
        <v>55</v>
      </c>
      <c r="J68" s="477" t="s">
        <v>55</v>
      </c>
      <c r="K68" s="477" t="s">
        <v>55</v>
      </c>
      <c r="L68" s="477" t="s">
        <v>55</v>
      </c>
      <c r="M68" s="477" t="s">
        <v>55</v>
      </c>
      <c r="N68" s="477"/>
      <c r="O68" s="477"/>
      <c r="P68" s="477"/>
      <c r="Q68" s="477" t="s">
        <v>15</v>
      </c>
      <c r="R68" s="477" t="s">
        <v>55</v>
      </c>
      <c r="S68" s="477" t="s">
        <v>55</v>
      </c>
      <c r="T68" s="477" t="s">
        <v>55</v>
      </c>
      <c r="U68" s="477" t="s">
        <v>55</v>
      </c>
      <c r="V68" s="477" t="s">
        <v>55</v>
      </c>
      <c r="W68" s="477" t="s">
        <v>55</v>
      </c>
      <c r="X68" s="477" t="s">
        <v>55</v>
      </c>
      <c r="Y68" s="477" t="s">
        <v>55</v>
      </c>
      <c r="Z68" s="477" t="s">
        <v>55</v>
      </c>
      <c r="AA68" s="477" t="s">
        <v>55</v>
      </c>
      <c r="AB68" s="477"/>
      <c r="AC68" s="477"/>
      <c r="AD68" s="477"/>
      <c r="AE68" s="477" t="s">
        <v>55</v>
      </c>
      <c r="AF68" s="477"/>
      <c r="AG68" s="477"/>
      <c r="AH68" s="477" t="s">
        <v>55</v>
      </c>
      <c r="AI68" s="477"/>
      <c r="AJ68" s="477" t="s">
        <v>55</v>
      </c>
      <c r="AK68" s="477" t="s">
        <v>55</v>
      </c>
      <c r="AL68" s="477"/>
      <c r="AM68" s="477"/>
      <c r="AN68" s="477"/>
      <c r="AO68" s="477"/>
      <c r="AP68" s="477"/>
      <c r="AQ68" s="477"/>
      <c r="AR68" s="477"/>
      <c r="AS68" s="477"/>
      <c r="AT68" s="477" t="s">
        <v>15</v>
      </c>
      <c r="AU68" s="477" t="s">
        <v>55</v>
      </c>
      <c r="AV68" s="477" t="s">
        <v>55</v>
      </c>
      <c r="AW68" s="477" t="s">
        <v>55</v>
      </c>
      <c r="AX68" s="477" t="s">
        <v>55</v>
      </c>
      <c r="AY68" s="477" t="s">
        <v>55</v>
      </c>
      <c r="AZ68" s="477" t="s">
        <v>55</v>
      </c>
      <c r="BA68" s="477" t="s">
        <v>55</v>
      </c>
      <c r="BB68" s="477" t="s">
        <v>55</v>
      </c>
      <c r="BC68" s="477" t="s">
        <v>55</v>
      </c>
      <c r="BD68" s="477"/>
      <c r="BE68" s="477"/>
      <c r="BF68" s="477"/>
      <c r="BG68" s="477"/>
      <c r="BH68" s="477" t="s">
        <v>55</v>
      </c>
      <c r="BI68" s="477"/>
      <c r="BJ68" s="477" t="s">
        <v>15</v>
      </c>
      <c r="BK68" s="477" t="s">
        <v>55</v>
      </c>
      <c r="BL68" s="477" t="s">
        <v>55</v>
      </c>
      <c r="BM68" s="477" t="s">
        <v>55</v>
      </c>
      <c r="BN68" s="477" t="s">
        <v>55</v>
      </c>
      <c r="BO68" s="477" t="s">
        <v>55</v>
      </c>
      <c r="BP68" s="477" t="s">
        <v>55</v>
      </c>
      <c r="BQ68" s="477" t="s">
        <v>55</v>
      </c>
      <c r="BR68" s="477" t="s">
        <v>55</v>
      </c>
      <c r="BS68" s="477" t="s">
        <v>55</v>
      </c>
      <c r="BT68" s="477" t="s">
        <v>55</v>
      </c>
      <c r="BU68" s="477" t="s">
        <v>55</v>
      </c>
      <c r="BV68" s="477"/>
      <c r="BW68" s="477"/>
      <c r="BX68" s="477"/>
      <c r="BY68" s="477" t="s">
        <v>15</v>
      </c>
      <c r="BZ68" s="477" t="s">
        <v>55</v>
      </c>
      <c r="CA68" s="477" t="s">
        <v>55</v>
      </c>
      <c r="CB68" s="477" t="s">
        <v>55</v>
      </c>
      <c r="CC68" s="477" t="s">
        <v>55</v>
      </c>
      <c r="CD68" s="477" t="s">
        <v>55</v>
      </c>
      <c r="CE68" s="477" t="s">
        <v>55</v>
      </c>
      <c r="CF68" s="477" t="s">
        <v>55</v>
      </c>
      <c r="CG68" s="477" t="s">
        <v>55</v>
      </c>
      <c r="CH68" s="477" t="s">
        <v>55</v>
      </c>
      <c r="CI68" s="477" t="s">
        <v>55</v>
      </c>
      <c r="CJ68" s="477" t="s">
        <v>55</v>
      </c>
      <c r="CK68" s="477"/>
      <c r="CL68" s="477"/>
      <c r="CM68" s="477"/>
      <c r="CN68" s="477" t="s">
        <v>15</v>
      </c>
      <c r="CO68" s="477" t="s">
        <v>55</v>
      </c>
      <c r="CP68" s="477" t="s">
        <v>55</v>
      </c>
      <c r="CQ68" s="477" t="s">
        <v>55</v>
      </c>
      <c r="CR68" s="477" t="s">
        <v>55</v>
      </c>
      <c r="CS68" s="477" t="s">
        <v>55</v>
      </c>
      <c r="CT68" s="477" t="s">
        <v>55</v>
      </c>
      <c r="CU68" s="477" t="s">
        <v>55</v>
      </c>
      <c r="CV68" s="477" t="s">
        <v>55</v>
      </c>
      <c r="CW68" s="477"/>
      <c r="CX68" s="477"/>
      <c r="CY68" s="477"/>
      <c r="CZ68" s="477"/>
      <c r="DA68" s="477"/>
      <c r="DB68" s="477" t="s">
        <v>55</v>
      </c>
      <c r="DC68" s="477"/>
      <c r="DD68" s="477" t="s">
        <v>55</v>
      </c>
      <c r="DE68" s="477" t="s">
        <v>55</v>
      </c>
      <c r="DF68" s="477" t="s">
        <v>55</v>
      </c>
      <c r="DG68" s="477" t="s">
        <v>15</v>
      </c>
      <c r="DH68" s="477" t="s">
        <v>55</v>
      </c>
      <c r="DI68" s="477" t="s">
        <v>55</v>
      </c>
      <c r="DJ68" s="477" t="s">
        <v>55</v>
      </c>
      <c r="DK68" s="477" t="s">
        <v>55</v>
      </c>
      <c r="DL68" s="477" t="s">
        <v>55</v>
      </c>
      <c r="DM68" s="477" t="s">
        <v>55</v>
      </c>
      <c r="DN68" s="477" t="s">
        <v>55</v>
      </c>
      <c r="DO68" s="477" t="s">
        <v>55</v>
      </c>
      <c r="DP68" s="477" t="s">
        <v>55</v>
      </c>
      <c r="DQ68" s="477" t="s">
        <v>55</v>
      </c>
      <c r="DR68" s="477"/>
      <c r="DS68" s="477"/>
      <c r="DT68" s="477"/>
      <c r="DU68" s="477" t="s">
        <v>15</v>
      </c>
      <c r="DV68" s="477" t="s">
        <v>55</v>
      </c>
      <c r="DW68" s="477"/>
      <c r="DX68" s="477" t="s">
        <v>55</v>
      </c>
      <c r="DY68" s="477" t="s">
        <v>55</v>
      </c>
      <c r="DZ68" s="477" t="s">
        <v>55</v>
      </c>
      <c r="EA68" s="477"/>
      <c r="EB68" s="477"/>
      <c r="EC68" s="477"/>
      <c r="ED68" s="477" t="s">
        <v>55</v>
      </c>
      <c r="EE68" s="477" t="s">
        <v>55</v>
      </c>
      <c r="EF68" s="477"/>
      <c r="EG68" s="477"/>
      <c r="EH68" s="477"/>
      <c r="EI68" s="477" t="s">
        <v>55</v>
      </c>
      <c r="EJ68" s="477" t="s">
        <v>55</v>
      </c>
      <c r="EK68" s="477" t="s">
        <v>55</v>
      </c>
      <c r="EL68" s="477" t="s">
        <v>55</v>
      </c>
      <c r="EM68" s="477"/>
      <c r="EN68" s="477"/>
      <c r="EO68" s="477"/>
      <c r="EP68" s="477" t="s">
        <v>55</v>
      </c>
      <c r="EQ68" s="477" t="s">
        <v>55</v>
      </c>
      <c r="ER68" s="477"/>
      <c r="ES68" s="477"/>
      <c r="ET68" s="477"/>
      <c r="EU68" s="477"/>
      <c r="EV68" s="477"/>
      <c r="EW68" s="477" t="s">
        <v>55</v>
      </c>
      <c r="EX68" s="477" t="s">
        <v>55</v>
      </c>
      <c r="EY68" s="477" t="s">
        <v>55</v>
      </c>
      <c r="EZ68" s="477" t="s">
        <v>55</v>
      </c>
      <c r="FA68" s="477" t="s">
        <v>55</v>
      </c>
      <c r="FB68" s="477" t="s">
        <v>55</v>
      </c>
      <c r="FC68" s="477" t="s">
        <v>55</v>
      </c>
      <c r="FD68" s="477" t="s">
        <v>55</v>
      </c>
      <c r="FE68" s="477" t="s">
        <v>55</v>
      </c>
      <c r="FF68" s="477" t="s">
        <v>55</v>
      </c>
      <c r="FG68" s="477"/>
      <c r="FH68" s="477"/>
      <c r="FI68" s="477"/>
      <c r="FJ68" s="477"/>
      <c r="FK68" s="477" t="s">
        <v>55</v>
      </c>
      <c r="FL68" s="478" t="s">
        <v>280</v>
      </c>
      <c r="FM68" s="478" t="s">
        <v>55</v>
      </c>
      <c r="FN68" s="477" t="s">
        <v>55</v>
      </c>
      <c r="FO68" s="477" t="s">
        <v>55</v>
      </c>
      <c r="FP68" s="477" t="s">
        <v>55</v>
      </c>
      <c r="FQ68" s="477" t="s">
        <v>55</v>
      </c>
      <c r="FR68" s="477" t="s">
        <v>55</v>
      </c>
      <c r="FS68" s="477" t="s">
        <v>55</v>
      </c>
      <c r="FT68" s="477"/>
      <c r="FU68" s="478" t="s">
        <v>55</v>
      </c>
      <c r="FV68" s="478"/>
      <c r="FW68" s="478"/>
      <c r="FX68" s="478"/>
    </row>
    <row r="69" spans="1:180" ht="15" thickTop="1">
      <c r="A69" s="1330" t="s">
        <v>315</v>
      </c>
      <c r="B69" s="534" t="s">
        <v>310</v>
      </c>
      <c r="C69" s="405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392" t="s">
        <v>332</v>
      </c>
      <c r="O69" s="392" t="s">
        <v>332</v>
      </c>
      <c r="P69" s="392" t="s">
        <v>332</v>
      </c>
      <c r="Q69" s="404"/>
      <c r="R69" s="404"/>
      <c r="S69" s="404"/>
      <c r="T69" s="404"/>
      <c r="U69" s="404"/>
      <c r="V69" s="404"/>
      <c r="W69" s="404"/>
      <c r="X69" s="404"/>
      <c r="Y69" s="404"/>
      <c r="Z69" s="404"/>
      <c r="AA69" s="404"/>
      <c r="AB69" s="392" t="s">
        <v>332</v>
      </c>
      <c r="AC69" s="392" t="s">
        <v>332</v>
      </c>
      <c r="AD69" s="392" t="s">
        <v>332</v>
      </c>
      <c r="AE69" s="404"/>
      <c r="AF69" s="404"/>
      <c r="AG69" s="404"/>
      <c r="AH69" s="404"/>
      <c r="AI69" s="404"/>
      <c r="AJ69" s="404"/>
      <c r="AK69" s="404"/>
      <c r="AL69" s="404"/>
      <c r="AM69" s="404"/>
      <c r="AN69" s="404"/>
      <c r="AO69" s="404"/>
      <c r="AP69" s="404"/>
      <c r="AQ69" s="404"/>
      <c r="AR69" s="404"/>
      <c r="AS69" s="404"/>
      <c r="AT69" s="404"/>
      <c r="AU69" s="404"/>
      <c r="AV69" s="404"/>
      <c r="AW69" s="404"/>
      <c r="AX69" s="404"/>
      <c r="AY69" s="404"/>
      <c r="AZ69" s="404"/>
      <c r="BA69" s="404"/>
      <c r="BB69" s="404"/>
      <c r="BC69" s="404"/>
      <c r="BD69" s="404"/>
      <c r="BE69" s="404"/>
      <c r="BF69" s="392" t="s">
        <v>332</v>
      </c>
      <c r="BG69" s="392"/>
      <c r="BH69" s="404"/>
      <c r="BI69" s="404"/>
      <c r="BJ69" s="404"/>
      <c r="BK69" s="404"/>
      <c r="BL69" s="404"/>
      <c r="BM69" s="404"/>
      <c r="BN69" s="404"/>
      <c r="BO69" s="404"/>
      <c r="BP69" s="404"/>
      <c r="BQ69" s="404"/>
      <c r="BR69" s="404"/>
      <c r="BS69" s="404"/>
      <c r="BT69" s="404"/>
      <c r="BU69" s="404"/>
      <c r="BV69" s="392" t="s">
        <v>332</v>
      </c>
      <c r="BW69" s="392" t="s">
        <v>332</v>
      </c>
      <c r="BX69" s="392" t="s">
        <v>332</v>
      </c>
      <c r="BY69" s="404"/>
      <c r="BZ69" s="404"/>
      <c r="CA69" s="404"/>
      <c r="CB69" s="404"/>
      <c r="CC69" s="404"/>
      <c r="CD69" s="404"/>
      <c r="CE69" s="404"/>
      <c r="CF69" s="404"/>
      <c r="CG69" s="404"/>
      <c r="CH69" s="404"/>
      <c r="CI69" s="404"/>
      <c r="CJ69" s="404"/>
      <c r="CK69" s="392" t="s">
        <v>332</v>
      </c>
      <c r="CL69" s="392" t="s">
        <v>332</v>
      </c>
      <c r="CM69" s="392" t="s">
        <v>332</v>
      </c>
      <c r="CN69" s="404"/>
      <c r="CO69" s="404"/>
      <c r="CP69" s="404"/>
      <c r="CQ69" s="404"/>
      <c r="CR69" s="404"/>
      <c r="CS69" s="404"/>
      <c r="CT69" s="404"/>
      <c r="CU69" s="404"/>
      <c r="CV69" s="404"/>
      <c r="CW69" s="404"/>
      <c r="CX69" s="404"/>
      <c r="CY69" s="392" t="s">
        <v>332</v>
      </c>
      <c r="CZ69" s="392" t="s">
        <v>332</v>
      </c>
      <c r="DA69" s="392" t="s">
        <v>332</v>
      </c>
      <c r="DB69" s="404"/>
      <c r="DC69" s="404"/>
      <c r="DD69" s="404"/>
      <c r="DE69" s="404"/>
      <c r="DF69" s="404"/>
      <c r="DG69" s="404"/>
      <c r="DH69" s="404"/>
      <c r="DI69" s="404"/>
      <c r="DJ69" s="404"/>
      <c r="DK69" s="404"/>
      <c r="DL69" s="404"/>
      <c r="DM69" s="404"/>
      <c r="DN69" s="404"/>
      <c r="DO69" s="404"/>
      <c r="DP69" s="404"/>
      <c r="DQ69" s="404"/>
      <c r="DR69" s="392" t="s">
        <v>332</v>
      </c>
      <c r="DS69" s="392" t="s">
        <v>332</v>
      </c>
      <c r="DT69" s="392" t="s">
        <v>332</v>
      </c>
      <c r="DU69" s="404"/>
      <c r="DV69" s="404"/>
      <c r="DW69" s="404"/>
      <c r="DX69" s="404"/>
      <c r="DY69" s="404"/>
      <c r="DZ69" s="404"/>
      <c r="EA69" s="404"/>
      <c r="EB69" s="404"/>
      <c r="EC69" s="404"/>
      <c r="ED69" s="404"/>
      <c r="EE69" s="404"/>
      <c r="EF69" s="392" t="s">
        <v>332</v>
      </c>
      <c r="EG69" s="392" t="s">
        <v>332</v>
      </c>
      <c r="EH69" s="392" t="s">
        <v>332</v>
      </c>
      <c r="EI69" s="404"/>
      <c r="EJ69" s="404"/>
      <c r="EK69" s="478"/>
      <c r="EL69" s="478"/>
      <c r="EM69" s="478"/>
      <c r="EN69" s="478"/>
      <c r="EO69" s="478"/>
      <c r="EP69" s="478"/>
      <c r="EQ69" s="478"/>
      <c r="ER69" s="478"/>
      <c r="ES69" s="478"/>
      <c r="ET69" s="478"/>
      <c r="EU69" s="478" t="s">
        <v>332</v>
      </c>
      <c r="EV69" s="478" t="s">
        <v>332</v>
      </c>
      <c r="EW69" s="404"/>
      <c r="EX69" s="404"/>
      <c r="EY69" s="404"/>
      <c r="EZ69" s="404"/>
      <c r="FA69" s="404"/>
      <c r="FB69" s="404"/>
      <c r="FC69" s="404"/>
      <c r="FD69" s="404"/>
      <c r="FE69" s="404"/>
      <c r="FF69" s="404"/>
      <c r="FG69" s="404"/>
      <c r="FH69" s="392" t="s">
        <v>332</v>
      </c>
      <c r="FI69" s="392" t="s">
        <v>332</v>
      </c>
      <c r="FJ69" s="392" t="s">
        <v>332</v>
      </c>
      <c r="FK69" s="404"/>
      <c r="FL69" s="404"/>
      <c r="FM69" s="404"/>
      <c r="FN69" s="404"/>
      <c r="FO69" s="404"/>
      <c r="FP69" s="404"/>
      <c r="FQ69" s="404"/>
      <c r="FR69" s="404"/>
      <c r="FS69" s="404"/>
      <c r="FT69" s="404"/>
      <c r="FU69" s="404"/>
      <c r="FV69" s="392" t="s">
        <v>332</v>
      </c>
      <c r="FW69" s="392" t="s">
        <v>332</v>
      </c>
      <c r="FX69" s="392" t="s">
        <v>332</v>
      </c>
    </row>
    <row r="70" spans="1:180">
      <c r="A70" s="1331"/>
      <c r="B70" s="535" t="s">
        <v>311</v>
      </c>
      <c r="C70" s="405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392" t="s">
        <v>0</v>
      </c>
      <c r="O70" s="392" t="s">
        <v>0</v>
      </c>
      <c r="P70" s="392" t="s">
        <v>0</v>
      </c>
      <c r="Q70" s="404"/>
      <c r="R70" s="404"/>
      <c r="S70" s="404"/>
      <c r="T70" s="404"/>
      <c r="U70" s="404"/>
      <c r="V70" s="404"/>
      <c r="W70" s="404"/>
      <c r="X70" s="404"/>
      <c r="Y70" s="404"/>
      <c r="Z70" s="404"/>
      <c r="AA70" s="404"/>
      <c r="AB70" s="392" t="s">
        <v>0</v>
      </c>
      <c r="AC70" s="392" t="s">
        <v>0</v>
      </c>
      <c r="AD70" s="392" t="s">
        <v>0</v>
      </c>
      <c r="AE70" s="404"/>
      <c r="AF70" s="404"/>
      <c r="AG70" s="404"/>
      <c r="AH70" s="404"/>
      <c r="AI70" s="404"/>
      <c r="AJ70" s="404"/>
      <c r="AK70" s="404"/>
      <c r="AL70" s="404"/>
      <c r="AM70" s="404"/>
      <c r="AN70" s="404"/>
      <c r="AO70" s="404"/>
      <c r="AP70" s="404"/>
      <c r="AQ70" s="404"/>
      <c r="AR70" s="404"/>
      <c r="AS70" s="404"/>
      <c r="AT70" s="404"/>
      <c r="AU70" s="404"/>
      <c r="AV70" s="404"/>
      <c r="AW70" s="404"/>
      <c r="AX70" s="404"/>
      <c r="AY70" s="404"/>
      <c r="AZ70" s="404"/>
      <c r="BA70" s="404"/>
      <c r="BB70" s="404"/>
      <c r="BC70" s="404"/>
      <c r="BD70" s="404"/>
      <c r="BE70" s="404"/>
      <c r="BF70" s="392" t="s">
        <v>0</v>
      </c>
      <c r="BG70" s="392"/>
      <c r="BH70" s="404"/>
      <c r="BI70" s="404"/>
      <c r="BJ70" s="404"/>
      <c r="BK70" s="404"/>
      <c r="BL70" s="404"/>
      <c r="BM70" s="404"/>
      <c r="BN70" s="404"/>
      <c r="BO70" s="404"/>
      <c r="BP70" s="404"/>
      <c r="BQ70" s="404"/>
      <c r="BR70" s="404"/>
      <c r="BS70" s="404"/>
      <c r="BT70" s="404"/>
      <c r="BU70" s="404"/>
      <c r="BV70" s="392" t="s">
        <v>0</v>
      </c>
      <c r="BW70" s="392" t="s">
        <v>0</v>
      </c>
      <c r="BX70" s="392" t="s">
        <v>0</v>
      </c>
      <c r="BY70" s="404"/>
      <c r="BZ70" s="404"/>
      <c r="CA70" s="404"/>
      <c r="CB70" s="404"/>
      <c r="CC70" s="404"/>
      <c r="CD70" s="404"/>
      <c r="CE70" s="404"/>
      <c r="CF70" s="404"/>
      <c r="CG70" s="404"/>
      <c r="CH70" s="404"/>
      <c r="CI70" s="404"/>
      <c r="CJ70" s="404"/>
      <c r="CK70" s="392" t="s">
        <v>0</v>
      </c>
      <c r="CL70" s="392" t="s">
        <v>0</v>
      </c>
      <c r="CM70" s="392" t="s">
        <v>0</v>
      </c>
      <c r="CN70" s="404"/>
      <c r="CO70" s="404"/>
      <c r="CP70" s="404"/>
      <c r="CQ70" s="404"/>
      <c r="CR70" s="404"/>
      <c r="CS70" s="404"/>
      <c r="CT70" s="404"/>
      <c r="CU70" s="404"/>
      <c r="CV70" s="404"/>
      <c r="CW70" s="404"/>
      <c r="CX70" s="404"/>
      <c r="CY70" s="392" t="s">
        <v>0</v>
      </c>
      <c r="CZ70" s="392" t="s">
        <v>0</v>
      </c>
      <c r="DA70" s="392" t="s">
        <v>0</v>
      </c>
      <c r="DB70" s="404"/>
      <c r="DC70" s="404"/>
      <c r="DD70" s="404"/>
      <c r="DE70" s="404"/>
      <c r="DF70" s="404"/>
      <c r="DG70" s="404"/>
      <c r="DH70" s="404"/>
      <c r="DI70" s="404"/>
      <c r="DJ70" s="404"/>
      <c r="DK70" s="404"/>
      <c r="DL70" s="404"/>
      <c r="DM70" s="404"/>
      <c r="DN70" s="404"/>
      <c r="DO70" s="404"/>
      <c r="DP70" s="404"/>
      <c r="DQ70" s="404"/>
      <c r="DR70" s="392" t="s">
        <v>0</v>
      </c>
      <c r="DS70" s="392" t="s">
        <v>0</v>
      </c>
      <c r="DT70" s="392" t="s">
        <v>0</v>
      </c>
      <c r="DU70" s="404"/>
      <c r="DV70" s="404"/>
      <c r="DW70" s="404"/>
      <c r="DX70" s="404"/>
      <c r="DY70" s="404"/>
      <c r="DZ70" s="404"/>
      <c r="EA70" s="404"/>
      <c r="EB70" s="404"/>
      <c r="EC70" s="404"/>
      <c r="ED70" s="404"/>
      <c r="EE70" s="404"/>
      <c r="EF70" s="392" t="s">
        <v>0</v>
      </c>
      <c r="EG70" s="392" t="s">
        <v>0</v>
      </c>
      <c r="EH70" s="392" t="s">
        <v>0</v>
      </c>
      <c r="EI70" s="404"/>
      <c r="EJ70" s="404"/>
      <c r="EK70" s="478"/>
      <c r="EL70" s="478"/>
      <c r="EM70" s="478"/>
      <c r="EN70" s="478"/>
      <c r="EO70" s="478"/>
      <c r="EP70" s="478"/>
      <c r="EQ70" s="478"/>
      <c r="ER70" s="478"/>
      <c r="ES70" s="478"/>
      <c r="ET70" s="478"/>
      <c r="EU70" s="478" t="s">
        <v>0</v>
      </c>
      <c r="EV70" s="478" t="s">
        <v>0</v>
      </c>
      <c r="EW70" s="404"/>
      <c r="EX70" s="404"/>
      <c r="EY70" s="404"/>
      <c r="EZ70" s="404"/>
      <c r="FA70" s="404"/>
      <c r="FB70" s="404"/>
      <c r="FC70" s="404"/>
      <c r="FD70" s="404"/>
      <c r="FE70" s="404"/>
      <c r="FF70" s="404"/>
      <c r="FG70" s="404"/>
      <c r="FH70" s="392" t="s">
        <v>0</v>
      </c>
      <c r="FI70" s="392" t="s">
        <v>0</v>
      </c>
      <c r="FJ70" s="392" t="s">
        <v>0</v>
      </c>
      <c r="FK70" s="404"/>
      <c r="FL70" s="404"/>
      <c r="FM70" s="404"/>
      <c r="FN70" s="404"/>
      <c r="FO70" s="404"/>
      <c r="FP70" s="404"/>
      <c r="FQ70" s="404"/>
      <c r="FR70" s="404"/>
      <c r="FS70" s="404"/>
      <c r="FT70" s="404"/>
      <c r="FU70" s="404"/>
      <c r="FV70" s="392" t="s">
        <v>0</v>
      </c>
      <c r="FW70" s="392" t="s">
        <v>0</v>
      </c>
      <c r="FX70" s="392" t="s">
        <v>0</v>
      </c>
    </row>
    <row r="71" spans="1:180">
      <c r="A71" s="1331"/>
      <c r="B71" s="535" t="s">
        <v>312</v>
      </c>
      <c r="C71" s="405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392" t="s">
        <v>333</v>
      </c>
      <c r="O71" s="392" t="s">
        <v>333</v>
      </c>
      <c r="P71" s="392" t="s">
        <v>333</v>
      </c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392" t="s">
        <v>333</v>
      </c>
      <c r="AC71" s="392" t="s">
        <v>333</v>
      </c>
      <c r="AD71" s="392" t="s">
        <v>333</v>
      </c>
      <c r="AE71" s="404"/>
      <c r="AF71" s="404"/>
      <c r="AG71" s="404"/>
      <c r="AH71" s="404"/>
      <c r="AI71" s="404"/>
      <c r="AJ71" s="404"/>
      <c r="AK71" s="404"/>
      <c r="AL71" s="404"/>
      <c r="AM71" s="404"/>
      <c r="AN71" s="404"/>
      <c r="AO71" s="404"/>
      <c r="AP71" s="404"/>
      <c r="AQ71" s="404"/>
      <c r="AR71" s="404"/>
      <c r="AS71" s="404"/>
      <c r="AT71" s="404"/>
      <c r="AU71" s="404"/>
      <c r="AV71" s="404"/>
      <c r="AW71" s="404"/>
      <c r="AX71" s="404"/>
      <c r="AY71" s="404"/>
      <c r="AZ71" s="404"/>
      <c r="BA71" s="404"/>
      <c r="BB71" s="404"/>
      <c r="BC71" s="404"/>
      <c r="BD71" s="404"/>
      <c r="BE71" s="404"/>
      <c r="BF71" s="392" t="s">
        <v>333</v>
      </c>
      <c r="BG71" s="392"/>
      <c r="BH71" s="404"/>
      <c r="BI71" s="404"/>
      <c r="BJ71" s="404"/>
      <c r="BK71" s="404"/>
      <c r="BL71" s="404"/>
      <c r="BM71" s="404"/>
      <c r="BN71" s="404"/>
      <c r="BO71" s="404"/>
      <c r="BP71" s="404"/>
      <c r="BQ71" s="404"/>
      <c r="BR71" s="404"/>
      <c r="BS71" s="404"/>
      <c r="BT71" s="404"/>
      <c r="BU71" s="404"/>
      <c r="BV71" s="392" t="s">
        <v>333</v>
      </c>
      <c r="BW71" s="392" t="s">
        <v>333</v>
      </c>
      <c r="BX71" s="392" t="s">
        <v>333</v>
      </c>
      <c r="BY71" s="404"/>
      <c r="BZ71" s="404"/>
      <c r="CA71" s="404"/>
      <c r="CB71" s="404"/>
      <c r="CC71" s="404"/>
      <c r="CD71" s="404"/>
      <c r="CE71" s="404"/>
      <c r="CF71" s="404"/>
      <c r="CG71" s="404"/>
      <c r="CH71" s="404"/>
      <c r="CI71" s="404"/>
      <c r="CJ71" s="404"/>
      <c r="CK71" s="392" t="s">
        <v>333</v>
      </c>
      <c r="CL71" s="392" t="s">
        <v>333</v>
      </c>
      <c r="CM71" s="392" t="s">
        <v>333</v>
      </c>
      <c r="CN71" s="404"/>
      <c r="CO71" s="404"/>
      <c r="CP71" s="404"/>
      <c r="CQ71" s="404"/>
      <c r="CR71" s="404"/>
      <c r="CS71" s="404"/>
      <c r="CT71" s="404"/>
      <c r="CU71" s="404"/>
      <c r="CV71" s="404"/>
      <c r="CW71" s="404"/>
      <c r="CX71" s="404"/>
      <c r="CY71" s="392" t="s">
        <v>333</v>
      </c>
      <c r="CZ71" s="392" t="s">
        <v>333</v>
      </c>
      <c r="DA71" s="392" t="s">
        <v>333</v>
      </c>
      <c r="DB71" s="404"/>
      <c r="DC71" s="404"/>
      <c r="DD71" s="404"/>
      <c r="DE71" s="404"/>
      <c r="DF71" s="404"/>
      <c r="DG71" s="404"/>
      <c r="DH71" s="404"/>
      <c r="DI71" s="404"/>
      <c r="DJ71" s="404"/>
      <c r="DK71" s="404"/>
      <c r="DL71" s="404"/>
      <c r="DM71" s="404"/>
      <c r="DN71" s="404"/>
      <c r="DO71" s="404"/>
      <c r="DP71" s="404"/>
      <c r="DQ71" s="404"/>
      <c r="DR71" s="392" t="s">
        <v>333</v>
      </c>
      <c r="DS71" s="392" t="s">
        <v>333</v>
      </c>
      <c r="DT71" s="392" t="s">
        <v>333</v>
      </c>
      <c r="DU71" s="404"/>
      <c r="DV71" s="404"/>
      <c r="DW71" s="404"/>
      <c r="DX71" s="404"/>
      <c r="DY71" s="404"/>
      <c r="DZ71" s="404"/>
      <c r="EA71" s="404"/>
      <c r="EB71" s="404"/>
      <c r="EC71" s="404"/>
      <c r="ED71" s="404"/>
      <c r="EE71" s="404"/>
      <c r="EF71" s="392" t="s">
        <v>333</v>
      </c>
      <c r="EG71" s="392" t="s">
        <v>333</v>
      </c>
      <c r="EH71" s="392" t="s">
        <v>333</v>
      </c>
      <c r="EI71" s="404"/>
      <c r="EJ71" s="404"/>
      <c r="EK71" s="478"/>
      <c r="EL71" s="478"/>
      <c r="EM71" s="478"/>
      <c r="EN71" s="478"/>
      <c r="EO71" s="478"/>
      <c r="EP71" s="478"/>
      <c r="EQ71" s="478"/>
      <c r="ER71" s="478"/>
      <c r="ES71" s="478"/>
      <c r="ET71" s="478"/>
      <c r="EU71" s="478" t="s">
        <v>333</v>
      </c>
      <c r="EV71" s="478" t="s">
        <v>333</v>
      </c>
      <c r="EW71" s="404"/>
      <c r="EX71" s="404"/>
      <c r="EY71" s="404"/>
      <c r="EZ71" s="404"/>
      <c r="FA71" s="404"/>
      <c r="FB71" s="404"/>
      <c r="FC71" s="404"/>
      <c r="FD71" s="404"/>
      <c r="FE71" s="404"/>
      <c r="FF71" s="404"/>
      <c r="FG71" s="404"/>
      <c r="FH71" s="392" t="s">
        <v>333</v>
      </c>
      <c r="FI71" s="392" t="s">
        <v>333</v>
      </c>
      <c r="FJ71" s="392" t="s">
        <v>333</v>
      </c>
      <c r="FK71" s="404"/>
      <c r="FL71" s="404"/>
      <c r="FM71" s="404"/>
      <c r="FN71" s="404"/>
      <c r="FO71" s="404"/>
      <c r="FP71" s="404"/>
      <c r="FQ71" s="404"/>
      <c r="FR71" s="404"/>
      <c r="FS71" s="404"/>
      <c r="FT71" s="404"/>
      <c r="FU71" s="404"/>
      <c r="FV71" s="392" t="s">
        <v>333</v>
      </c>
      <c r="FW71" s="392" t="s">
        <v>333</v>
      </c>
      <c r="FX71" s="392" t="s">
        <v>333</v>
      </c>
    </row>
    <row r="72" spans="1:180">
      <c r="A72" s="1331"/>
      <c r="B72" s="535" t="s">
        <v>313</v>
      </c>
      <c r="C72" s="405"/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392" t="s">
        <v>0</v>
      </c>
      <c r="O72" s="392" t="s">
        <v>0</v>
      </c>
      <c r="P72" s="392" t="s">
        <v>0</v>
      </c>
      <c r="Q72" s="404"/>
      <c r="R72" s="404"/>
      <c r="S72" s="404"/>
      <c r="T72" s="404"/>
      <c r="U72" s="404"/>
      <c r="V72" s="404"/>
      <c r="W72" s="404"/>
      <c r="X72" s="404"/>
      <c r="Y72" s="404"/>
      <c r="Z72" s="404"/>
      <c r="AA72" s="404"/>
      <c r="AB72" s="392" t="s">
        <v>0</v>
      </c>
      <c r="AC72" s="392" t="s">
        <v>0</v>
      </c>
      <c r="AD72" s="392" t="s">
        <v>0</v>
      </c>
      <c r="AE72" s="404"/>
      <c r="AF72" s="404"/>
      <c r="AG72" s="404"/>
      <c r="AH72" s="404"/>
      <c r="AI72" s="404"/>
      <c r="AJ72" s="404"/>
      <c r="AK72" s="404"/>
      <c r="AL72" s="404"/>
      <c r="AM72" s="404"/>
      <c r="AN72" s="404"/>
      <c r="AO72" s="404"/>
      <c r="AP72" s="404"/>
      <c r="AQ72" s="404"/>
      <c r="AR72" s="404"/>
      <c r="AS72" s="404"/>
      <c r="AT72" s="404"/>
      <c r="AU72" s="404"/>
      <c r="AV72" s="404"/>
      <c r="AW72" s="404"/>
      <c r="AX72" s="404"/>
      <c r="AY72" s="404"/>
      <c r="AZ72" s="404"/>
      <c r="BA72" s="404"/>
      <c r="BB72" s="404"/>
      <c r="BC72" s="404"/>
      <c r="BD72" s="404"/>
      <c r="BE72" s="404"/>
      <c r="BF72" s="392" t="s">
        <v>0</v>
      </c>
      <c r="BG72" s="392"/>
      <c r="BH72" s="404"/>
      <c r="BI72" s="404"/>
      <c r="BJ72" s="404"/>
      <c r="BK72" s="404"/>
      <c r="BL72" s="404"/>
      <c r="BM72" s="404"/>
      <c r="BN72" s="404"/>
      <c r="BO72" s="404"/>
      <c r="BP72" s="404"/>
      <c r="BQ72" s="404"/>
      <c r="BR72" s="404"/>
      <c r="BS72" s="404"/>
      <c r="BT72" s="404"/>
      <c r="BU72" s="404"/>
      <c r="BV72" s="392" t="s">
        <v>0</v>
      </c>
      <c r="BW72" s="392" t="s">
        <v>0</v>
      </c>
      <c r="BX72" s="392" t="s">
        <v>0</v>
      </c>
      <c r="BY72" s="404"/>
      <c r="BZ72" s="404"/>
      <c r="CA72" s="404"/>
      <c r="CB72" s="404"/>
      <c r="CC72" s="404"/>
      <c r="CD72" s="404"/>
      <c r="CE72" s="404"/>
      <c r="CF72" s="404"/>
      <c r="CG72" s="404"/>
      <c r="CH72" s="404"/>
      <c r="CI72" s="404"/>
      <c r="CJ72" s="404"/>
      <c r="CK72" s="392" t="s">
        <v>0</v>
      </c>
      <c r="CL72" s="392" t="s">
        <v>0</v>
      </c>
      <c r="CM72" s="392" t="s">
        <v>0</v>
      </c>
      <c r="CN72" s="404"/>
      <c r="CO72" s="404"/>
      <c r="CP72" s="404"/>
      <c r="CQ72" s="404"/>
      <c r="CR72" s="404"/>
      <c r="CS72" s="404"/>
      <c r="CT72" s="404"/>
      <c r="CU72" s="404"/>
      <c r="CV72" s="404"/>
      <c r="CW72" s="404"/>
      <c r="CX72" s="404"/>
      <c r="CY72" s="392" t="s">
        <v>0</v>
      </c>
      <c r="CZ72" s="392" t="s">
        <v>0</v>
      </c>
      <c r="DA72" s="392" t="s">
        <v>0</v>
      </c>
      <c r="DB72" s="404"/>
      <c r="DC72" s="404"/>
      <c r="DD72" s="404"/>
      <c r="DE72" s="404"/>
      <c r="DF72" s="404"/>
      <c r="DG72" s="404"/>
      <c r="DH72" s="404"/>
      <c r="DI72" s="404"/>
      <c r="DJ72" s="404"/>
      <c r="DK72" s="404"/>
      <c r="DL72" s="404"/>
      <c r="DM72" s="404"/>
      <c r="DN72" s="404"/>
      <c r="DO72" s="404"/>
      <c r="DP72" s="404"/>
      <c r="DQ72" s="404"/>
      <c r="DR72" s="392" t="s">
        <v>0</v>
      </c>
      <c r="DS72" s="392" t="s">
        <v>0</v>
      </c>
      <c r="DT72" s="392" t="s">
        <v>0</v>
      </c>
      <c r="DU72" s="404"/>
      <c r="DV72" s="404"/>
      <c r="DW72" s="404"/>
      <c r="DX72" s="404"/>
      <c r="DY72" s="404"/>
      <c r="DZ72" s="404"/>
      <c r="EA72" s="404"/>
      <c r="EB72" s="404"/>
      <c r="EC72" s="404"/>
      <c r="ED72" s="404"/>
      <c r="EE72" s="404"/>
      <c r="EF72" s="392" t="s">
        <v>0</v>
      </c>
      <c r="EG72" s="392" t="s">
        <v>0</v>
      </c>
      <c r="EH72" s="392" t="s">
        <v>0</v>
      </c>
      <c r="EI72" s="404"/>
      <c r="EJ72" s="404"/>
      <c r="EK72" s="478"/>
      <c r="EL72" s="478"/>
      <c r="EM72" s="478"/>
      <c r="EN72" s="478"/>
      <c r="EO72" s="478"/>
      <c r="EP72" s="478"/>
      <c r="EQ72" s="478"/>
      <c r="ER72" s="478"/>
      <c r="ES72" s="478"/>
      <c r="ET72" s="478"/>
      <c r="EU72" s="478" t="s">
        <v>0</v>
      </c>
      <c r="EV72" s="478" t="s">
        <v>0</v>
      </c>
      <c r="EW72" s="404"/>
      <c r="EX72" s="404"/>
      <c r="EY72" s="404"/>
      <c r="EZ72" s="404"/>
      <c r="FA72" s="404"/>
      <c r="FB72" s="404"/>
      <c r="FC72" s="404"/>
      <c r="FD72" s="404"/>
      <c r="FE72" s="404"/>
      <c r="FF72" s="404"/>
      <c r="FG72" s="404"/>
      <c r="FH72" s="392" t="s">
        <v>0</v>
      </c>
      <c r="FI72" s="392" t="s">
        <v>0</v>
      </c>
      <c r="FJ72" s="392" t="s">
        <v>0</v>
      </c>
      <c r="FK72" s="404"/>
      <c r="FL72" s="404"/>
      <c r="FM72" s="404"/>
      <c r="FN72" s="404"/>
      <c r="FO72" s="404"/>
      <c r="FP72" s="404"/>
      <c r="FQ72" s="404"/>
      <c r="FR72" s="404"/>
      <c r="FS72" s="404"/>
      <c r="FT72" s="404"/>
      <c r="FU72" s="404"/>
      <c r="FV72" s="392" t="s">
        <v>0</v>
      </c>
      <c r="FW72" s="392" t="s">
        <v>0</v>
      </c>
      <c r="FX72" s="392" t="s">
        <v>0</v>
      </c>
    </row>
    <row r="73" spans="1:180" ht="15" thickBot="1">
      <c r="A73" s="1332"/>
      <c r="B73" s="536" t="s">
        <v>314</v>
      </c>
      <c r="C73" s="405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392" t="s">
        <v>0</v>
      </c>
      <c r="O73" s="392" t="s">
        <v>0</v>
      </c>
      <c r="P73" s="392" t="s">
        <v>0</v>
      </c>
      <c r="Q73" s="404"/>
      <c r="R73" s="404"/>
      <c r="S73" s="404"/>
      <c r="T73" s="404"/>
      <c r="U73" s="404"/>
      <c r="V73" s="404"/>
      <c r="W73" s="404"/>
      <c r="X73" s="404"/>
      <c r="Y73" s="404"/>
      <c r="Z73" s="404"/>
      <c r="AA73" s="404"/>
      <c r="AB73" s="392" t="s">
        <v>0</v>
      </c>
      <c r="AC73" s="392" t="s">
        <v>0</v>
      </c>
      <c r="AD73" s="392" t="s">
        <v>0</v>
      </c>
      <c r="AE73" s="404"/>
      <c r="AF73" s="404"/>
      <c r="AG73" s="404"/>
      <c r="AH73" s="404"/>
      <c r="AI73" s="404"/>
      <c r="AJ73" s="404"/>
      <c r="AK73" s="404"/>
      <c r="AL73" s="404"/>
      <c r="AM73" s="404"/>
      <c r="AN73" s="404"/>
      <c r="AO73" s="404"/>
      <c r="AP73" s="404"/>
      <c r="AQ73" s="404"/>
      <c r="AR73" s="404"/>
      <c r="AS73" s="404"/>
      <c r="AT73" s="404"/>
      <c r="AU73" s="404"/>
      <c r="AV73" s="404"/>
      <c r="AW73" s="404"/>
      <c r="AX73" s="404"/>
      <c r="AY73" s="404"/>
      <c r="AZ73" s="404"/>
      <c r="BA73" s="404"/>
      <c r="BB73" s="404"/>
      <c r="BC73" s="404"/>
      <c r="BD73" s="404"/>
      <c r="BE73" s="404"/>
      <c r="BF73" s="392" t="s">
        <v>0</v>
      </c>
      <c r="BG73" s="392"/>
      <c r="BH73" s="404"/>
      <c r="BI73" s="404"/>
      <c r="BJ73" s="404"/>
      <c r="BK73" s="404"/>
      <c r="BL73" s="404"/>
      <c r="BM73" s="404"/>
      <c r="BN73" s="404"/>
      <c r="BO73" s="404"/>
      <c r="BP73" s="404"/>
      <c r="BQ73" s="404"/>
      <c r="BR73" s="404"/>
      <c r="BS73" s="404"/>
      <c r="BT73" s="404"/>
      <c r="BU73" s="404"/>
      <c r="BV73" s="392" t="s">
        <v>0</v>
      </c>
      <c r="BW73" s="392" t="s">
        <v>0</v>
      </c>
      <c r="BX73" s="392" t="s">
        <v>0</v>
      </c>
      <c r="BY73" s="404"/>
      <c r="BZ73" s="404"/>
      <c r="CA73" s="404"/>
      <c r="CB73" s="404"/>
      <c r="CC73" s="404"/>
      <c r="CD73" s="404"/>
      <c r="CE73" s="404"/>
      <c r="CF73" s="404"/>
      <c r="CG73" s="404"/>
      <c r="CH73" s="404"/>
      <c r="CI73" s="404"/>
      <c r="CJ73" s="404"/>
      <c r="CK73" s="392" t="s">
        <v>0</v>
      </c>
      <c r="CL73" s="392" t="s">
        <v>0</v>
      </c>
      <c r="CM73" s="392" t="s">
        <v>0</v>
      </c>
      <c r="CN73" s="404"/>
      <c r="CO73" s="404"/>
      <c r="CP73" s="404"/>
      <c r="CQ73" s="404"/>
      <c r="CR73" s="404"/>
      <c r="CS73" s="404"/>
      <c r="CT73" s="404"/>
      <c r="CU73" s="404"/>
      <c r="CV73" s="404"/>
      <c r="CW73" s="404"/>
      <c r="CX73" s="404"/>
      <c r="CY73" s="392" t="s">
        <v>0</v>
      </c>
      <c r="CZ73" s="392" t="s">
        <v>0</v>
      </c>
      <c r="DA73" s="392" t="s">
        <v>0</v>
      </c>
      <c r="DB73" s="404"/>
      <c r="DC73" s="404"/>
      <c r="DD73" s="404"/>
      <c r="DE73" s="404"/>
      <c r="DF73" s="404"/>
      <c r="DG73" s="404"/>
      <c r="DH73" s="404"/>
      <c r="DI73" s="404"/>
      <c r="DJ73" s="404"/>
      <c r="DK73" s="404"/>
      <c r="DL73" s="404"/>
      <c r="DM73" s="404"/>
      <c r="DN73" s="404"/>
      <c r="DO73" s="404"/>
      <c r="DP73" s="404"/>
      <c r="DQ73" s="404"/>
      <c r="DR73" s="392" t="s">
        <v>0</v>
      </c>
      <c r="DS73" s="392" t="s">
        <v>0</v>
      </c>
      <c r="DT73" s="392" t="s">
        <v>0</v>
      </c>
      <c r="DU73" s="404"/>
      <c r="DV73" s="404"/>
      <c r="DW73" s="404"/>
      <c r="DX73" s="404"/>
      <c r="DY73" s="404"/>
      <c r="DZ73" s="404"/>
      <c r="EA73" s="404"/>
      <c r="EB73" s="404"/>
      <c r="EC73" s="404"/>
      <c r="ED73" s="404"/>
      <c r="EE73" s="404"/>
      <c r="EF73" s="392" t="s">
        <v>0</v>
      </c>
      <c r="EG73" s="392" t="s">
        <v>0</v>
      </c>
      <c r="EH73" s="392" t="s">
        <v>0</v>
      </c>
      <c r="EI73" s="404"/>
      <c r="EJ73" s="404"/>
      <c r="EK73" s="478"/>
      <c r="EL73" s="478"/>
      <c r="EM73" s="478"/>
      <c r="EN73" s="478"/>
      <c r="EO73" s="478"/>
      <c r="EP73" s="478"/>
      <c r="EQ73" s="478"/>
      <c r="ER73" s="478"/>
      <c r="ES73" s="478"/>
      <c r="ET73" s="478"/>
      <c r="EU73" s="478" t="s">
        <v>0</v>
      </c>
      <c r="EV73" s="478" t="s">
        <v>0</v>
      </c>
      <c r="EW73" s="404"/>
      <c r="EX73" s="404"/>
      <c r="EY73" s="404"/>
      <c r="EZ73" s="404"/>
      <c r="FA73" s="404"/>
      <c r="FB73" s="404"/>
      <c r="FC73" s="404"/>
      <c r="FD73" s="404"/>
      <c r="FE73" s="404"/>
      <c r="FF73" s="404"/>
      <c r="FG73" s="404"/>
      <c r="FH73" s="392" t="s">
        <v>0</v>
      </c>
      <c r="FI73" s="392" t="s">
        <v>0</v>
      </c>
      <c r="FJ73" s="392" t="s">
        <v>0</v>
      </c>
      <c r="FK73" s="404"/>
      <c r="FL73" s="404"/>
      <c r="FM73" s="404"/>
      <c r="FN73" s="404"/>
      <c r="FO73" s="404"/>
      <c r="FP73" s="404"/>
      <c r="FQ73" s="404"/>
      <c r="FR73" s="404"/>
      <c r="FS73" s="404"/>
      <c r="FT73" s="404"/>
      <c r="FU73" s="404"/>
      <c r="FV73" s="392" t="s">
        <v>0</v>
      </c>
      <c r="FW73" s="392" t="s">
        <v>0</v>
      </c>
      <c r="FX73" s="392" t="s">
        <v>0</v>
      </c>
    </row>
    <row r="74" spans="1:180" ht="15.6" thickTop="1" thickBot="1">
      <c r="B74" s="9"/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392"/>
      <c r="O74" s="392"/>
      <c r="P74" s="392"/>
      <c r="Q74" s="404"/>
      <c r="R74" s="404"/>
      <c r="S74" s="404"/>
      <c r="T74" s="404"/>
      <c r="U74" s="404"/>
      <c r="V74" s="404"/>
      <c r="W74" s="404"/>
      <c r="X74" s="404"/>
      <c r="Y74" s="404"/>
      <c r="Z74" s="404"/>
      <c r="AA74" s="404"/>
      <c r="AB74" s="392"/>
      <c r="AC74" s="392"/>
      <c r="AD74" s="392"/>
      <c r="AE74" s="404"/>
      <c r="AF74" s="404"/>
      <c r="AG74" s="404"/>
      <c r="AH74" s="404"/>
      <c r="AI74" s="404"/>
      <c r="AJ74" s="404"/>
      <c r="AK74" s="404"/>
      <c r="AL74" s="404"/>
      <c r="AM74" s="404"/>
      <c r="AN74" s="404"/>
      <c r="AO74" s="404"/>
      <c r="AP74" s="404"/>
      <c r="AQ74" s="404"/>
      <c r="AR74" s="404"/>
      <c r="AS74" s="404"/>
      <c r="AT74" s="404"/>
      <c r="AU74" s="404"/>
      <c r="AV74" s="404"/>
      <c r="AW74" s="404"/>
      <c r="AX74" s="404"/>
      <c r="AY74" s="404"/>
      <c r="AZ74" s="404"/>
      <c r="BA74" s="404"/>
      <c r="BB74" s="404"/>
      <c r="BC74" s="404"/>
      <c r="BD74" s="404"/>
      <c r="BE74" s="404"/>
      <c r="BF74" s="392"/>
      <c r="BG74" s="392"/>
      <c r="BH74" s="404"/>
      <c r="BI74" s="404"/>
      <c r="BJ74" s="404"/>
      <c r="BK74" s="404"/>
      <c r="BL74" s="404"/>
      <c r="BM74" s="404"/>
      <c r="BN74" s="404"/>
      <c r="BO74" s="404"/>
      <c r="BP74" s="404"/>
      <c r="BQ74" s="404"/>
      <c r="BR74" s="404"/>
      <c r="BS74" s="404"/>
      <c r="BT74" s="404"/>
      <c r="BU74" s="404"/>
      <c r="BV74" s="392"/>
      <c r="BW74" s="392"/>
      <c r="BX74" s="392"/>
      <c r="BY74" s="404"/>
      <c r="BZ74" s="404"/>
      <c r="CA74" s="404"/>
      <c r="CB74" s="404"/>
      <c r="CC74" s="404"/>
      <c r="CD74" s="404"/>
      <c r="CE74" s="404"/>
      <c r="CF74" s="404"/>
      <c r="CG74" s="404"/>
      <c r="CH74" s="404"/>
      <c r="CI74" s="404"/>
      <c r="CJ74" s="404"/>
      <c r="CK74" s="392"/>
      <c r="CL74" s="392"/>
      <c r="CM74" s="392"/>
      <c r="CN74" s="404"/>
      <c r="CO74" s="404"/>
      <c r="CP74" s="404"/>
      <c r="CQ74" s="404"/>
      <c r="CR74" s="404"/>
      <c r="CS74" s="404"/>
      <c r="CT74" s="404"/>
      <c r="CU74" s="404"/>
      <c r="CV74" s="404"/>
      <c r="CW74" s="404"/>
      <c r="CX74" s="404"/>
      <c r="CY74" s="392"/>
      <c r="CZ74" s="392"/>
      <c r="DA74" s="392"/>
      <c r="DB74" s="404"/>
      <c r="DC74" s="404"/>
      <c r="DD74" s="404"/>
      <c r="DE74" s="404"/>
      <c r="DF74" s="404"/>
      <c r="DG74" s="404"/>
      <c r="DH74" s="404"/>
      <c r="DI74" s="404"/>
      <c r="DJ74" s="404"/>
      <c r="DK74" s="404"/>
      <c r="DL74" s="404"/>
      <c r="DM74" s="404"/>
      <c r="DN74" s="404"/>
      <c r="DO74" s="404"/>
      <c r="DP74" s="404"/>
      <c r="DQ74" s="404"/>
      <c r="DR74" s="392"/>
      <c r="DS74" s="392"/>
      <c r="DT74" s="392"/>
      <c r="DU74" s="404"/>
      <c r="DV74" s="404"/>
      <c r="DW74" s="404"/>
      <c r="DX74" s="404"/>
      <c r="DY74" s="404"/>
      <c r="DZ74" s="404"/>
      <c r="EA74" s="404"/>
      <c r="EB74" s="404"/>
      <c r="EC74" s="404"/>
      <c r="ED74" s="404"/>
      <c r="EE74" s="404"/>
      <c r="EF74" s="392"/>
      <c r="EG74" s="392"/>
      <c r="EH74" s="392"/>
      <c r="EI74" s="404"/>
      <c r="EJ74" s="404"/>
      <c r="EK74" s="478"/>
      <c r="EL74" s="478"/>
      <c r="EM74" s="478"/>
      <c r="EN74" s="478"/>
      <c r="EO74" s="478"/>
      <c r="EP74" s="478"/>
      <c r="EQ74" s="478"/>
      <c r="ER74" s="478"/>
      <c r="ES74" s="478"/>
      <c r="ET74" s="478"/>
      <c r="EU74" s="478"/>
      <c r="EV74" s="478"/>
      <c r="EW74" s="404"/>
      <c r="EX74" s="404"/>
      <c r="EY74" s="404"/>
      <c r="EZ74" s="404"/>
      <c r="FA74" s="404"/>
      <c r="FB74" s="404"/>
      <c r="FC74" s="404"/>
      <c r="FD74" s="404"/>
      <c r="FE74" s="404"/>
      <c r="FF74" s="404"/>
      <c r="FG74" s="404"/>
      <c r="FH74" s="392"/>
      <c r="FI74" s="392"/>
      <c r="FJ74" s="392"/>
      <c r="FK74" s="404"/>
      <c r="FL74" s="404"/>
      <c r="FM74" s="404"/>
      <c r="FN74" s="404"/>
      <c r="FO74" s="404"/>
      <c r="FP74" s="404"/>
      <c r="FQ74" s="404"/>
      <c r="FR74" s="404"/>
      <c r="FS74" s="404"/>
      <c r="FT74" s="404"/>
      <c r="FU74" s="404"/>
      <c r="FV74" s="392"/>
      <c r="FW74" s="392"/>
      <c r="FX74" s="392"/>
    </row>
    <row r="75" spans="1:180" ht="15" thickTop="1">
      <c r="A75" s="1336" t="s">
        <v>316</v>
      </c>
      <c r="B75" s="537" t="s">
        <v>317</v>
      </c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392" t="s">
        <v>332</v>
      </c>
      <c r="O75" s="392" t="s">
        <v>332</v>
      </c>
      <c r="P75" s="392" t="s">
        <v>332</v>
      </c>
      <c r="Q75" s="404"/>
      <c r="R75" s="404"/>
      <c r="S75" s="404"/>
      <c r="T75" s="404"/>
      <c r="U75" s="404"/>
      <c r="V75" s="404"/>
      <c r="W75" s="404"/>
      <c r="X75" s="404"/>
      <c r="Y75" s="404"/>
      <c r="Z75" s="404"/>
      <c r="AA75" s="404"/>
      <c r="AB75" s="392" t="s">
        <v>332</v>
      </c>
      <c r="AC75" s="392" t="s">
        <v>332</v>
      </c>
      <c r="AD75" s="392" t="s">
        <v>332</v>
      </c>
      <c r="AE75" s="404"/>
      <c r="AF75" s="404"/>
      <c r="AG75" s="404"/>
      <c r="AH75" s="404"/>
      <c r="AI75" s="404"/>
      <c r="AJ75" s="404"/>
      <c r="AK75" s="404"/>
      <c r="AL75" s="404"/>
      <c r="AM75" s="404"/>
      <c r="AN75" s="404"/>
      <c r="AO75" s="404"/>
      <c r="AP75" s="404"/>
      <c r="AQ75" s="404"/>
      <c r="AR75" s="404"/>
      <c r="AS75" s="404"/>
      <c r="AT75" s="404"/>
      <c r="AU75" s="404"/>
      <c r="AV75" s="404"/>
      <c r="AW75" s="404"/>
      <c r="AX75" s="404"/>
      <c r="AY75" s="404"/>
      <c r="AZ75" s="404"/>
      <c r="BA75" s="404"/>
      <c r="BB75" s="404"/>
      <c r="BC75" s="404"/>
      <c r="BD75" s="404"/>
      <c r="BE75" s="404"/>
      <c r="BF75" s="392" t="s">
        <v>332</v>
      </c>
      <c r="BG75" s="392"/>
      <c r="BH75" s="404"/>
      <c r="BI75" s="404"/>
      <c r="BJ75" s="404"/>
      <c r="BK75" s="404"/>
      <c r="BL75" s="404"/>
      <c r="BM75" s="404"/>
      <c r="BN75" s="404"/>
      <c r="BO75" s="404"/>
      <c r="BP75" s="404"/>
      <c r="BQ75" s="404"/>
      <c r="BR75" s="404"/>
      <c r="BS75" s="404"/>
      <c r="BT75" s="404"/>
      <c r="BU75" s="404"/>
      <c r="BV75" s="392" t="s">
        <v>332</v>
      </c>
      <c r="BW75" s="392" t="s">
        <v>332</v>
      </c>
      <c r="BX75" s="392" t="s">
        <v>332</v>
      </c>
      <c r="BY75" s="404"/>
      <c r="BZ75" s="404"/>
      <c r="CA75" s="404"/>
      <c r="CB75" s="404"/>
      <c r="CC75" s="404"/>
      <c r="CD75" s="404"/>
      <c r="CE75" s="404"/>
      <c r="CF75" s="404"/>
      <c r="CG75" s="404"/>
      <c r="CH75" s="404"/>
      <c r="CI75" s="404"/>
      <c r="CJ75" s="404"/>
      <c r="CK75" s="392" t="s">
        <v>332</v>
      </c>
      <c r="CL75" s="392" t="s">
        <v>332</v>
      </c>
      <c r="CM75" s="392" t="s">
        <v>332</v>
      </c>
      <c r="CN75" s="404"/>
      <c r="CO75" s="404"/>
      <c r="CP75" s="404"/>
      <c r="CQ75" s="404"/>
      <c r="CR75" s="404"/>
      <c r="CS75" s="404"/>
      <c r="CT75" s="404"/>
      <c r="CU75" s="404"/>
      <c r="CV75" s="404"/>
      <c r="CW75" s="404"/>
      <c r="CX75" s="404"/>
      <c r="CY75" s="392" t="s">
        <v>332</v>
      </c>
      <c r="CZ75" s="392" t="s">
        <v>332</v>
      </c>
      <c r="DA75" s="392" t="s">
        <v>332</v>
      </c>
      <c r="DB75" s="404"/>
      <c r="DC75" s="404"/>
      <c r="DD75" s="404"/>
      <c r="DE75" s="404"/>
      <c r="DF75" s="404"/>
      <c r="DG75" s="404"/>
      <c r="DH75" s="404"/>
      <c r="DI75" s="404"/>
      <c r="DJ75" s="404"/>
      <c r="DK75" s="404"/>
      <c r="DL75" s="404"/>
      <c r="DM75" s="404"/>
      <c r="DN75" s="404"/>
      <c r="DO75" s="404"/>
      <c r="DP75" s="404"/>
      <c r="DQ75" s="404"/>
      <c r="DR75" s="392" t="s">
        <v>332</v>
      </c>
      <c r="DS75" s="392" t="s">
        <v>332</v>
      </c>
      <c r="DT75" s="392" t="s">
        <v>332</v>
      </c>
      <c r="DU75" s="404"/>
      <c r="DV75" s="404"/>
      <c r="DW75" s="404"/>
      <c r="DX75" s="404"/>
      <c r="DY75" s="404"/>
      <c r="DZ75" s="404"/>
      <c r="EA75" s="404"/>
      <c r="EB75" s="404"/>
      <c r="EC75" s="404"/>
      <c r="ED75" s="404"/>
      <c r="EE75" s="404"/>
      <c r="EF75" s="392" t="s">
        <v>332</v>
      </c>
      <c r="EG75" s="392" t="s">
        <v>332</v>
      </c>
      <c r="EH75" s="392" t="s">
        <v>332</v>
      </c>
      <c r="EI75" s="404"/>
      <c r="EJ75" s="404"/>
      <c r="EK75" s="478"/>
      <c r="EL75" s="478"/>
      <c r="EM75" s="478"/>
      <c r="EN75" s="478"/>
      <c r="EO75" s="478"/>
      <c r="EP75" s="478"/>
      <c r="EQ75" s="478"/>
      <c r="ER75" s="478"/>
      <c r="ES75" s="478"/>
      <c r="ET75" s="478"/>
      <c r="EU75" s="478" t="s">
        <v>332</v>
      </c>
      <c r="EV75" s="478" t="s">
        <v>332</v>
      </c>
      <c r="EW75" s="404"/>
      <c r="EX75" s="404"/>
      <c r="EY75" s="404"/>
      <c r="EZ75" s="404"/>
      <c r="FA75" s="404"/>
      <c r="FB75" s="404"/>
      <c r="FC75" s="404"/>
      <c r="FD75" s="404"/>
      <c r="FE75" s="404"/>
      <c r="FF75" s="404"/>
      <c r="FG75" s="404"/>
      <c r="FH75" s="392" t="s">
        <v>332</v>
      </c>
      <c r="FI75" s="392" t="s">
        <v>332</v>
      </c>
      <c r="FJ75" s="392" t="s">
        <v>332</v>
      </c>
      <c r="FK75" s="404"/>
      <c r="FL75" s="404"/>
      <c r="FM75" s="404"/>
      <c r="FN75" s="404"/>
      <c r="FO75" s="404"/>
      <c r="FP75" s="404"/>
      <c r="FQ75" s="404"/>
      <c r="FR75" s="404"/>
      <c r="FS75" s="404"/>
      <c r="FT75" s="404"/>
      <c r="FU75" s="404"/>
      <c r="FV75" s="392" t="s">
        <v>332</v>
      </c>
      <c r="FW75" s="392" t="s">
        <v>332</v>
      </c>
      <c r="FX75" s="392" t="s">
        <v>332</v>
      </c>
    </row>
    <row r="76" spans="1:180">
      <c r="A76" s="1337"/>
      <c r="B76" s="538" t="s">
        <v>318</v>
      </c>
      <c r="C76" s="404"/>
      <c r="D76" s="404"/>
      <c r="E76" s="404"/>
      <c r="F76" s="404"/>
      <c r="G76" s="404"/>
      <c r="H76" s="404"/>
      <c r="I76" s="404"/>
      <c r="J76" s="404"/>
      <c r="K76" s="404"/>
      <c r="L76" s="404"/>
      <c r="M76" s="404"/>
      <c r="N76" s="392" t="s">
        <v>332</v>
      </c>
      <c r="O76" s="392" t="s">
        <v>332</v>
      </c>
      <c r="P76" s="392" t="s">
        <v>332</v>
      </c>
      <c r="Q76" s="404"/>
      <c r="R76" s="404"/>
      <c r="S76" s="404"/>
      <c r="T76" s="404"/>
      <c r="U76" s="404"/>
      <c r="V76" s="404"/>
      <c r="W76" s="404"/>
      <c r="X76" s="404"/>
      <c r="Y76" s="404"/>
      <c r="Z76" s="404"/>
      <c r="AA76" s="404"/>
      <c r="AB76" s="392" t="s">
        <v>332</v>
      </c>
      <c r="AC76" s="392" t="s">
        <v>332</v>
      </c>
      <c r="AD76" s="392" t="s">
        <v>332</v>
      </c>
      <c r="AE76" s="404"/>
      <c r="AF76" s="404"/>
      <c r="AG76" s="404"/>
      <c r="AH76" s="404"/>
      <c r="AI76" s="404"/>
      <c r="AJ76" s="404"/>
      <c r="AK76" s="404"/>
      <c r="AL76" s="404"/>
      <c r="AM76" s="404"/>
      <c r="AN76" s="404"/>
      <c r="AO76" s="404"/>
      <c r="AP76" s="404"/>
      <c r="AQ76" s="404"/>
      <c r="AR76" s="404"/>
      <c r="AS76" s="404"/>
      <c r="AT76" s="404"/>
      <c r="AU76" s="404"/>
      <c r="AV76" s="404"/>
      <c r="AW76" s="404"/>
      <c r="AX76" s="404"/>
      <c r="AY76" s="404"/>
      <c r="AZ76" s="404"/>
      <c r="BA76" s="404"/>
      <c r="BB76" s="404"/>
      <c r="BC76" s="404"/>
      <c r="BD76" s="404"/>
      <c r="BE76" s="404"/>
      <c r="BF76" s="392" t="s">
        <v>332</v>
      </c>
      <c r="BG76" s="392"/>
      <c r="BH76" s="404"/>
      <c r="BI76" s="404"/>
      <c r="BJ76" s="404"/>
      <c r="BK76" s="404"/>
      <c r="BL76" s="404"/>
      <c r="BM76" s="404"/>
      <c r="BN76" s="404"/>
      <c r="BO76" s="404"/>
      <c r="BP76" s="404"/>
      <c r="BQ76" s="404"/>
      <c r="BR76" s="404"/>
      <c r="BS76" s="404"/>
      <c r="BT76" s="404"/>
      <c r="BU76" s="404"/>
      <c r="BV76" s="392" t="s">
        <v>332</v>
      </c>
      <c r="BW76" s="392" t="s">
        <v>332</v>
      </c>
      <c r="BX76" s="392" t="s">
        <v>332</v>
      </c>
      <c r="BY76" s="404"/>
      <c r="BZ76" s="404"/>
      <c r="CA76" s="404"/>
      <c r="CB76" s="404"/>
      <c r="CC76" s="404"/>
      <c r="CD76" s="404"/>
      <c r="CE76" s="404"/>
      <c r="CF76" s="404"/>
      <c r="CG76" s="404"/>
      <c r="CH76" s="404"/>
      <c r="CI76" s="404"/>
      <c r="CJ76" s="404"/>
      <c r="CK76" s="392" t="s">
        <v>332</v>
      </c>
      <c r="CL76" s="392" t="s">
        <v>332</v>
      </c>
      <c r="CM76" s="392" t="s">
        <v>332</v>
      </c>
      <c r="CN76" s="404"/>
      <c r="CO76" s="404"/>
      <c r="CP76" s="404"/>
      <c r="CQ76" s="404"/>
      <c r="CR76" s="404"/>
      <c r="CS76" s="404"/>
      <c r="CT76" s="404"/>
      <c r="CU76" s="404"/>
      <c r="CV76" s="404"/>
      <c r="CW76" s="404"/>
      <c r="CX76" s="404"/>
      <c r="CY76" s="392" t="s">
        <v>332</v>
      </c>
      <c r="CZ76" s="392" t="s">
        <v>332</v>
      </c>
      <c r="DA76" s="392" t="s">
        <v>332</v>
      </c>
      <c r="DB76" s="404"/>
      <c r="DC76" s="404"/>
      <c r="DD76" s="404"/>
      <c r="DE76" s="404"/>
      <c r="DF76" s="404"/>
      <c r="DG76" s="404"/>
      <c r="DH76" s="404"/>
      <c r="DI76" s="404"/>
      <c r="DJ76" s="404"/>
      <c r="DK76" s="404"/>
      <c r="DL76" s="404"/>
      <c r="DM76" s="404"/>
      <c r="DN76" s="404"/>
      <c r="DO76" s="404"/>
      <c r="DP76" s="404"/>
      <c r="DQ76" s="404"/>
      <c r="DR76" s="392" t="s">
        <v>332</v>
      </c>
      <c r="DS76" s="392" t="s">
        <v>332</v>
      </c>
      <c r="DT76" s="392" t="s">
        <v>332</v>
      </c>
      <c r="DU76" s="404"/>
      <c r="DV76" s="404"/>
      <c r="DW76" s="404"/>
      <c r="DX76" s="404"/>
      <c r="DY76" s="404"/>
      <c r="DZ76" s="404"/>
      <c r="EA76" s="404"/>
      <c r="EB76" s="404"/>
      <c r="EC76" s="404"/>
      <c r="ED76" s="404"/>
      <c r="EE76" s="404"/>
      <c r="EF76" s="392" t="s">
        <v>332</v>
      </c>
      <c r="EG76" s="392" t="s">
        <v>332</v>
      </c>
      <c r="EH76" s="392" t="s">
        <v>332</v>
      </c>
      <c r="EI76" s="404"/>
      <c r="EJ76" s="404"/>
      <c r="EK76" s="478"/>
      <c r="EL76" s="478"/>
      <c r="EM76" s="478"/>
      <c r="EN76" s="478"/>
      <c r="EO76" s="478"/>
      <c r="EP76" s="478"/>
      <c r="EQ76" s="478"/>
      <c r="ER76" s="478"/>
      <c r="ES76" s="478"/>
      <c r="ET76" s="478"/>
      <c r="EU76" s="478" t="s">
        <v>332</v>
      </c>
      <c r="EV76" s="478" t="s">
        <v>332</v>
      </c>
      <c r="EW76" s="404"/>
      <c r="EX76" s="404"/>
      <c r="EY76" s="404"/>
      <c r="EZ76" s="404"/>
      <c r="FA76" s="404"/>
      <c r="FB76" s="404"/>
      <c r="FC76" s="404"/>
      <c r="FD76" s="404"/>
      <c r="FE76" s="404"/>
      <c r="FF76" s="404"/>
      <c r="FG76" s="404"/>
      <c r="FH76" s="392" t="s">
        <v>332</v>
      </c>
      <c r="FI76" s="392" t="s">
        <v>332</v>
      </c>
      <c r="FJ76" s="392" t="s">
        <v>332</v>
      </c>
      <c r="FK76" s="404"/>
      <c r="FL76" s="404"/>
      <c r="FM76" s="404"/>
      <c r="FN76" s="404"/>
      <c r="FO76" s="404"/>
      <c r="FP76" s="404"/>
      <c r="FQ76" s="404"/>
      <c r="FR76" s="404"/>
      <c r="FS76" s="404"/>
      <c r="FT76" s="404"/>
      <c r="FU76" s="404"/>
      <c r="FV76" s="392" t="s">
        <v>332</v>
      </c>
      <c r="FW76" s="392" t="s">
        <v>332</v>
      </c>
      <c r="FX76" s="392" t="s">
        <v>332</v>
      </c>
    </row>
    <row r="77" spans="1:180">
      <c r="A77" s="1337"/>
      <c r="B77" s="538" t="s">
        <v>319</v>
      </c>
      <c r="C77" s="404"/>
      <c r="D77" s="404"/>
      <c r="E77" s="404"/>
      <c r="F77" s="404"/>
      <c r="G77" s="404"/>
      <c r="H77" s="404"/>
      <c r="I77" s="404"/>
      <c r="J77" s="404"/>
      <c r="K77" s="404"/>
      <c r="L77" s="404"/>
      <c r="M77" s="404"/>
      <c r="N77" s="392" t="s">
        <v>333</v>
      </c>
      <c r="O77" s="392" t="s">
        <v>333</v>
      </c>
      <c r="P77" s="392" t="s">
        <v>333</v>
      </c>
      <c r="Q77" s="404"/>
      <c r="R77" s="404"/>
      <c r="S77" s="404"/>
      <c r="T77" s="404"/>
      <c r="U77" s="404"/>
      <c r="V77" s="404"/>
      <c r="W77" s="404"/>
      <c r="X77" s="404"/>
      <c r="Y77" s="404"/>
      <c r="Z77" s="404"/>
      <c r="AA77" s="404"/>
      <c r="AB77" s="392" t="s">
        <v>333</v>
      </c>
      <c r="AC77" s="392" t="s">
        <v>333</v>
      </c>
      <c r="AD77" s="392" t="s">
        <v>333</v>
      </c>
      <c r="AE77" s="404"/>
      <c r="AF77" s="404"/>
      <c r="AG77" s="404"/>
      <c r="AH77" s="404"/>
      <c r="AI77" s="404"/>
      <c r="AJ77" s="404"/>
      <c r="AK77" s="404"/>
      <c r="AL77" s="404"/>
      <c r="AM77" s="404"/>
      <c r="AN77" s="404"/>
      <c r="AO77" s="404"/>
      <c r="AP77" s="404"/>
      <c r="AQ77" s="404"/>
      <c r="AR77" s="404"/>
      <c r="AS77" s="404"/>
      <c r="AT77" s="404"/>
      <c r="AU77" s="404"/>
      <c r="AV77" s="404"/>
      <c r="AW77" s="404"/>
      <c r="AX77" s="404"/>
      <c r="AY77" s="404"/>
      <c r="AZ77" s="404"/>
      <c r="BA77" s="404"/>
      <c r="BB77" s="404"/>
      <c r="BC77" s="404"/>
      <c r="BD77" s="404"/>
      <c r="BE77" s="404"/>
      <c r="BF77" s="392" t="s">
        <v>333</v>
      </c>
      <c r="BG77" s="392"/>
      <c r="BH77" s="404"/>
      <c r="BI77" s="404"/>
      <c r="BJ77" s="404"/>
      <c r="BK77" s="404"/>
      <c r="BL77" s="404"/>
      <c r="BM77" s="404"/>
      <c r="BN77" s="404"/>
      <c r="BO77" s="404"/>
      <c r="BP77" s="404"/>
      <c r="BQ77" s="404"/>
      <c r="BR77" s="404"/>
      <c r="BS77" s="404"/>
      <c r="BT77" s="404"/>
      <c r="BU77" s="404"/>
      <c r="BV77" s="392" t="s">
        <v>333</v>
      </c>
      <c r="BW77" s="392" t="s">
        <v>333</v>
      </c>
      <c r="BX77" s="392" t="s">
        <v>333</v>
      </c>
      <c r="BY77" s="404"/>
      <c r="BZ77" s="404"/>
      <c r="CA77" s="404"/>
      <c r="CB77" s="404"/>
      <c r="CC77" s="404"/>
      <c r="CD77" s="404"/>
      <c r="CE77" s="404"/>
      <c r="CF77" s="404"/>
      <c r="CG77" s="404"/>
      <c r="CH77" s="404"/>
      <c r="CI77" s="404"/>
      <c r="CJ77" s="404"/>
      <c r="CK77" s="392" t="s">
        <v>333</v>
      </c>
      <c r="CL77" s="392" t="s">
        <v>333</v>
      </c>
      <c r="CM77" s="392" t="s">
        <v>333</v>
      </c>
      <c r="CN77" s="404"/>
      <c r="CO77" s="404"/>
      <c r="CP77" s="404"/>
      <c r="CQ77" s="404"/>
      <c r="CR77" s="404"/>
      <c r="CS77" s="404"/>
      <c r="CT77" s="404"/>
      <c r="CU77" s="404"/>
      <c r="CV77" s="404"/>
      <c r="CW77" s="404"/>
      <c r="CX77" s="404"/>
      <c r="CY77" s="392" t="s">
        <v>333</v>
      </c>
      <c r="CZ77" s="392" t="s">
        <v>333</v>
      </c>
      <c r="DA77" s="392" t="s">
        <v>333</v>
      </c>
      <c r="DB77" s="404"/>
      <c r="DC77" s="404"/>
      <c r="DD77" s="404"/>
      <c r="DE77" s="404"/>
      <c r="DF77" s="404"/>
      <c r="DG77" s="404"/>
      <c r="DH77" s="404"/>
      <c r="DI77" s="404"/>
      <c r="DJ77" s="404"/>
      <c r="DK77" s="404"/>
      <c r="DL77" s="404"/>
      <c r="DM77" s="404"/>
      <c r="DN77" s="404"/>
      <c r="DO77" s="404"/>
      <c r="DP77" s="404"/>
      <c r="DQ77" s="404"/>
      <c r="DR77" s="392" t="s">
        <v>333</v>
      </c>
      <c r="DS77" s="392" t="s">
        <v>333</v>
      </c>
      <c r="DT77" s="392" t="s">
        <v>333</v>
      </c>
      <c r="DU77" s="404"/>
      <c r="DV77" s="404"/>
      <c r="DW77" s="404"/>
      <c r="DX77" s="404"/>
      <c r="DY77" s="404"/>
      <c r="DZ77" s="404"/>
      <c r="EA77" s="404"/>
      <c r="EB77" s="404"/>
      <c r="EC77" s="404"/>
      <c r="ED77" s="404"/>
      <c r="EE77" s="404"/>
      <c r="EF77" s="392" t="s">
        <v>333</v>
      </c>
      <c r="EG77" s="392" t="s">
        <v>333</v>
      </c>
      <c r="EH77" s="392" t="s">
        <v>333</v>
      </c>
      <c r="EI77" s="404"/>
      <c r="EJ77" s="404"/>
      <c r="EK77" s="478"/>
      <c r="EL77" s="478"/>
      <c r="EM77" s="478"/>
      <c r="EN77" s="478"/>
      <c r="EO77" s="478"/>
      <c r="EP77" s="478"/>
      <c r="EQ77" s="478"/>
      <c r="ER77" s="478"/>
      <c r="ES77" s="478"/>
      <c r="ET77" s="478"/>
      <c r="EU77" s="478" t="s">
        <v>333</v>
      </c>
      <c r="EV77" s="478" t="s">
        <v>333</v>
      </c>
      <c r="EW77" s="404"/>
      <c r="EX77" s="404"/>
      <c r="EY77" s="404"/>
      <c r="EZ77" s="404"/>
      <c r="FA77" s="404"/>
      <c r="FB77" s="404"/>
      <c r="FC77" s="404"/>
      <c r="FD77" s="404"/>
      <c r="FE77" s="404"/>
      <c r="FF77" s="404"/>
      <c r="FG77" s="404"/>
      <c r="FH77" s="392" t="s">
        <v>333</v>
      </c>
      <c r="FI77" s="392" t="s">
        <v>333</v>
      </c>
      <c r="FJ77" s="392" t="s">
        <v>333</v>
      </c>
      <c r="FK77" s="404"/>
      <c r="FL77" s="404"/>
      <c r="FM77" s="404"/>
      <c r="FN77" s="404"/>
      <c r="FO77" s="404"/>
      <c r="FP77" s="404"/>
      <c r="FQ77" s="404"/>
      <c r="FR77" s="404"/>
      <c r="FS77" s="404"/>
      <c r="FT77" s="404"/>
      <c r="FU77" s="404"/>
      <c r="FV77" s="392" t="s">
        <v>333</v>
      </c>
      <c r="FW77" s="392" t="s">
        <v>333</v>
      </c>
      <c r="FX77" s="392" t="s">
        <v>333</v>
      </c>
    </row>
    <row r="78" spans="1:180">
      <c r="A78" s="1337"/>
      <c r="B78" s="538" t="s">
        <v>320</v>
      </c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392" t="s">
        <v>333</v>
      </c>
      <c r="O78" s="392" t="s">
        <v>333</v>
      </c>
      <c r="P78" s="392" t="s">
        <v>333</v>
      </c>
      <c r="Q78" s="404"/>
      <c r="R78" s="404"/>
      <c r="S78" s="404"/>
      <c r="T78" s="404"/>
      <c r="U78" s="404"/>
      <c r="V78" s="404"/>
      <c r="W78" s="404"/>
      <c r="X78" s="404"/>
      <c r="Y78" s="404"/>
      <c r="Z78" s="404"/>
      <c r="AA78" s="404"/>
      <c r="AB78" s="392" t="s">
        <v>333</v>
      </c>
      <c r="AC78" s="392" t="s">
        <v>333</v>
      </c>
      <c r="AD78" s="392" t="s">
        <v>333</v>
      </c>
      <c r="AE78" s="404"/>
      <c r="AF78" s="404"/>
      <c r="AG78" s="404"/>
      <c r="AH78" s="404"/>
      <c r="AI78" s="404"/>
      <c r="AJ78" s="404"/>
      <c r="AK78" s="404"/>
      <c r="AL78" s="404"/>
      <c r="AM78" s="404"/>
      <c r="AN78" s="404"/>
      <c r="AO78" s="404"/>
      <c r="AP78" s="404"/>
      <c r="AQ78" s="404"/>
      <c r="AR78" s="404"/>
      <c r="AS78" s="404"/>
      <c r="AT78" s="404"/>
      <c r="AU78" s="404"/>
      <c r="AV78" s="404"/>
      <c r="AW78" s="404"/>
      <c r="AX78" s="404"/>
      <c r="AY78" s="404"/>
      <c r="AZ78" s="404"/>
      <c r="BA78" s="404"/>
      <c r="BB78" s="404"/>
      <c r="BC78" s="404"/>
      <c r="BD78" s="404"/>
      <c r="BE78" s="404"/>
      <c r="BF78" s="392" t="s">
        <v>333</v>
      </c>
      <c r="BG78" s="392"/>
      <c r="BH78" s="404"/>
      <c r="BI78" s="404"/>
      <c r="BJ78" s="404"/>
      <c r="BK78" s="404"/>
      <c r="BL78" s="404"/>
      <c r="BM78" s="404"/>
      <c r="BN78" s="404"/>
      <c r="BO78" s="404"/>
      <c r="BP78" s="404"/>
      <c r="BQ78" s="404"/>
      <c r="BR78" s="404"/>
      <c r="BS78" s="404"/>
      <c r="BT78" s="404"/>
      <c r="BU78" s="404"/>
      <c r="BV78" s="392" t="s">
        <v>333</v>
      </c>
      <c r="BW78" s="392" t="s">
        <v>333</v>
      </c>
      <c r="BX78" s="392" t="s">
        <v>333</v>
      </c>
      <c r="BY78" s="404"/>
      <c r="BZ78" s="404"/>
      <c r="CA78" s="404"/>
      <c r="CB78" s="404"/>
      <c r="CC78" s="404"/>
      <c r="CD78" s="404"/>
      <c r="CE78" s="404"/>
      <c r="CF78" s="404"/>
      <c r="CG78" s="404"/>
      <c r="CH78" s="404"/>
      <c r="CI78" s="404"/>
      <c r="CJ78" s="404"/>
      <c r="CK78" s="392" t="s">
        <v>333</v>
      </c>
      <c r="CL78" s="392" t="s">
        <v>333</v>
      </c>
      <c r="CM78" s="392" t="s">
        <v>333</v>
      </c>
      <c r="CN78" s="404"/>
      <c r="CO78" s="404"/>
      <c r="CP78" s="404"/>
      <c r="CQ78" s="404"/>
      <c r="CR78" s="404"/>
      <c r="CS78" s="404"/>
      <c r="CT78" s="404"/>
      <c r="CU78" s="404"/>
      <c r="CV78" s="404"/>
      <c r="CW78" s="404"/>
      <c r="CX78" s="404"/>
      <c r="CY78" s="392" t="s">
        <v>333</v>
      </c>
      <c r="CZ78" s="392" t="s">
        <v>333</v>
      </c>
      <c r="DA78" s="392" t="s">
        <v>333</v>
      </c>
      <c r="DB78" s="404"/>
      <c r="DC78" s="404"/>
      <c r="DD78" s="404"/>
      <c r="DE78" s="404"/>
      <c r="DF78" s="404"/>
      <c r="DG78" s="404"/>
      <c r="DH78" s="404"/>
      <c r="DI78" s="404"/>
      <c r="DJ78" s="404"/>
      <c r="DK78" s="404"/>
      <c r="DL78" s="404"/>
      <c r="DM78" s="404"/>
      <c r="DN78" s="404"/>
      <c r="DO78" s="404"/>
      <c r="DP78" s="404"/>
      <c r="DQ78" s="404"/>
      <c r="DR78" s="392" t="s">
        <v>333</v>
      </c>
      <c r="DS78" s="392" t="s">
        <v>333</v>
      </c>
      <c r="DT78" s="392" t="s">
        <v>333</v>
      </c>
      <c r="DU78" s="404"/>
      <c r="DV78" s="404"/>
      <c r="DW78" s="404"/>
      <c r="DX78" s="404"/>
      <c r="DY78" s="404"/>
      <c r="DZ78" s="404"/>
      <c r="EA78" s="404"/>
      <c r="EB78" s="404"/>
      <c r="EC78" s="404"/>
      <c r="ED78" s="404"/>
      <c r="EE78" s="404"/>
      <c r="EF78" s="392" t="s">
        <v>333</v>
      </c>
      <c r="EG78" s="392" t="s">
        <v>333</v>
      </c>
      <c r="EH78" s="392" t="s">
        <v>333</v>
      </c>
      <c r="EI78" s="404"/>
      <c r="EJ78" s="404"/>
      <c r="EK78" s="478"/>
      <c r="EL78" s="478"/>
      <c r="EM78" s="478"/>
      <c r="EN78" s="478"/>
      <c r="EO78" s="478"/>
      <c r="EP78" s="478"/>
      <c r="EQ78" s="478"/>
      <c r="ER78" s="478"/>
      <c r="ES78" s="478"/>
      <c r="ET78" s="478"/>
      <c r="EU78" s="478" t="s">
        <v>333</v>
      </c>
      <c r="EV78" s="478" t="s">
        <v>333</v>
      </c>
      <c r="EW78" s="404"/>
      <c r="EX78" s="404"/>
      <c r="EY78" s="404"/>
      <c r="EZ78" s="404"/>
      <c r="FA78" s="404"/>
      <c r="FB78" s="404"/>
      <c r="FC78" s="404"/>
      <c r="FD78" s="404"/>
      <c r="FE78" s="404"/>
      <c r="FF78" s="404"/>
      <c r="FG78" s="404"/>
      <c r="FH78" s="392" t="s">
        <v>333</v>
      </c>
      <c r="FI78" s="392" t="s">
        <v>333</v>
      </c>
      <c r="FJ78" s="392" t="s">
        <v>333</v>
      </c>
      <c r="FK78" s="404"/>
      <c r="FL78" s="404"/>
      <c r="FM78" s="404"/>
      <c r="FN78" s="404"/>
      <c r="FO78" s="404"/>
      <c r="FP78" s="404"/>
      <c r="FQ78" s="404"/>
      <c r="FR78" s="404"/>
      <c r="FS78" s="404"/>
      <c r="FT78" s="404"/>
      <c r="FU78" s="404"/>
      <c r="FV78" s="392" t="s">
        <v>333</v>
      </c>
      <c r="FW78" s="392" t="s">
        <v>333</v>
      </c>
      <c r="FX78" s="392" t="s">
        <v>333</v>
      </c>
    </row>
    <row r="79" spans="1:180">
      <c r="A79" s="1337"/>
      <c r="B79" s="538" t="s">
        <v>321</v>
      </c>
      <c r="C79" s="404"/>
      <c r="D79" s="404"/>
      <c r="E79" s="404"/>
      <c r="F79" s="404"/>
      <c r="G79" s="404"/>
      <c r="H79" s="404"/>
      <c r="I79" s="404"/>
      <c r="J79" s="404"/>
      <c r="K79" s="404"/>
      <c r="L79" s="404"/>
      <c r="M79" s="404"/>
      <c r="N79" s="392" t="s">
        <v>333</v>
      </c>
      <c r="O79" s="392" t="s">
        <v>333</v>
      </c>
      <c r="P79" s="392" t="s">
        <v>333</v>
      </c>
      <c r="Q79" s="404"/>
      <c r="R79" s="404"/>
      <c r="S79" s="404"/>
      <c r="T79" s="404"/>
      <c r="U79" s="404"/>
      <c r="V79" s="404"/>
      <c r="W79" s="404"/>
      <c r="X79" s="404"/>
      <c r="Y79" s="404"/>
      <c r="Z79" s="404"/>
      <c r="AA79" s="404"/>
      <c r="AB79" s="392" t="s">
        <v>333</v>
      </c>
      <c r="AC79" s="392" t="s">
        <v>333</v>
      </c>
      <c r="AD79" s="392" t="s">
        <v>333</v>
      </c>
      <c r="AE79" s="404"/>
      <c r="AF79" s="404"/>
      <c r="AG79" s="404"/>
      <c r="AH79" s="404"/>
      <c r="AI79" s="404"/>
      <c r="AJ79" s="404"/>
      <c r="AK79" s="404"/>
      <c r="AL79" s="404"/>
      <c r="AM79" s="404"/>
      <c r="AN79" s="404"/>
      <c r="AO79" s="404"/>
      <c r="AP79" s="404"/>
      <c r="AQ79" s="404"/>
      <c r="AR79" s="404"/>
      <c r="AS79" s="404"/>
      <c r="AT79" s="404"/>
      <c r="AU79" s="404"/>
      <c r="AV79" s="404"/>
      <c r="AW79" s="404"/>
      <c r="AX79" s="404"/>
      <c r="AY79" s="404"/>
      <c r="AZ79" s="404"/>
      <c r="BA79" s="404"/>
      <c r="BB79" s="404"/>
      <c r="BC79" s="404"/>
      <c r="BD79" s="404"/>
      <c r="BE79" s="404"/>
      <c r="BF79" s="392" t="s">
        <v>333</v>
      </c>
      <c r="BG79" s="392"/>
      <c r="BH79" s="404"/>
      <c r="BI79" s="404"/>
      <c r="BJ79" s="404"/>
      <c r="BK79" s="404"/>
      <c r="BL79" s="404"/>
      <c r="BM79" s="404"/>
      <c r="BN79" s="404"/>
      <c r="BO79" s="404"/>
      <c r="BP79" s="404"/>
      <c r="BQ79" s="404"/>
      <c r="BR79" s="404"/>
      <c r="BS79" s="404"/>
      <c r="BT79" s="404"/>
      <c r="BU79" s="404"/>
      <c r="BV79" s="392" t="s">
        <v>333</v>
      </c>
      <c r="BW79" s="392" t="s">
        <v>333</v>
      </c>
      <c r="BX79" s="392" t="s">
        <v>333</v>
      </c>
      <c r="BY79" s="404"/>
      <c r="BZ79" s="404"/>
      <c r="CA79" s="404"/>
      <c r="CB79" s="404"/>
      <c r="CC79" s="404"/>
      <c r="CD79" s="404"/>
      <c r="CE79" s="404"/>
      <c r="CF79" s="404"/>
      <c r="CG79" s="404"/>
      <c r="CH79" s="404"/>
      <c r="CI79" s="404"/>
      <c r="CJ79" s="404"/>
      <c r="CK79" s="392" t="s">
        <v>333</v>
      </c>
      <c r="CL79" s="392" t="s">
        <v>333</v>
      </c>
      <c r="CM79" s="392" t="s">
        <v>333</v>
      </c>
      <c r="CN79" s="404"/>
      <c r="CO79" s="404"/>
      <c r="CP79" s="404"/>
      <c r="CQ79" s="404"/>
      <c r="CR79" s="404"/>
      <c r="CS79" s="404"/>
      <c r="CT79" s="404"/>
      <c r="CU79" s="404"/>
      <c r="CV79" s="404"/>
      <c r="CW79" s="404"/>
      <c r="CX79" s="404"/>
      <c r="CY79" s="392" t="s">
        <v>333</v>
      </c>
      <c r="CZ79" s="392" t="s">
        <v>333</v>
      </c>
      <c r="DA79" s="392" t="s">
        <v>333</v>
      </c>
      <c r="DB79" s="404"/>
      <c r="DC79" s="404"/>
      <c r="DD79" s="404"/>
      <c r="DE79" s="404"/>
      <c r="DF79" s="404"/>
      <c r="DG79" s="404"/>
      <c r="DH79" s="404"/>
      <c r="DI79" s="404"/>
      <c r="DJ79" s="404"/>
      <c r="DK79" s="404"/>
      <c r="DL79" s="404"/>
      <c r="DM79" s="404"/>
      <c r="DN79" s="404"/>
      <c r="DO79" s="404"/>
      <c r="DP79" s="404"/>
      <c r="DQ79" s="404"/>
      <c r="DR79" s="392" t="s">
        <v>333</v>
      </c>
      <c r="DS79" s="392" t="s">
        <v>333</v>
      </c>
      <c r="DT79" s="392" t="s">
        <v>333</v>
      </c>
      <c r="DU79" s="404"/>
      <c r="DV79" s="404"/>
      <c r="DW79" s="404"/>
      <c r="DX79" s="404"/>
      <c r="DY79" s="404"/>
      <c r="DZ79" s="404"/>
      <c r="EA79" s="404"/>
      <c r="EB79" s="404"/>
      <c r="EC79" s="404"/>
      <c r="ED79" s="404"/>
      <c r="EE79" s="404"/>
      <c r="EF79" s="392" t="s">
        <v>333</v>
      </c>
      <c r="EG79" s="392" t="s">
        <v>333</v>
      </c>
      <c r="EH79" s="392" t="s">
        <v>333</v>
      </c>
      <c r="EI79" s="404"/>
      <c r="EJ79" s="404"/>
      <c r="EK79" s="478"/>
      <c r="EL79" s="478"/>
      <c r="EM79" s="478"/>
      <c r="EN79" s="478"/>
      <c r="EO79" s="478"/>
      <c r="EP79" s="478"/>
      <c r="EQ79" s="478"/>
      <c r="ER79" s="478"/>
      <c r="ES79" s="478"/>
      <c r="ET79" s="478"/>
      <c r="EU79" s="478" t="s">
        <v>333</v>
      </c>
      <c r="EV79" s="478" t="s">
        <v>333</v>
      </c>
      <c r="EW79" s="404"/>
      <c r="EX79" s="404"/>
      <c r="EY79" s="404"/>
      <c r="EZ79" s="404"/>
      <c r="FA79" s="404"/>
      <c r="FB79" s="404"/>
      <c r="FC79" s="404"/>
      <c r="FD79" s="404"/>
      <c r="FE79" s="404"/>
      <c r="FF79" s="404"/>
      <c r="FG79" s="404"/>
      <c r="FH79" s="392" t="s">
        <v>333</v>
      </c>
      <c r="FI79" s="392" t="s">
        <v>333</v>
      </c>
      <c r="FJ79" s="392" t="s">
        <v>333</v>
      </c>
      <c r="FK79" s="404"/>
      <c r="FL79" s="404"/>
      <c r="FM79" s="404"/>
      <c r="FN79" s="404"/>
      <c r="FO79" s="404"/>
      <c r="FP79" s="404"/>
      <c r="FQ79" s="404"/>
      <c r="FR79" s="404"/>
      <c r="FS79" s="404"/>
      <c r="FT79" s="404"/>
      <c r="FU79" s="404"/>
      <c r="FV79" s="392" t="s">
        <v>333</v>
      </c>
      <c r="FW79" s="392" t="s">
        <v>333</v>
      </c>
      <c r="FX79" s="392" t="s">
        <v>333</v>
      </c>
    </row>
    <row r="80" spans="1:180">
      <c r="A80" s="1337"/>
      <c r="B80" s="538" t="s">
        <v>322</v>
      </c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392" t="s">
        <v>333</v>
      </c>
      <c r="O80" s="392" t="s">
        <v>333</v>
      </c>
      <c r="P80" s="392" t="s">
        <v>333</v>
      </c>
      <c r="Q80" s="404"/>
      <c r="R80" s="404"/>
      <c r="S80" s="404"/>
      <c r="T80" s="404"/>
      <c r="U80" s="404"/>
      <c r="V80" s="404"/>
      <c r="W80" s="404"/>
      <c r="X80" s="404"/>
      <c r="Y80" s="404"/>
      <c r="Z80" s="404"/>
      <c r="AA80" s="404"/>
      <c r="AB80" s="392" t="s">
        <v>333</v>
      </c>
      <c r="AC80" s="392" t="s">
        <v>333</v>
      </c>
      <c r="AD80" s="392" t="s">
        <v>333</v>
      </c>
      <c r="AE80" s="404"/>
      <c r="AF80" s="404"/>
      <c r="AG80" s="404"/>
      <c r="AH80" s="404"/>
      <c r="AI80" s="404"/>
      <c r="AJ80" s="404"/>
      <c r="AK80" s="404"/>
      <c r="AL80" s="404"/>
      <c r="AM80" s="404"/>
      <c r="AN80" s="404"/>
      <c r="AO80" s="404"/>
      <c r="AP80" s="404"/>
      <c r="AQ80" s="404"/>
      <c r="AR80" s="404"/>
      <c r="AS80" s="404"/>
      <c r="AT80" s="404"/>
      <c r="AU80" s="404"/>
      <c r="AV80" s="404"/>
      <c r="AW80" s="404"/>
      <c r="AX80" s="404"/>
      <c r="AY80" s="404"/>
      <c r="AZ80" s="404"/>
      <c r="BA80" s="404"/>
      <c r="BB80" s="404"/>
      <c r="BC80" s="404"/>
      <c r="BD80" s="404"/>
      <c r="BE80" s="404"/>
      <c r="BF80" s="392" t="s">
        <v>333</v>
      </c>
      <c r="BG80" s="392"/>
      <c r="BH80" s="404"/>
      <c r="BI80" s="404"/>
      <c r="BJ80" s="404"/>
      <c r="BK80" s="404"/>
      <c r="BL80" s="404"/>
      <c r="BM80" s="404"/>
      <c r="BN80" s="404"/>
      <c r="BO80" s="404"/>
      <c r="BP80" s="404"/>
      <c r="BQ80" s="404"/>
      <c r="BR80" s="404"/>
      <c r="BS80" s="404"/>
      <c r="BT80" s="404"/>
      <c r="BU80" s="404"/>
      <c r="BV80" s="392" t="s">
        <v>333</v>
      </c>
      <c r="BW80" s="392" t="s">
        <v>333</v>
      </c>
      <c r="BX80" s="392" t="s">
        <v>333</v>
      </c>
      <c r="BY80" s="404"/>
      <c r="BZ80" s="404"/>
      <c r="CA80" s="404"/>
      <c r="CB80" s="404"/>
      <c r="CC80" s="404"/>
      <c r="CD80" s="404"/>
      <c r="CE80" s="404"/>
      <c r="CF80" s="404"/>
      <c r="CG80" s="404"/>
      <c r="CH80" s="404"/>
      <c r="CI80" s="404"/>
      <c r="CJ80" s="404"/>
      <c r="CK80" s="392" t="s">
        <v>333</v>
      </c>
      <c r="CL80" s="392" t="s">
        <v>333</v>
      </c>
      <c r="CM80" s="392" t="s">
        <v>333</v>
      </c>
      <c r="CN80" s="404"/>
      <c r="CO80" s="404"/>
      <c r="CP80" s="404"/>
      <c r="CQ80" s="404"/>
      <c r="CR80" s="404"/>
      <c r="CS80" s="404"/>
      <c r="CT80" s="404"/>
      <c r="CU80" s="404"/>
      <c r="CV80" s="404"/>
      <c r="CW80" s="404"/>
      <c r="CX80" s="404"/>
      <c r="CY80" s="392" t="s">
        <v>333</v>
      </c>
      <c r="CZ80" s="392" t="s">
        <v>333</v>
      </c>
      <c r="DA80" s="392" t="s">
        <v>333</v>
      </c>
      <c r="DB80" s="404"/>
      <c r="DC80" s="404"/>
      <c r="DD80" s="404"/>
      <c r="DE80" s="404"/>
      <c r="DF80" s="404"/>
      <c r="DG80" s="404"/>
      <c r="DH80" s="404"/>
      <c r="DI80" s="404"/>
      <c r="DJ80" s="404"/>
      <c r="DK80" s="404"/>
      <c r="DL80" s="404"/>
      <c r="DM80" s="404"/>
      <c r="DN80" s="404"/>
      <c r="DO80" s="404"/>
      <c r="DP80" s="404"/>
      <c r="DQ80" s="404"/>
      <c r="DR80" s="392" t="s">
        <v>333</v>
      </c>
      <c r="DS80" s="392" t="s">
        <v>333</v>
      </c>
      <c r="DT80" s="392" t="s">
        <v>333</v>
      </c>
      <c r="DU80" s="404"/>
      <c r="DV80" s="404"/>
      <c r="DW80" s="404"/>
      <c r="DX80" s="404"/>
      <c r="DY80" s="404"/>
      <c r="DZ80" s="404"/>
      <c r="EA80" s="404"/>
      <c r="EB80" s="404"/>
      <c r="EC80" s="404"/>
      <c r="ED80" s="404"/>
      <c r="EE80" s="404"/>
      <c r="EF80" s="392" t="s">
        <v>333</v>
      </c>
      <c r="EG80" s="392" t="s">
        <v>333</v>
      </c>
      <c r="EH80" s="392" t="s">
        <v>333</v>
      </c>
      <c r="EI80" s="404"/>
      <c r="EJ80" s="404"/>
      <c r="EK80" s="478"/>
      <c r="EL80" s="478"/>
      <c r="EM80" s="478"/>
      <c r="EN80" s="478"/>
      <c r="EO80" s="478"/>
      <c r="EP80" s="478"/>
      <c r="EQ80" s="478"/>
      <c r="ER80" s="478"/>
      <c r="ES80" s="478"/>
      <c r="ET80" s="478"/>
      <c r="EU80" s="478" t="s">
        <v>333</v>
      </c>
      <c r="EV80" s="478" t="s">
        <v>333</v>
      </c>
      <c r="EW80" s="404"/>
      <c r="EX80" s="404"/>
      <c r="EY80" s="404"/>
      <c r="EZ80" s="404"/>
      <c r="FA80" s="404"/>
      <c r="FB80" s="404"/>
      <c r="FC80" s="404"/>
      <c r="FD80" s="404"/>
      <c r="FE80" s="404"/>
      <c r="FF80" s="404"/>
      <c r="FG80" s="404"/>
      <c r="FH80" s="392" t="s">
        <v>333</v>
      </c>
      <c r="FI80" s="392" t="s">
        <v>333</v>
      </c>
      <c r="FJ80" s="392" t="s">
        <v>333</v>
      </c>
      <c r="FK80" s="404"/>
      <c r="FL80" s="404"/>
      <c r="FM80" s="404"/>
      <c r="FN80" s="404"/>
      <c r="FO80" s="404"/>
      <c r="FP80" s="404"/>
      <c r="FQ80" s="404"/>
      <c r="FR80" s="404"/>
      <c r="FS80" s="404"/>
      <c r="FT80" s="404"/>
      <c r="FU80" s="404"/>
      <c r="FV80" s="392" t="s">
        <v>333</v>
      </c>
      <c r="FW80" s="392" t="s">
        <v>333</v>
      </c>
      <c r="FX80" s="392" t="s">
        <v>333</v>
      </c>
    </row>
    <row r="81" spans="1:180" ht="15" thickBot="1">
      <c r="A81" s="1338"/>
      <c r="B81" s="539" t="s">
        <v>323</v>
      </c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392" t="s">
        <v>333</v>
      </c>
      <c r="O81" s="392" t="s">
        <v>333</v>
      </c>
      <c r="P81" s="392" t="s">
        <v>333</v>
      </c>
      <c r="Q81" s="404"/>
      <c r="R81" s="404"/>
      <c r="S81" s="404"/>
      <c r="T81" s="404"/>
      <c r="U81" s="404"/>
      <c r="V81" s="404"/>
      <c r="W81" s="404"/>
      <c r="X81" s="404"/>
      <c r="Y81" s="404"/>
      <c r="Z81" s="404"/>
      <c r="AA81" s="404"/>
      <c r="AB81" s="392" t="s">
        <v>333</v>
      </c>
      <c r="AC81" s="392" t="s">
        <v>333</v>
      </c>
      <c r="AD81" s="392" t="s">
        <v>333</v>
      </c>
      <c r="AE81" s="404"/>
      <c r="AF81" s="404"/>
      <c r="AG81" s="404"/>
      <c r="AH81" s="404"/>
      <c r="AI81" s="404"/>
      <c r="AJ81" s="404"/>
      <c r="AK81" s="404"/>
      <c r="AL81" s="404"/>
      <c r="AM81" s="404"/>
      <c r="AN81" s="404"/>
      <c r="AO81" s="404"/>
      <c r="AP81" s="404"/>
      <c r="AQ81" s="404"/>
      <c r="AR81" s="404"/>
      <c r="AS81" s="404"/>
      <c r="AT81" s="404"/>
      <c r="AU81" s="404"/>
      <c r="AV81" s="404"/>
      <c r="AW81" s="404"/>
      <c r="AX81" s="404"/>
      <c r="AY81" s="404"/>
      <c r="AZ81" s="404"/>
      <c r="BA81" s="404"/>
      <c r="BB81" s="404"/>
      <c r="BC81" s="404"/>
      <c r="BD81" s="404"/>
      <c r="BE81" s="404"/>
      <c r="BF81" s="392" t="s">
        <v>333</v>
      </c>
      <c r="BG81" s="392"/>
      <c r="BH81" s="404"/>
      <c r="BI81" s="404"/>
      <c r="BJ81" s="404"/>
      <c r="BK81" s="404"/>
      <c r="BL81" s="404"/>
      <c r="BM81" s="404"/>
      <c r="BN81" s="404"/>
      <c r="BO81" s="404"/>
      <c r="BP81" s="404"/>
      <c r="BQ81" s="404"/>
      <c r="BR81" s="404"/>
      <c r="BS81" s="404"/>
      <c r="BT81" s="404"/>
      <c r="BU81" s="404"/>
      <c r="BV81" s="392" t="s">
        <v>333</v>
      </c>
      <c r="BW81" s="392" t="s">
        <v>333</v>
      </c>
      <c r="BX81" s="392" t="s">
        <v>333</v>
      </c>
      <c r="BY81" s="404"/>
      <c r="BZ81" s="404"/>
      <c r="CA81" s="404"/>
      <c r="CB81" s="404"/>
      <c r="CC81" s="404"/>
      <c r="CD81" s="404"/>
      <c r="CE81" s="404"/>
      <c r="CF81" s="404"/>
      <c r="CG81" s="404"/>
      <c r="CH81" s="404"/>
      <c r="CI81" s="404"/>
      <c r="CJ81" s="404"/>
      <c r="CK81" s="392" t="s">
        <v>333</v>
      </c>
      <c r="CL81" s="392" t="s">
        <v>333</v>
      </c>
      <c r="CM81" s="392" t="s">
        <v>333</v>
      </c>
      <c r="CN81" s="404"/>
      <c r="CO81" s="404"/>
      <c r="CP81" s="404"/>
      <c r="CQ81" s="404"/>
      <c r="CR81" s="404"/>
      <c r="CS81" s="404"/>
      <c r="CT81" s="404"/>
      <c r="CU81" s="404"/>
      <c r="CV81" s="404"/>
      <c r="CW81" s="404"/>
      <c r="CX81" s="404"/>
      <c r="CY81" s="392" t="s">
        <v>333</v>
      </c>
      <c r="CZ81" s="392" t="s">
        <v>333</v>
      </c>
      <c r="DA81" s="392" t="s">
        <v>333</v>
      </c>
      <c r="DB81" s="404"/>
      <c r="DC81" s="404"/>
      <c r="DD81" s="404"/>
      <c r="DE81" s="404"/>
      <c r="DF81" s="404"/>
      <c r="DG81" s="404"/>
      <c r="DH81" s="404"/>
      <c r="DI81" s="404"/>
      <c r="DJ81" s="404"/>
      <c r="DK81" s="404"/>
      <c r="DL81" s="404"/>
      <c r="DM81" s="404"/>
      <c r="DN81" s="404"/>
      <c r="DO81" s="404"/>
      <c r="DP81" s="404"/>
      <c r="DQ81" s="404"/>
      <c r="DR81" s="392" t="s">
        <v>333</v>
      </c>
      <c r="DS81" s="392" t="s">
        <v>333</v>
      </c>
      <c r="DT81" s="392" t="s">
        <v>333</v>
      </c>
      <c r="DU81" s="404"/>
      <c r="DV81" s="404"/>
      <c r="DW81" s="404"/>
      <c r="DX81" s="404"/>
      <c r="DY81" s="404"/>
      <c r="DZ81" s="404"/>
      <c r="EA81" s="404"/>
      <c r="EB81" s="404"/>
      <c r="EC81" s="404"/>
      <c r="ED81" s="404"/>
      <c r="EE81" s="404"/>
      <c r="EF81" s="392" t="s">
        <v>333</v>
      </c>
      <c r="EG81" s="392" t="s">
        <v>333</v>
      </c>
      <c r="EH81" s="392" t="s">
        <v>333</v>
      </c>
      <c r="EI81" s="404"/>
      <c r="EJ81" s="404"/>
      <c r="EK81" s="478"/>
      <c r="EL81" s="478"/>
      <c r="EM81" s="478"/>
      <c r="EN81" s="478"/>
      <c r="EO81" s="478"/>
      <c r="EP81" s="478"/>
      <c r="EQ81" s="478"/>
      <c r="ER81" s="478"/>
      <c r="ES81" s="478"/>
      <c r="ET81" s="478"/>
      <c r="EU81" s="478" t="s">
        <v>333</v>
      </c>
      <c r="EV81" s="478" t="s">
        <v>333</v>
      </c>
      <c r="EW81" s="404"/>
      <c r="EX81" s="404"/>
      <c r="EY81" s="404"/>
      <c r="EZ81" s="404"/>
      <c r="FA81" s="404"/>
      <c r="FB81" s="404"/>
      <c r="FC81" s="404"/>
      <c r="FD81" s="404"/>
      <c r="FE81" s="404"/>
      <c r="FF81" s="404"/>
      <c r="FG81" s="404"/>
      <c r="FH81" s="392" t="s">
        <v>333</v>
      </c>
      <c r="FI81" s="392" t="s">
        <v>333</v>
      </c>
      <c r="FJ81" s="392" t="s">
        <v>333</v>
      </c>
      <c r="FK81" s="404"/>
      <c r="FL81" s="404"/>
      <c r="FM81" s="404"/>
      <c r="FN81" s="404"/>
      <c r="FO81" s="404"/>
      <c r="FP81" s="404"/>
      <c r="FQ81" s="404"/>
      <c r="FR81" s="404"/>
      <c r="FS81" s="404"/>
      <c r="FT81" s="404"/>
      <c r="FU81" s="404"/>
      <c r="FV81" s="392" t="s">
        <v>333</v>
      </c>
      <c r="FW81" s="392" t="s">
        <v>333</v>
      </c>
      <c r="FX81" s="392" t="s">
        <v>333</v>
      </c>
    </row>
    <row r="82" spans="1:180" ht="15.6" thickTop="1" thickBot="1">
      <c r="B82" s="317"/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392"/>
      <c r="O82" s="392"/>
      <c r="P82" s="392"/>
      <c r="Q82" s="404"/>
      <c r="R82" s="404"/>
      <c r="S82" s="404"/>
      <c r="T82" s="404"/>
      <c r="U82" s="404"/>
      <c r="V82" s="404"/>
      <c r="W82" s="404"/>
      <c r="X82" s="404"/>
      <c r="Y82" s="404"/>
      <c r="Z82" s="404"/>
      <c r="AA82" s="404"/>
      <c r="AB82" s="392"/>
      <c r="AC82" s="392"/>
      <c r="AD82" s="392"/>
      <c r="AE82" s="404"/>
      <c r="AF82" s="404"/>
      <c r="AG82" s="404"/>
      <c r="AH82" s="404"/>
      <c r="AI82" s="404"/>
      <c r="AJ82" s="404"/>
      <c r="AK82" s="404"/>
      <c r="AL82" s="404"/>
      <c r="AM82" s="404"/>
      <c r="AN82" s="404"/>
      <c r="AO82" s="404"/>
      <c r="AP82" s="404"/>
      <c r="AQ82" s="404"/>
      <c r="AR82" s="404"/>
      <c r="AS82" s="404"/>
      <c r="AT82" s="404"/>
      <c r="AU82" s="404"/>
      <c r="AV82" s="404"/>
      <c r="AW82" s="404"/>
      <c r="AX82" s="404"/>
      <c r="AY82" s="404"/>
      <c r="AZ82" s="404"/>
      <c r="BA82" s="404"/>
      <c r="BB82" s="404"/>
      <c r="BC82" s="404"/>
      <c r="BD82" s="404"/>
      <c r="BE82" s="404"/>
      <c r="BF82" s="392"/>
      <c r="BG82" s="392"/>
      <c r="BH82" s="404"/>
      <c r="BI82" s="404"/>
      <c r="BJ82" s="404"/>
      <c r="BK82" s="404"/>
      <c r="BL82" s="404"/>
      <c r="BM82" s="404"/>
      <c r="BN82" s="404"/>
      <c r="BO82" s="404"/>
      <c r="BP82" s="404"/>
      <c r="BQ82" s="404"/>
      <c r="BR82" s="404"/>
      <c r="BS82" s="404"/>
      <c r="BT82" s="404"/>
      <c r="BU82" s="404"/>
      <c r="BV82" s="392"/>
      <c r="BW82" s="392"/>
      <c r="BX82" s="392"/>
      <c r="BY82" s="404"/>
      <c r="BZ82" s="404"/>
      <c r="CA82" s="404"/>
      <c r="CB82" s="404"/>
      <c r="CC82" s="404"/>
      <c r="CD82" s="404"/>
      <c r="CE82" s="404"/>
      <c r="CF82" s="404"/>
      <c r="CG82" s="404"/>
      <c r="CH82" s="404"/>
      <c r="CI82" s="404"/>
      <c r="CJ82" s="404"/>
      <c r="CK82" s="392"/>
      <c r="CL82" s="392"/>
      <c r="CM82" s="392"/>
      <c r="CN82" s="404"/>
      <c r="CO82" s="404"/>
      <c r="CP82" s="404"/>
      <c r="CQ82" s="404"/>
      <c r="CR82" s="404"/>
      <c r="CS82" s="404"/>
      <c r="CT82" s="404"/>
      <c r="CU82" s="404"/>
      <c r="CV82" s="404"/>
      <c r="CW82" s="404"/>
      <c r="CX82" s="404"/>
      <c r="CY82" s="392"/>
      <c r="CZ82" s="392"/>
      <c r="DA82" s="392"/>
      <c r="DB82" s="404"/>
      <c r="DC82" s="404"/>
      <c r="DD82" s="404"/>
      <c r="DE82" s="404"/>
      <c r="DF82" s="404"/>
      <c r="DG82" s="404"/>
      <c r="DH82" s="404"/>
      <c r="DI82" s="404"/>
      <c r="DJ82" s="404"/>
      <c r="DK82" s="404"/>
      <c r="DL82" s="404"/>
      <c r="DM82" s="404"/>
      <c r="DN82" s="404"/>
      <c r="DO82" s="404"/>
      <c r="DP82" s="404"/>
      <c r="DQ82" s="404"/>
      <c r="DR82" s="392"/>
      <c r="DS82" s="392"/>
      <c r="DT82" s="392"/>
      <c r="DU82" s="404"/>
      <c r="DV82" s="404"/>
      <c r="DW82" s="404"/>
      <c r="DX82" s="404"/>
      <c r="DY82" s="404"/>
      <c r="DZ82" s="404"/>
      <c r="EA82" s="404"/>
      <c r="EB82" s="404"/>
      <c r="EC82" s="404"/>
      <c r="ED82" s="404"/>
      <c r="EE82" s="404"/>
      <c r="EF82" s="392"/>
      <c r="EG82" s="392"/>
      <c r="EH82" s="392"/>
      <c r="EI82" s="404"/>
      <c r="EJ82" s="404"/>
      <c r="EK82" s="478"/>
      <c r="EL82" s="478"/>
      <c r="EM82" s="478"/>
      <c r="EN82" s="478"/>
      <c r="EO82" s="478"/>
      <c r="EP82" s="478"/>
      <c r="EQ82" s="478"/>
      <c r="ER82" s="478"/>
      <c r="ES82" s="478"/>
      <c r="ET82" s="478"/>
      <c r="EU82" s="478"/>
      <c r="EV82" s="478"/>
      <c r="EW82" s="404"/>
      <c r="EX82" s="404"/>
      <c r="EY82" s="404"/>
      <c r="EZ82" s="404"/>
      <c r="FA82" s="404"/>
      <c r="FB82" s="404"/>
      <c r="FC82" s="404"/>
      <c r="FD82" s="404"/>
      <c r="FE82" s="404"/>
      <c r="FF82" s="404"/>
      <c r="FG82" s="404"/>
      <c r="FH82" s="392"/>
      <c r="FI82" s="392"/>
      <c r="FJ82" s="392"/>
      <c r="FK82" s="404"/>
      <c r="FL82" s="404"/>
      <c r="FM82" s="404"/>
      <c r="FN82" s="404"/>
      <c r="FO82" s="404"/>
      <c r="FP82" s="404"/>
      <c r="FQ82" s="404"/>
      <c r="FR82" s="404"/>
      <c r="FS82" s="404"/>
      <c r="FT82" s="404"/>
      <c r="FU82" s="404"/>
      <c r="FV82" s="392"/>
      <c r="FW82" s="392"/>
      <c r="FX82" s="392"/>
    </row>
    <row r="83" spans="1:180" ht="15" thickTop="1">
      <c r="A83" s="1333" t="s">
        <v>380</v>
      </c>
      <c r="B83" s="843" t="s">
        <v>325</v>
      </c>
      <c r="C83" s="405"/>
      <c r="D83" s="404"/>
      <c r="E83" s="404"/>
      <c r="F83" s="404"/>
      <c r="G83" s="404"/>
      <c r="H83" s="404"/>
      <c r="I83" s="404"/>
      <c r="J83" s="404"/>
      <c r="K83" s="404"/>
      <c r="L83" s="404"/>
      <c r="M83" s="404"/>
      <c r="N83" s="392" t="s">
        <v>51</v>
      </c>
      <c r="O83" s="392" t="s">
        <v>51</v>
      </c>
      <c r="P83" s="392" t="s">
        <v>51</v>
      </c>
      <c r="Q83" s="404"/>
      <c r="R83" s="404"/>
      <c r="S83" s="404"/>
      <c r="T83" s="404"/>
      <c r="U83" s="404"/>
      <c r="V83" s="404"/>
      <c r="W83" s="404"/>
      <c r="X83" s="404"/>
      <c r="Y83" s="404"/>
      <c r="Z83" s="404"/>
      <c r="AA83" s="404"/>
      <c r="AB83" s="392" t="s">
        <v>51</v>
      </c>
      <c r="AC83" s="392" t="s">
        <v>51</v>
      </c>
      <c r="AD83" s="392" t="s">
        <v>51</v>
      </c>
      <c r="AE83" s="404"/>
      <c r="AF83" s="404"/>
      <c r="AG83" s="404"/>
      <c r="AH83" s="404"/>
      <c r="AI83" s="404"/>
      <c r="AJ83" s="404"/>
      <c r="AK83" s="404"/>
      <c r="AL83" s="404"/>
      <c r="AM83" s="404"/>
      <c r="AN83" s="404"/>
      <c r="AO83" s="404"/>
      <c r="AP83" s="404"/>
      <c r="AQ83" s="404"/>
      <c r="AR83" s="404"/>
      <c r="AS83" s="404"/>
      <c r="AT83" s="404"/>
      <c r="AU83" s="404"/>
      <c r="AV83" s="404"/>
      <c r="AW83" s="404"/>
      <c r="AX83" s="404"/>
      <c r="AY83" s="404"/>
      <c r="AZ83" s="404"/>
      <c r="BA83" s="404"/>
      <c r="BB83" s="404"/>
      <c r="BC83" s="404"/>
      <c r="BD83" s="404"/>
      <c r="BE83" s="404"/>
      <c r="BF83" s="392" t="s">
        <v>51</v>
      </c>
      <c r="BG83" s="392"/>
      <c r="BH83" s="404"/>
      <c r="BI83" s="404"/>
      <c r="BJ83" s="404"/>
      <c r="BK83" s="404"/>
      <c r="BL83" s="404"/>
      <c r="BM83" s="404"/>
      <c r="BN83" s="404"/>
      <c r="BO83" s="404"/>
      <c r="BP83" s="404"/>
      <c r="BQ83" s="404"/>
      <c r="BR83" s="404"/>
      <c r="BS83" s="404"/>
      <c r="BT83" s="404"/>
      <c r="BU83" s="404"/>
      <c r="BV83" s="392" t="s">
        <v>51</v>
      </c>
      <c r="BW83" s="392" t="s">
        <v>51</v>
      </c>
      <c r="BX83" s="392" t="s">
        <v>51</v>
      </c>
      <c r="BY83" s="404"/>
      <c r="BZ83" s="404"/>
      <c r="CA83" s="404"/>
      <c r="CB83" s="404"/>
      <c r="CC83" s="404"/>
      <c r="CD83" s="404"/>
      <c r="CE83" s="404"/>
      <c r="CF83" s="404"/>
      <c r="CG83" s="404"/>
      <c r="CH83" s="404"/>
      <c r="CI83" s="404"/>
      <c r="CJ83" s="404"/>
      <c r="CK83" s="392" t="s">
        <v>51</v>
      </c>
      <c r="CL83" s="392" t="s">
        <v>51</v>
      </c>
      <c r="CM83" s="392" t="s">
        <v>51</v>
      </c>
      <c r="CN83" s="404"/>
      <c r="CO83" s="404"/>
      <c r="CP83" s="404"/>
      <c r="CQ83" s="404"/>
      <c r="CR83" s="404"/>
      <c r="CS83" s="404"/>
      <c r="CT83" s="404"/>
      <c r="CU83" s="404"/>
      <c r="CV83" s="404"/>
      <c r="CW83" s="404"/>
      <c r="CX83" s="404"/>
      <c r="CY83" s="392" t="s">
        <v>51</v>
      </c>
      <c r="CZ83" s="392" t="s">
        <v>51</v>
      </c>
      <c r="DA83" s="392" t="s">
        <v>51</v>
      </c>
      <c r="DB83" s="404"/>
      <c r="DC83" s="404"/>
      <c r="DD83" s="404"/>
      <c r="DE83" s="404"/>
      <c r="DF83" s="404"/>
      <c r="DG83" s="404"/>
      <c r="DH83" s="404"/>
      <c r="DI83" s="404"/>
      <c r="DJ83" s="404"/>
      <c r="DK83" s="404"/>
      <c r="DL83" s="404"/>
      <c r="DM83" s="404"/>
      <c r="DN83" s="404"/>
      <c r="DO83" s="404"/>
      <c r="DP83" s="404"/>
      <c r="DQ83" s="404"/>
      <c r="DR83" s="392" t="s">
        <v>51</v>
      </c>
      <c r="DS83" s="392" t="s">
        <v>51</v>
      </c>
      <c r="DT83" s="392" t="s">
        <v>51</v>
      </c>
      <c r="DU83" s="404"/>
      <c r="DV83" s="404"/>
      <c r="DW83" s="404"/>
      <c r="DX83" s="404"/>
      <c r="DY83" s="404"/>
      <c r="DZ83" s="404"/>
      <c r="EA83" s="404"/>
      <c r="EB83" s="404"/>
      <c r="EC83" s="404"/>
      <c r="ED83" s="404"/>
      <c r="EE83" s="404"/>
      <c r="EF83" s="392" t="s">
        <v>51</v>
      </c>
      <c r="EG83" s="392" t="s">
        <v>51</v>
      </c>
      <c r="EH83" s="392" t="s">
        <v>51</v>
      </c>
      <c r="EI83" s="404"/>
      <c r="EJ83" s="404"/>
      <c r="EK83" s="478"/>
      <c r="EL83" s="478"/>
      <c r="EM83" s="478"/>
      <c r="EN83" s="478"/>
      <c r="EO83" s="478"/>
      <c r="EP83" s="478"/>
      <c r="EQ83" s="478"/>
      <c r="ER83" s="478"/>
      <c r="ES83" s="478"/>
      <c r="ET83" s="478"/>
      <c r="EU83" s="478" t="s">
        <v>51</v>
      </c>
      <c r="EV83" s="478" t="s">
        <v>51</v>
      </c>
      <c r="EW83" s="404"/>
      <c r="EX83" s="404"/>
      <c r="EY83" s="404"/>
      <c r="EZ83" s="404"/>
      <c r="FA83" s="404"/>
      <c r="FB83" s="404"/>
      <c r="FC83" s="404"/>
      <c r="FD83" s="404"/>
      <c r="FE83" s="404"/>
      <c r="FF83" s="404"/>
      <c r="FG83" s="404"/>
      <c r="FH83" s="392" t="s">
        <v>51</v>
      </c>
      <c r="FI83" s="392" t="s">
        <v>51</v>
      </c>
      <c r="FJ83" s="392" t="s">
        <v>51</v>
      </c>
      <c r="FK83" s="404"/>
      <c r="FL83" s="404"/>
      <c r="FM83" s="404"/>
      <c r="FN83" s="404"/>
      <c r="FO83" s="404"/>
      <c r="FP83" s="404"/>
      <c r="FQ83" s="404"/>
      <c r="FR83" s="404"/>
      <c r="FS83" s="404"/>
      <c r="FT83" s="404"/>
      <c r="FU83" s="404"/>
      <c r="FV83" s="392" t="s">
        <v>51</v>
      </c>
      <c r="FW83" s="392" t="s">
        <v>51</v>
      </c>
      <c r="FX83" s="392" t="s">
        <v>51</v>
      </c>
    </row>
    <row r="84" spans="1:180">
      <c r="A84" s="1334"/>
      <c r="B84" s="844" t="s">
        <v>326</v>
      </c>
      <c r="C84" s="405"/>
      <c r="D84" s="404"/>
      <c r="E84" s="404"/>
      <c r="F84" s="404"/>
      <c r="G84" s="404"/>
      <c r="H84" s="404"/>
      <c r="I84" s="404"/>
      <c r="J84" s="404"/>
      <c r="K84" s="404"/>
      <c r="L84" s="404"/>
      <c r="M84" s="404"/>
      <c r="N84" s="392" t="s">
        <v>15</v>
      </c>
      <c r="O84" s="392" t="s">
        <v>15</v>
      </c>
      <c r="P84" s="392" t="s">
        <v>15</v>
      </c>
      <c r="Q84" s="404"/>
      <c r="R84" s="404"/>
      <c r="S84" s="404"/>
      <c r="T84" s="404"/>
      <c r="U84" s="404"/>
      <c r="V84" s="404"/>
      <c r="W84" s="404"/>
      <c r="X84" s="404"/>
      <c r="Y84" s="404"/>
      <c r="Z84" s="404"/>
      <c r="AA84" s="404"/>
      <c r="AB84" s="392" t="s">
        <v>15</v>
      </c>
      <c r="AC84" s="392" t="s">
        <v>15</v>
      </c>
      <c r="AD84" s="392" t="s">
        <v>15</v>
      </c>
      <c r="AE84" s="404"/>
      <c r="AF84" s="404"/>
      <c r="AG84" s="404"/>
      <c r="AH84" s="404"/>
      <c r="AI84" s="404"/>
      <c r="AJ84" s="404"/>
      <c r="AK84" s="404"/>
      <c r="AL84" s="404"/>
      <c r="AM84" s="404"/>
      <c r="AN84" s="404"/>
      <c r="AO84" s="404"/>
      <c r="AP84" s="404"/>
      <c r="AQ84" s="404"/>
      <c r="AR84" s="404"/>
      <c r="AS84" s="404"/>
      <c r="AT84" s="404"/>
      <c r="AU84" s="404"/>
      <c r="AV84" s="404"/>
      <c r="AW84" s="404"/>
      <c r="AX84" s="404"/>
      <c r="AY84" s="404"/>
      <c r="AZ84" s="404"/>
      <c r="BA84" s="404"/>
      <c r="BB84" s="404"/>
      <c r="BC84" s="404"/>
      <c r="BD84" s="404"/>
      <c r="BE84" s="404"/>
      <c r="BF84" s="392" t="s">
        <v>15</v>
      </c>
      <c r="BG84" s="392"/>
      <c r="BH84" s="404"/>
      <c r="BI84" s="404"/>
      <c r="BJ84" s="404"/>
      <c r="BK84" s="404"/>
      <c r="BL84" s="404"/>
      <c r="BM84" s="404"/>
      <c r="BN84" s="404"/>
      <c r="BO84" s="404"/>
      <c r="BP84" s="404"/>
      <c r="BQ84" s="404"/>
      <c r="BR84" s="404"/>
      <c r="BS84" s="404"/>
      <c r="BT84" s="404"/>
      <c r="BU84" s="404"/>
      <c r="BV84" s="392" t="s">
        <v>15</v>
      </c>
      <c r="BW84" s="392" t="s">
        <v>15</v>
      </c>
      <c r="BX84" s="392" t="s">
        <v>15</v>
      </c>
      <c r="BY84" s="404"/>
      <c r="BZ84" s="404"/>
      <c r="CA84" s="404"/>
      <c r="CB84" s="404"/>
      <c r="CC84" s="404"/>
      <c r="CD84" s="404"/>
      <c r="CE84" s="404"/>
      <c r="CF84" s="404"/>
      <c r="CG84" s="404"/>
      <c r="CH84" s="404"/>
      <c r="CI84" s="404"/>
      <c r="CJ84" s="404"/>
      <c r="CK84" s="392" t="s">
        <v>15</v>
      </c>
      <c r="CL84" s="392" t="s">
        <v>15</v>
      </c>
      <c r="CM84" s="392" t="s">
        <v>15</v>
      </c>
      <c r="CN84" s="404"/>
      <c r="CO84" s="404"/>
      <c r="CP84" s="404"/>
      <c r="CQ84" s="404"/>
      <c r="CR84" s="404"/>
      <c r="CS84" s="404"/>
      <c r="CT84" s="404"/>
      <c r="CU84" s="404"/>
      <c r="CV84" s="404"/>
      <c r="CW84" s="404"/>
      <c r="CX84" s="404"/>
      <c r="CY84" s="392" t="s">
        <v>15</v>
      </c>
      <c r="CZ84" s="392" t="s">
        <v>15</v>
      </c>
      <c r="DA84" s="392" t="s">
        <v>15</v>
      </c>
      <c r="DB84" s="404"/>
      <c r="DC84" s="404"/>
      <c r="DD84" s="404"/>
      <c r="DE84" s="404"/>
      <c r="DF84" s="404"/>
      <c r="DG84" s="404"/>
      <c r="DH84" s="404"/>
      <c r="DI84" s="404"/>
      <c r="DJ84" s="404"/>
      <c r="DK84" s="404"/>
      <c r="DL84" s="404"/>
      <c r="DM84" s="404"/>
      <c r="DN84" s="404"/>
      <c r="DO84" s="404"/>
      <c r="DP84" s="404"/>
      <c r="DQ84" s="404"/>
      <c r="DR84" s="392" t="s">
        <v>15</v>
      </c>
      <c r="DS84" s="392" t="s">
        <v>15</v>
      </c>
      <c r="DT84" s="392" t="s">
        <v>15</v>
      </c>
      <c r="DU84" s="404"/>
      <c r="DV84" s="404"/>
      <c r="DW84" s="404"/>
      <c r="DX84" s="404"/>
      <c r="DY84" s="404"/>
      <c r="DZ84" s="404"/>
      <c r="EA84" s="404"/>
      <c r="EB84" s="404"/>
      <c r="EC84" s="404"/>
      <c r="ED84" s="404"/>
      <c r="EE84" s="404"/>
      <c r="EF84" s="392" t="s">
        <v>15</v>
      </c>
      <c r="EG84" s="392" t="s">
        <v>15</v>
      </c>
      <c r="EH84" s="392" t="s">
        <v>15</v>
      </c>
      <c r="EI84" s="404"/>
      <c r="EJ84" s="404"/>
      <c r="EK84" s="478"/>
      <c r="EL84" s="478"/>
      <c r="EM84" s="478"/>
      <c r="EN84" s="478"/>
      <c r="EO84" s="478"/>
      <c r="EP84" s="478"/>
      <c r="EQ84" s="478"/>
      <c r="ER84" s="478"/>
      <c r="ES84" s="478"/>
      <c r="ET84" s="478"/>
      <c r="EU84" s="478" t="s">
        <v>15</v>
      </c>
      <c r="EV84" s="478" t="s">
        <v>15</v>
      </c>
      <c r="EW84" s="404"/>
      <c r="EX84" s="404"/>
      <c r="EY84" s="404"/>
      <c r="EZ84" s="404"/>
      <c r="FA84" s="404"/>
      <c r="FB84" s="404"/>
      <c r="FC84" s="404"/>
      <c r="FD84" s="404"/>
      <c r="FE84" s="404"/>
      <c r="FF84" s="404"/>
      <c r="FG84" s="404"/>
      <c r="FH84" s="392" t="s">
        <v>15</v>
      </c>
      <c r="FI84" s="392" t="s">
        <v>15</v>
      </c>
      <c r="FJ84" s="392" t="s">
        <v>15</v>
      </c>
      <c r="FK84" s="404"/>
      <c r="FL84" s="404"/>
      <c r="FM84" s="404"/>
      <c r="FN84" s="404"/>
      <c r="FO84" s="404"/>
      <c r="FP84" s="404"/>
      <c r="FQ84" s="404"/>
      <c r="FR84" s="404"/>
      <c r="FS84" s="404"/>
      <c r="FT84" s="404"/>
      <c r="FU84" s="404"/>
      <c r="FV84" s="392" t="s">
        <v>15</v>
      </c>
      <c r="FW84" s="392" t="s">
        <v>15</v>
      </c>
      <c r="FX84" s="392" t="s">
        <v>15</v>
      </c>
    </row>
    <row r="85" spans="1:180">
      <c r="A85" s="1334"/>
      <c r="B85" s="844" t="s">
        <v>327</v>
      </c>
      <c r="C85" s="405"/>
      <c r="D85" s="404"/>
      <c r="E85" s="404"/>
      <c r="F85" s="404"/>
      <c r="G85" s="404"/>
      <c r="H85" s="404"/>
      <c r="I85" s="404"/>
      <c r="J85" s="404"/>
      <c r="K85" s="404"/>
      <c r="L85" s="404"/>
      <c r="M85" s="404"/>
      <c r="N85" s="392" t="s">
        <v>15</v>
      </c>
      <c r="O85" s="392" t="s">
        <v>15</v>
      </c>
      <c r="P85" s="392" t="s">
        <v>15</v>
      </c>
      <c r="Q85" s="404"/>
      <c r="R85" s="404"/>
      <c r="S85" s="404"/>
      <c r="T85" s="404"/>
      <c r="U85" s="404"/>
      <c r="V85" s="404"/>
      <c r="W85" s="404"/>
      <c r="X85" s="404"/>
      <c r="Y85" s="404"/>
      <c r="Z85" s="404"/>
      <c r="AA85" s="404"/>
      <c r="AB85" s="392" t="s">
        <v>15</v>
      </c>
      <c r="AC85" s="392" t="s">
        <v>15</v>
      </c>
      <c r="AD85" s="392" t="s">
        <v>15</v>
      </c>
      <c r="AE85" s="404"/>
      <c r="AF85" s="404"/>
      <c r="AG85" s="404"/>
      <c r="AH85" s="404"/>
      <c r="AI85" s="404"/>
      <c r="AJ85" s="404"/>
      <c r="AK85" s="404"/>
      <c r="AL85" s="404"/>
      <c r="AM85" s="404"/>
      <c r="AN85" s="404"/>
      <c r="AO85" s="404"/>
      <c r="AP85" s="404"/>
      <c r="AQ85" s="404"/>
      <c r="AR85" s="404"/>
      <c r="AS85" s="404"/>
      <c r="AT85" s="404"/>
      <c r="AU85" s="404"/>
      <c r="AV85" s="404"/>
      <c r="AW85" s="404"/>
      <c r="AX85" s="404"/>
      <c r="AY85" s="404"/>
      <c r="AZ85" s="404"/>
      <c r="BA85" s="404"/>
      <c r="BB85" s="404"/>
      <c r="BC85" s="404"/>
      <c r="BD85" s="404"/>
      <c r="BE85" s="404"/>
      <c r="BF85" s="392" t="s">
        <v>15</v>
      </c>
      <c r="BG85" s="392"/>
      <c r="BH85" s="404"/>
      <c r="BI85" s="404"/>
      <c r="BJ85" s="404"/>
      <c r="BK85" s="404"/>
      <c r="BL85" s="404"/>
      <c r="BM85" s="404"/>
      <c r="BN85" s="404"/>
      <c r="BO85" s="404"/>
      <c r="BP85" s="404"/>
      <c r="BQ85" s="404"/>
      <c r="BR85" s="404"/>
      <c r="BS85" s="404"/>
      <c r="BT85" s="404"/>
      <c r="BU85" s="404"/>
      <c r="BV85" s="392" t="s">
        <v>15</v>
      </c>
      <c r="BW85" s="392" t="s">
        <v>15</v>
      </c>
      <c r="BX85" s="392" t="s">
        <v>15</v>
      </c>
      <c r="BY85" s="404"/>
      <c r="BZ85" s="404"/>
      <c r="CA85" s="404"/>
      <c r="CB85" s="404"/>
      <c r="CC85" s="404"/>
      <c r="CD85" s="404"/>
      <c r="CE85" s="404"/>
      <c r="CF85" s="404"/>
      <c r="CG85" s="404"/>
      <c r="CH85" s="404"/>
      <c r="CI85" s="404"/>
      <c r="CJ85" s="404"/>
      <c r="CK85" s="392" t="s">
        <v>15</v>
      </c>
      <c r="CL85" s="392" t="s">
        <v>15</v>
      </c>
      <c r="CM85" s="392" t="s">
        <v>15</v>
      </c>
      <c r="CN85" s="404"/>
      <c r="CO85" s="404"/>
      <c r="CP85" s="404"/>
      <c r="CQ85" s="404"/>
      <c r="CR85" s="404"/>
      <c r="CS85" s="404"/>
      <c r="CT85" s="404"/>
      <c r="CU85" s="404"/>
      <c r="CV85" s="404"/>
      <c r="CW85" s="404"/>
      <c r="CX85" s="404"/>
      <c r="CY85" s="392" t="s">
        <v>15</v>
      </c>
      <c r="CZ85" s="392" t="s">
        <v>15</v>
      </c>
      <c r="DA85" s="392" t="s">
        <v>15</v>
      </c>
      <c r="DB85" s="404"/>
      <c r="DC85" s="404"/>
      <c r="DD85" s="404"/>
      <c r="DE85" s="404"/>
      <c r="DF85" s="404"/>
      <c r="DG85" s="404"/>
      <c r="DH85" s="404"/>
      <c r="DI85" s="404"/>
      <c r="DJ85" s="404"/>
      <c r="DK85" s="404"/>
      <c r="DL85" s="404"/>
      <c r="DM85" s="404"/>
      <c r="DN85" s="404"/>
      <c r="DO85" s="404"/>
      <c r="DP85" s="404"/>
      <c r="DQ85" s="404"/>
      <c r="DR85" s="392" t="s">
        <v>15</v>
      </c>
      <c r="DS85" s="392" t="s">
        <v>15</v>
      </c>
      <c r="DT85" s="392" t="s">
        <v>15</v>
      </c>
      <c r="DU85" s="404"/>
      <c r="DV85" s="404"/>
      <c r="DW85" s="404"/>
      <c r="DX85" s="404"/>
      <c r="DY85" s="404"/>
      <c r="DZ85" s="404"/>
      <c r="EA85" s="404"/>
      <c r="EB85" s="404"/>
      <c r="EC85" s="404"/>
      <c r="ED85" s="404"/>
      <c r="EE85" s="404"/>
      <c r="EF85" s="392" t="s">
        <v>15</v>
      </c>
      <c r="EG85" s="392" t="s">
        <v>15</v>
      </c>
      <c r="EH85" s="392" t="s">
        <v>15</v>
      </c>
      <c r="EI85" s="404"/>
      <c r="EJ85" s="404"/>
      <c r="EK85" s="478"/>
      <c r="EL85" s="478"/>
      <c r="EM85" s="478"/>
      <c r="EN85" s="478"/>
      <c r="EO85" s="478"/>
      <c r="EP85" s="478"/>
      <c r="EQ85" s="478"/>
      <c r="ER85" s="478"/>
      <c r="ES85" s="478"/>
      <c r="ET85" s="478"/>
      <c r="EU85" s="478" t="s">
        <v>15</v>
      </c>
      <c r="EV85" s="478" t="s">
        <v>15</v>
      </c>
      <c r="EW85" s="404"/>
      <c r="EX85" s="404"/>
      <c r="EY85" s="404"/>
      <c r="EZ85" s="404"/>
      <c r="FA85" s="404"/>
      <c r="FB85" s="404"/>
      <c r="FC85" s="404"/>
      <c r="FD85" s="404"/>
      <c r="FE85" s="404"/>
      <c r="FF85" s="404"/>
      <c r="FG85" s="404"/>
      <c r="FH85" s="392" t="s">
        <v>15</v>
      </c>
      <c r="FI85" s="392" t="s">
        <v>15</v>
      </c>
      <c r="FJ85" s="392" t="s">
        <v>15</v>
      </c>
      <c r="FK85" s="404"/>
      <c r="FL85" s="404"/>
      <c r="FM85" s="404"/>
      <c r="FN85" s="404"/>
      <c r="FO85" s="404"/>
      <c r="FP85" s="404"/>
      <c r="FQ85" s="404"/>
      <c r="FR85" s="404"/>
      <c r="FS85" s="404"/>
      <c r="FT85" s="404"/>
      <c r="FU85" s="404"/>
      <c r="FV85" s="392" t="s">
        <v>15</v>
      </c>
      <c r="FW85" s="392" t="s">
        <v>15</v>
      </c>
      <c r="FX85" s="392" t="s">
        <v>15</v>
      </c>
    </row>
    <row r="86" spans="1:180">
      <c r="A86" s="1334"/>
      <c r="B86" s="844" t="s">
        <v>324</v>
      </c>
      <c r="C86" s="405"/>
      <c r="D86" s="404"/>
      <c r="E86" s="404"/>
      <c r="F86" s="404"/>
      <c r="G86" s="404"/>
      <c r="H86" s="404"/>
      <c r="I86" s="404"/>
      <c r="J86" s="404"/>
      <c r="K86" s="404"/>
      <c r="L86" s="404"/>
      <c r="M86" s="404"/>
      <c r="N86" s="392" t="s">
        <v>15</v>
      </c>
      <c r="O86" s="392" t="s">
        <v>15</v>
      </c>
      <c r="P86" s="392" t="s">
        <v>15</v>
      </c>
      <c r="Q86" s="404"/>
      <c r="R86" s="404"/>
      <c r="S86" s="404"/>
      <c r="T86" s="404"/>
      <c r="U86" s="404"/>
      <c r="V86" s="404"/>
      <c r="W86" s="404"/>
      <c r="X86" s="404"/>
      <c r="Y86" s="404"/>
      <c r="Z86" s="404"/>
      <c r="AA86" s="404"/>
      <c r="AB86" s="392" t="s">
        <v>15</v>
      </c>
      <c r="AC86" s="392" t="s">
        <v>15</v>
      </c>
      <c r="AD86" s="392" t="s">
        <v>15</v>
      </c>
      <c r="AE86" s="404"/>
      <c r="AF86" s="404"/>
      <c r="AG86" s="404"/>
      <c r="AH86" s="404"/>
      <c r="AI86" s="404"/>
      <c r="AJ86" s="404"/>
      <c r="AK86" s="404"/>
      <c r="AL86" s="404"/>
      <c r="AM86" s="404"/>
      <c r="AN86" s="404"/>
      <c r="AO86" s="404"/>
      <c r="AP86" s="404"/>
      <c r="AQ86" s="404"/>
      <c r="AR86" s="404"/>
      <c r="AS86" s="404"/>
      <c r="AT86" s="404"/>
      <c r="AU86" s="404"/>
      <c r="AV86" s="404"/>
      <c r="AW86" s="404"/>
      <c r="AX86" s="404"/>
      <c r="AY86" s="404"/>
      <c r="AZ86" s="404"/>
      <c r="BA86" s="404"/>
      <c r="BB86" s="404"/>
      <c r="BC86" s="404"/>
      <c r="BD86" s="404"/>
      <c r="BE86" s="404"/>
      <c r="BF86" s="392" t="s">
        <v>15</v>
      </c>
      <c r="BG86" s="392"/>
      <c r="BH86" s="404"/>
      <c r="BI86" s="404"/>
      <c r="BJ86" s="404"/>
      <c r="BK86" s="404"/>
      <c r="BL86" s="404"/>
      <c r="BM86" s="404"/>
      <c r="BN86" s="404"/>
      <c r="BO86" s="404"/>
      <c r="BP86" s="404"/>
      <c r="BQ86" s="404"/>
      <c r="BR86" s="404"/>
      <c r="BS86" s="404"/>
      <c r="BT86" s="404"/>
      <c r="BU86" s="404"/>
      <c r="BV86" s="392" t="s">
        <v>15</v>
      </c>
      <c r="BW86" s="392" t="s">
        <v>15</v>
      </c>
      <c r="BX86" s="392" t="s">
        <v>15</v>
      </c>
      <c r="BY86" s="404"/>
      <c r="BZ86" s="404"/>
      <c r="CA86" s="404"/>
      <c r="CB86" s="404"/>
      <c r="CC86" s="404"/>
      <c r="CD86" s="404"/>
      <c r="CE86" s="404"/>
      <c r="CF86" s="404"/>
      <c r="CG86" s="404"/>
      <c r="CH86" s="404"/>
      <c r="CI86" s="404"/>
      <c r="CJ86" s="404"/>
      <c r="CK86" s="392" t="s">
        <v>15</v>
      </c>
      <c r="CL86" s="392" t="s">
        <v>15</v>
      </c>
      <c r="CM86" s="392" t="s">
        <v>15</v>
      </c>
      <c r="CN86" s="404"/>
      <c r="CO86" s="404"/>
      <c r="CP86" s="404"/>
      <c r="CQ86" s="404"/>
      <c r="CR86" s="404"/>
      <c r="CS86" s="404"/>
      <c r="CT86" s="404"/>
      <c r="CU86" s="404"/>
      <c r="CV86" s="404"/>
      <c r="CW86" s="404"/>
      <c r="CX86" s="404"/>
      <c r="CY86" s="392" t="s">
        <v>15</v>
      </c>
      <c r="CZ86" s="392" t="s">
        <v>15</v>
      </c>
      <c r="DA86" s="392" t="s">
        <v>15</v>
      </c>
      <c r="DB86" s="404"/>
      <c r="DC86" s="404"/>
      <c r="DD86" s="404"/>
      <c r="DE86" s="404"/>
      <c r="DF86" s="404"/>
      <c r="DG86" s="404"/>
      <c r="DH86" s="404"/>
      <c r="DI86" s="404"/>
      <c r="DJ86" s="404"/>
      <c r="DK86" s="404"/>
      <c r="DL86" s="404"/>
      <c r="DM86" s="404"/>
      <c r="DN86" s="404"/>
      <c r="DO86" s="404"/>
      <c r="DP86" s="404"/>
      <c r="DQ86" s="404"/>
      <c r="DR86" s="392" t="s">
        <v>15</v>
      </c>
      <c r="DS86" s="392" t="s">
        <v>15</v>
      </c>
      <c r="DT86" s="392" t="s">
        <v>15</v>
      </c>
      <c r="DU86" s="404"/>
      <c r="DV86" s="404"/>
      <c r="DW86" s="404"/>
      <c r="DX86" s="404"/>
      <c r="DY86" s="404"/>
      <c r="DZ86" s="404"/>
      <c r="EA86" s="404"/>
      <c r="EB86" s="404"/>
      <c r="EC86" s="404"/>
      <c r="ED86" s="404"/>
      <c r="EE86" s="404"/>
      <c r="EF86" s="392" t="s">
        <v>15</v>
      </c>
      <c r="EG86" s="392" t="s">
        <v>15</v>
      </c>
      <c r="EH86" s="392" t="s">
        <v>15</v>
      </c>
      <c r="EI86" s="404"/>
      <c r="EJ86" s="404"/>
      <c r="EK86" s="478"/>
      <c r="EL86" s="478"/>
      <c r="EM86" s="478"/>
      <c r="EN86" s="478"/>
      <c r="EO86" s="478"/>
      <c r="EP86" s="478"/>
      <c r="EQ86" s="478"/>
      <c r="ER86" s="478"/>
      <c r="ES86" s="478"/>
      <c r="ET86" s="478"/>
      <c r="EU86" s="478" t="s">
        <v>15</v>
      </c>
      <c r="EV86" s="478" t="s">
        <v>15</v>
      </c>
      <c r="EW86" s="404"/>
      <c r="EX86" s="404"/>
      <c r="EY86" s="404"/>
      <c r="EZ86" s="404"/>
      <c r="FA86" s="404"/>
      <c r="FB86" s="404"/>
      <c r="FC86" s="404"/>
      <c r="FD86" s="404"/>
      <c r="FE86" s="404"/>
      <c r="FF86" s="404"/>
      <c r="FG86" s="404"/>
      <c r="FH86" s="392" t="s">
        <v>15</v>
      </c>
      <c r="FI86" s="392" t="s">
        <v>15</v>
      </c>
      <c r="FJ86" s="392" t="s">
        <v>15</v>
      </c>
      <c r="FK86" s="404"/>
      <c r="FL86" s="404"/>
      <c r="FM86" s="404"/>
      <c r="FN86" s="404"/>
      <c r="FO86" s="404"/>
      <c r="FP86" s="404"/>
      <c r="FQ86" s="404"/>
      <c r="FR86" s="404"/>
      <c r="FS86" s="404"/>
      <c r="FT86" s="404"/>
      <c r="FU86" s="404"/>
      <c r="FV86" s="392" t="s">
        <v>15</v>
      </c>
      <c r="FW86" s="392" t="s">
        <v>15</v>
      </c>
      <c r="FX86" s="392" t="s">
        <v>15</v>
      </c>
    </row>
    <row r="87" spans="1:180">
      <c r="A87" s="1334"/>
      <c r="B87" s="844" t="s">
        <v>328</v>
      </c>
      <c r="C87" s="405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392" t="s">
        <v>15</v>
      </c>
      <c r="O87" s="392" t="s">
        <v>15</v>
      </c>
      <c r="P87" s="392" t="s">
        <v>15</v>
      </c>
      <c r="Q87" s="404"/>
      <c r="R87" s="404"/>
      <c r="S87" s="404"/>
      <c r="T87" s="404"/>
      <c r="U87" s="404"/>
      <c r="V87" s="404"/>
      <c r="W87" s="404"/>
      <c r="X87" s="404"/>
      <c r="Y87" s="404"/>
      <c r="Z87" s="404"/>
      <c r="AA87" s="404"/>
      <c r="AB87" s="392" t="s">
        <v>15</v>
      </c>
      <c r="AC87" s="392" t="s">
        <v>15</v>
      </c>
      <c r="AD87" s="392" t="s">
        <v>15</v>
      </c>
      <c r="AE87" s="404"/>
      <c r="AF87" s="404"/>
      <c r="AG87" s="404"/>
      <c r="AH87" s="404"/>
      <c r="AI87" s="404"/>
      <c r="AJ87" s="404"/>
      <c r="AK87" s="404"/>
      <c r="AL87" s="404"/>
      <c r="AM87" s="404"/>
      <c r="AN87" s="404"/>
      <c r="AO87" s="404"/>
      <c r="AP87" s="404"/>
      <c r="AQ87" s="404"/>
      <c r="AR87" s="404"/>
      <c r="AS87" s="404"/>
      <c r="AT87" s="404"/>
      <c r="AU87" s="404"/>
      <c r="AV87" s="404"/>
      <c r="AW87" s="404"/>
      <c r="AX87" s="404"/>
      <c r="AY87" s="404"/>
      <c r="AZ87" s="404"/>
      <c r="BA87" s="404"/>
      <c r="BB87" s="404"/>
      <c r="BC87" s="404"/>
      <c r="BD87" s="404"/>
      <c r="BE87" s="404"/>
      <c r="BF87" s="392" t="s">
        <v>15</v>
      </c>
      <c r="BG87" s="392"/>
      <c r="BH87" s="404"/>
      <c r="BI87" s="404"/>
      <c r="BJ87" s="404"/>
      <c r="BK87" s="404"/>
      <c r="BL87" s="404"/>
      <c r="BM87" s="404"/>
      <c r="BN87" s="404"/>
      <c r="BO87" s="404"/>
      <c r="BP87" s="404"/>
      <c r="BQ87" s="404"/>
      <c r="BR87" s="404"/>
      <c r="BS87" s="404"/>
      <c r="BT87" s="404"/>
      <c r="BU87" s="404"/>
      <c r="BV87" s="392" t="s">
        <v>15</v>
      </c>
      <c r="BW87" s="392" t="s">
        <v>15</v>
      </c>
      <c r="BX87" s="392" t="s">
        <v>15</v>
      </c>
      <c r="BY87" s="404"/>
      <c r="BZ87" s="404"/>
      <c r="CA87" s="404"/>
      <c r="CB87" s="404"/>
      <c r="CC87" s="404"/>
      <c r="CD87" s="404"/>
      <c r="CE87" s="404"/>
      <c r="CF87" s="404"/>
      <c r="CG87" s="404"/>
      <c r="CH87" s="404"/>
      <c r="CI87" s="404"/>
      <c r="CJ87" s="404"/>
      <c r="CK87" s="392" t="s">
        <v>15</v>
      </c>
      <c r="CL87" s="392" t="s">
        <v>15</v>
      </c>
      <c r="CM87" s="392" t="s">
        <v>15</v>
      </c>
      <c r="CN87" s="404"/>
      <c r="CO87" s="404"/>
      <c r="CP87" s="404"/>
      <c r="CQ87" s="404"/>
      <c r="CR87" s="404"/>
      <c r="CS87" s="404"/>
      <c r="CT87" s="404"/>
      <c r="CU87" s="404"/>
      <c r="CV87" s="404"/>
      <c r="CW87" s="404"/>
      <c r="CX87" s="404"/>
      <c r="CY87" s="392" t="s">
        <v>15</v>
      </c>
      <c r="CZ87" s="392" t="s">
        <v>15</v>
      </c>
      <c r="DA87" s="392" t="s">
        <v>15</v>
      </c>
      <c r="DB87" s="404"/>
      <c r="DC87" s="404"/>
      <c r="DD87" s="404"/>
      <c r="DE87" s="404"/>
      <c r="DF87" s="404"/>
      <c r="DG87" s="404"/>
      <c r="DH87" s="404"/>
      <c r="DI87" s="404"/>
      <c r="DJ87" s="404"/>
      <c r="DK87" s="404"/>
      <c r="DL87" s="404"/>
      <c r="DM87" s="404"/>
      <c r="DN87" s="404"/>
      <c r="DO87" s="404"/>
      <c r="DP87" s="404"/>
      <c r="DQ87" s="404"/>
      <c r="DR87" s="392" t="s">
        <v>15</v>
      </c>
      <c r="DS87" s="392" t="s">
        <v>15</v>
      </c>
      <c r="DT87" s="392" t="s">
        <v>15</v>
      </c>
      <c r="DU87" s="404"/>
      <c r="DV87" s="404"/>
      <c r="DW87" s="404"/>
      <c r="DX87" s="404"/>
      <c r="DY87" s="404"/>
      <c r="DZ87" s="404"/>
      <c r="EA87" s="404"/>
      <c r="EB87" s="404"/>
      <c r="EC87" s="404"/>
      <c r="ED87" s="404"/>
      <c r="EE87" s="404"/>
      <c r="EF87" s="392" t="s">
        <v>15</v>
      </c>
      <c r="EG87" s="392" t="s">
        <v>15</v>
      </c>
      <c r="EH87" s="392" t="s">
        <v>15</v>
      </c>
      <c r="EI87" s="404"/>
      <c r="EJ87" s="404"/>
      <c r="EK87" s="478"/>
      <c r="EL87" s="478"/>
      <c r="EM87" s="478"/>
      <c r="EN87" s="478"/>
      <c r="EO87" s="478"/>
      <c r="EP87" s="478"/>
      <c r="EQ87" s="478"/>
      <c r="ER87" s="478"/>
      <c r="ES87" s="478"/>
      <c r="ET87" s="478"/>
      <c r="EU87" s="478" t="s">
        <v>15</v>
      </c>
      <c r="EV87" s="478" t="s">
        <v>15</v>
      </c>
      <c r="EW87" s="404"/>
      <c r="EX87" s="404"/>
      <c r="EY87" s="404"/>
      <c r="EZ87" s="404"/>
      <c r="FA87" s="404"/>
      <c r="FB87" s="404"/>
      <c r="FC87" s="404"/>
      <c r="FD87" s="404"/>
      <c r="FE87" s="404"/>
      <c r="FF87" s="404"/>
      <c r="FG87" s="404"/>
      <c r="FH87" s="392" t="s">
        <v>15</v>
      </c>
      <c r="FI87" s="392" t="s">
        <v>15</v>
      </c>
      <c r="FJ87" s="392" t="s">
        <v>15</v>
      </c>
      <c r="FK87" s="404"/>
      <c r="FL87" s="404"/>
      <c r="FM87" s="404"/>
      <c r="FN87" s="404"/>
      <c r="FO87" s="404"/>
      <c r="FP87" s="404"/>
      <c r="FQ87" s="404"/>
      <c r="FR87" s="404"/>
      <c r="FS87" s="404"/>
      <c r="FT87" s="404"/>
      <c r="FU87" s="404"/>
      <c r="FV87" s="392" t="s">
        <v>15</v>
      </c>
      <c r="FW87" s="392" t="s">
        <v>15</v>
      </c>
      <c r="FX87" s="392" t="s">
        <v>15</v>
      </c>
    </row>
    <row r="88" spans="1:180">
      <c r="A88" s="1334"/>
      <c r="B88" s="844" t="s">
        <v>329</v>
      </c>
      <c r="C88" s="405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392" t="s">
        <v>15</v>
      </c>
      <c r="O88" s="392" t="s">
        <v>15</v>
      </c>
      <c r="P88" s="392" t="s">
        <v>15</v>
      </c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392" t="s">
        <v>15</v>
      </c>
      <c r="AC88" s="392" t="s">
        <v>15</v>
      </c>
      <c r="AD88" s="392" t="s">
        <v>15</v>
      </c>
      <c r="AE88" s="404"/>
      <c r="AF88" s="404"/>
      <c r="AG88" s="404"/>
      <c r="AH88" s="404"/>
      <c r="AI88" s="404"/>
      <c r="AJ88" s="404"/>
      <c r="AK88" s="404"/>
      <c r="AL88" s="404"/>
      <c r="AM88" s="404"/>
      <c r="AN88" s="404"/>
      <c r="AO88" s="404"/>
      <c r="AP88" s="404"/>
      <c r="AQ88" s="404"/>
      <c r="AR88" s="404"/>
      <c r="AS88" s="404"/>
      <c r="AT88" s="404"/>
      <c r="AU88" s="404"/>
      <c r="AV88" s="404"/>
      <c r="AW88" s="404"/>
      <c r="AX88" s="404"/>
      <c r="AY88" s="404"/>
      <c r="AZ88" s="404"/>
      <c r="BA88" s="404"/>
      <c r="BB88" s="404"/>
      <c r="BC88" s="404"/>
      <c r="BD88" s="404"/>
      <c r="BE88" s="404"/>
      <c r="BF88" s="392" t="s">
        <v>15</v>
      </c>
      <c r="BG88" s="392"/>
      <c r="BH88" s="404"/>
      <c r="BI88" s="404"/>
      <c r="BJ88" s="404"/>
      <c r="BK88" s="404"/>
      <c r="BL88" s="404"/>
      <c r="BM88" s="404"/>
      <c r="BN88" s="404"/>
      <c r="BO88" s="404"/>
      <c r="BP88" s="404"/>
      <c r="BQ88" s="404"/>
      <c r="BR88" s="404"/>
      <c r="BS88" s="404"/>
      <c r="BT88" s="404"/>
      <c r="BU88" s="404"/>
      <c r="BV88" s="392" t="s">
        <v>15</v>
      </c>
      <c r="BW88" s="392" t="s">
        <v>15</v>
      </c>
      <c r="BX88" s="392" t="s">
        <v>15</v>
      </c>
      <c r="BY88" s="404"/>
      <c r="BZ88" s="404"/>
      <c r="CA88" s="404"/>
      <c r="CB88" s="404"/>
      <c r="CC88" s="404"/>
      <c r="CD88" s="404"/>
      <c r="CE88" s="404"/>
      <c r="CF88" s="404"/>
      <c r="CG88" s="404"/>
      <c r="CH88" s="404"/>
      <c r="CI88" s="404"/>
      <c r="CJ88" s="404"/>
      <c r="CK88" s="392" t="s">
        <v>15</v>
      </c>
      <c r="CL88" s="392" t="s">
        <v>15</v>
      </c>
      <c r="CM88" s="392" t="s">
        <v>15</v>
      </c>
      <c r="CN88" s="404"/>
      <c r="CO88" s="404"/>
      <c r="CP88" s="404"/>
      <c r="CQ88" s="404"/>
      <c r="CR88" s="404"/>
      <c r="CS88" s="404"/>
      <c r="CT88" s="404"/>
      <c r="CU88" s="404"/>
      <c r="CV88" s="404"/>
      <c r="CW88" s="404"/>
      <c r="CX88" s="404"/>
      <c r="CY88" s="392" t="s">
        <v>15</v>
      </c>
      <c r="CZ88" s="392" t="s">
        <v>15</v>
      </c>
      <c r="DA88" s="392" t="s">
        <v>15</v>
      </c>
      <c r="DB88" s="404"/>
      <c r="DC88" s="404"/>
      <c r="DD88" s="404"/>
      <c r="DE88" s="404"/>
      <c r="DF88" s="404"/>
      <c r="DG88" s="404"/>
      <c r="DH88" s="404"/>
      <c r="DI88" s="404"/>
      <c r="DJ88" s="404"/>
      <c r="DK88" s="404"/>
      <c r="DL88" s="404"/>
      <c r="DM88" s="404"/>
      <c r="DN88" s="404"/>
      <c r="DO88" s="404"/>
      <c r="DP88" s="404"/>
      <c r="DQ88" s="404"/>
      <c r="DR88" s="392" t="s">
        <v>15</v>
      </c>
      <c r="DS88" s="392" t="s">
        <v>15</v>
      </c>
      <c r="DT88" s="392" t="s">
        <v>15</v>
      </c>
      <c r="DU88" s="404"/>
      <c r="DV88" s="404"/>
      <c r="DW88" s="404"/>
      <c r="DX88" s="404"/>
      <c r="DY88" s="404"/>
      <c r="DZ88" s="404"/>
      <c r="EA88" s="404"/>
      <c r="EB88" s="404"/>
      <c r="EC88" s="404"/>
      <c r="ED88" s="404"/>
      <c r="EE88" s="404"/>
      <c r="EF88" s="392" t="s">
        <v>15</v>
      </c>
      <c r="EG88" s="392" t="s">
        <v>15</v>
      </c>
      <c r="EH88" s="392" t="s">
        <v>15</v>
      </c>
      <c r="EI88" s="404"/>
      <c r="EJ88" s="404"/>
      <c r="EK88" s="478"/>
      <c r="EL88" s="478"/>
      <c r="EM88" s="478"/>
      <c r="EN88" s="478"/>
      <c r="EO88" s="478"/>
      <c r="EP88" s="478"/>
      <c r="EQ88" s="478"/>
      <c r="ER88" s="478"/>
      <c r="ES88" s="478"/>
      <c r="ET88" s="478"/>
      <c r="EU88" s="478" t="s">
        <v>15</v>
      </c>
      <c r="EV88" s="478" t="s">
        <v>15</v>
      </c>
      <c r="EW88" s="404"/>
      <c r="EX88" s="404"/>
      <c r="EY88" s="404"/>
      <c r="EZ88" s="404"/>
      <c r="FA88" s="404"/>
      <c r="FB88" s="404"/>
      <c r="FC88" s="404"/>
      <c r="FD88" s="404"/>
      <c r="FE88" s="404"/>
      <c r="FF88" s="404"/>
      <c r="FG88" s="404"/>
      <c r="FH88" s="392" t="s">
        <v>15</v>
      </c>
      <c r="FI88" s="392" t="s">
        <v>15</v>
      </c>
      <c r="FJ88" s="392" t="s">
        <v>15</v>
      </c>
      <c r="FK88" s="404"/>
      <c r="FL88" s="404"/>
      <c r="FM88" s="404"/>
      <c r="FN88" s="404"/>
      <c r="FO88" s="404"/>
      <c r="FP88" s="404"/>
      <c r="FQ88" s="404"/>
      <c r="FR88" s="404"/>
      <c r="FS88" s="404"/>
      <c r="FT88" s="404"/>
      <c r="FU88" s="404"/>
      <c r="FV88" s="392" t="s">
        <v>15</v>
      </c>
      <c r="FW88" s="392" t="s">
        <v>15</v>
      </c>
      <c r="FX88" s="392" t="s">
        <v>15</v>
      </c>
    </row>
    <row r="89" spans="1:180">
      <c r="A89" s="1334"/>
      <c r="B89" s="844" t="s">
        <v>330</v>
      </c>
      <c r="C89" s="405"/>
      <c r="D89" s="404"/>
      <c r="E89" s="404"/>
      <c r="F89" s="404"/>
      <c r="G89" s="404"/>
      <c r="H89" s="404"/>
      <c r="I89" s="404"/>
      <c r="J89" s="404"/>
      <c r="K89" s="404"/>
      <c r="L89" s="404"/>
      <c r="M89" s="404"/>
      <c r="N89" s="392" t="s">
        <v>51</v>
      </c>
      <c r="O89" s="392" t="s">
        <v>51</v>
      </c>
      <c r="P89" s="392" t="s">
        <v>51</v>
      </c>
      <c r="Q89" s="404"/>
      <c r="R89" s="404"/>
      <c r="S89" s="404"/>
      <c r="T89" s="404"/>
      <c r="U89" s="404"/>
      <c r="V89" s="404"/>
      <c r="W89" s="404"/>
      <c r="X89" s="404"/>
      <c r="Y89" s="404"/>
      <c r="Z89" s="404"/>
      <c r="AA89" s="404"/>
      <c r="AB89" s="392" t="s">
        <v>51</v>
      </c>
      <c r="AC89" s="392" t="s">
        <v>51</v>
      </c>
      <c r="AD89" s="392" t="s">
        <v>51</v>
      </c>
      <c r="AE89" s="404"/>
      <c r="AF89" s="404"/>
      <c r="AG89" s="404"/>
      <c r="AH89" s="404"/>
      <c r="AI89" s="404"/>
      <c r="AJ89" s="404"/>
      <c r="AK89" s="404"/>
      <c r="AL89" s="404"/>
      <c r="AM89" s="404"/>
      <c r="AN89" s="404"/>
      <c r="AO89" s="404"/>
      <c r="AP89" s="404"/>
      <c r="AQ89" s="404"/>
      <c r="AR89" s="404"/>
      <c r="AS89" s="404"/>
      <c r="AT89" s="404"/>
      <c r="AU89" s="404"/>
      <c r="AV89" s="404"/>
      <c r="AW89" s="404"/>
      <c r="AX89" s="404"/>
      <c r="AY89" s="404"/>
      <c r="AZ89" s="404"/>
      <c r="BA89" s="404"/>
      <c r="BB89" s="404"/>
      <c r="BC89" s="404"/>
      <c r="BD89" s="404"/>
      <c r="BE89" s="404"/>
      <c r="BF89" s="392" t="s">
        <v>51</v>
      </c>
      <c r="BG89" s="392"/>
      <c r="BH89" s="404"/>
      <c r="BI89" s="404"/>
      <c r="BJ89" s="404"/>
      <c r="BK89" s="404"/>
      <c r="BL89" s="404"/>
      <c r="BM89" s="404"/>
      <c r="BN89" s="404"/>
      <c r="BO89" s="404"/>
      <c r="BP89" s="404"/>
      <c r="BQ89" s="404"/>
      <c r="BR89" s="404"/>
      <c r="BS89" s="404"/>
      <c r="BT89" s="404"/>
      <c r="BU89" s="404"/>
      <c r="BV89" s="392" t="s">
        <v>51</v>
      </c>
      <c r="BW89" s="392" t="s">
        <v>51</v>
      </c>
      <c r="BX89" s="392" t="s">
        <v>51</v>
      </c>
      <c r="BY89" s="404"/>
      <c r="BZ89" s="404"/>
      <c r="CA89" s="404"/>
      <c r="CB89" s="404"/>
      <c r="CC89" s="404"/>
      <c r="CD89" s="404"/>
      <c r="CE89" s="404"/>
      <c r="CF89" s="404"/>
      <c r="CG89" s="404"/>
      <c r="CH89" s="404"/>
      <c r="CI89" s="404"/>
      <c r="CJ89" s="404"/>
      <c r="CK89" s="392" t="s">
        <v>51</v>
      </c>
      <c r="CL89" s="392" t="s">
        <v>51</v>
      </c>
      <c r="CM89" s="392" t="s">
        <v>51</v>
      </c>
      <c r="CN89" s="404"/>
      <c r="CO89" s="404"/>
      <c r="CP89" s="404"/>
      <c r="CQ89" s="404"/>
      <c r="CR89" s="404"/>
      <c r="CS89" s="404"/>
      <c r="CT89" s="404"/>
      <c r="CU89" s="404"/>
      <c r="CV89" s="404"/>
      <c r="CW89" s="404"/>
      <c r="CX89" s="404"/>
      <c r="CY89" s="392" t="s">
        <v>51</v>
      </c>
      <c r="CZ89" s="392" t="s">
        <v>51</v>
      </c>
      <c r="DA89" s="392" t="s">
        <v>51</v>
      </c>
      <c r="DB89" s="404"/>
      <c r="DC89" s="404"/>
      <c r="DD89" s="404"/>
      <c r="DE89" s="404"/>
      <c r="DF89" s="404"/>
      <c r="DG89" s="404"/>
      <c r="DH89" s="404"/>
      <c r="DI89" s="404"/>
      <c r="DJ89" s="404"/>
      <c r="DK89" s="404"/>
      <c r="DL89" s="404"/>
      <c r="DM89" s="404"/>
      <c r="DN89" s="404"/>
      <c r="DO89" s="404"/>
      <c r="DP89" s="404"/>
      <c r="DQ89" s="404"/>
      <c r="DR89" s="392" t="s">
        <v>51</v>
      </c>
      <c r="DS89" s="392" t="s">
        <v>51</v>
      </c>
      <c r="DT89" s="392" t="s">
        <v>51</v>
      </c>
      <c r="DU89" s="404"/>
      <c r="DV89" s="404"/>
      <c r="DW89" s="404"/>
      <c r="DX89" s="404"/>
      <c r="DY89" s="404"/>
      <c r="DZ89" s="404"/>
      <c r="EA89" s="404"/>
      <c r="EB89" s="404"/>
      <c r="EC89" s="404"/>
      <c r="ED89" s="404"/>
      <c r="EE89" s="404"/>
      <c r="EF89" s="392" t="s">
        <v>51</v>
      </c>
      <c r="EG89" s="392" t="s">
        <v>51</v>
      </c>
      <c r="EH89" s="392" t="s">
        <v>51</v>
      </c>
      <c r="EI89" s="404"/>
      <c r="EJ89" s="404"/>
      <c r="EK89" s="478"/>
      <c r="EL89" s="478"/>
      <c r="EM89" s="478"/>
      <c r="EN89" s="478"/>
      <c r="EO89" s="478"/>
      <c r="EP89" s="478"/>
      <c r="EQ89" s="478"/>
      <c r="ER89" s="478"/>
      <c r="ES89" s="478"/>
      <c r="ET89" s="478"/>
      <c r="EU89" s="478" t="s">
        <v>51</v>
      </c>
      <c r="EV89" s="478" t="s">
        <v>51</v>
      </c>
      <c r="EW89" s="404"/>
      <c r="EX89" s="404"/>
      <c r="EY89" s="404"/>
      <c r="EZ89" s="404"/>
      <c r="FA89" s="404"/>
      <c r="FB89" s="404"/>
      <c r="FC89" s="404"/>
      <c r="FD89" s="404"/>
      <c r="FE89" s="404"/>
      <c r="FF89" s="404"/>
      <c r="FG89" s="404"/>
      <c r="FH89" s="392" t="s">
        <v>51</v>
      </c>
      <c r="FI89" s="392" t="s">
        <v>51</v>
      </c>
      <c r="FJ89" s="392" t="s">
        <v>51</v>
      </c>
      <c r="FK89" s="404"/>
      <c r="FL89" s="404"/>
      <c r="FM89" s="404"/>
      <c r="FN89" s="404"/>
      <c r="FO89" s="404"/>
      <c r="FP89" s="404"/>
      <c r="FQ89" s="404"/>
      <c r="FR89" s="404"/>
      <c r="FS89" s="404"/>
      <c r="FT89" s="404"/>
      <c r="FU89" s="404"/>
      <c r="FV89" s="392" t="s">
        <v>51</v>
      </c>
      <c r="FW89" s="392" t="s">
        <v>51</v>
      </c>
      <c r="FX89" s="392" t="s">
        <v>51</v>
      </c>
    </row>
    <row r="90" spans="1:180" ht="15" thickBot="1">
      <c r="A90" s="1335"/>
      <c r="B90" s="845" t="s">
        <v>331</v>
      </c>
      <c r="C90" s="405"/>
      <c r="D90" s="404"/>
      <c r="E90" s="404"/>
      <c r="F90" s="404"/>
      <c r="G90" s="404"/>
      <c r="H90" s="404"/>
      <c r="I90" s="404"/>
      <c r="J90" s="404"/>
      <c r="K90" s="404"/>
      <c r="L90" s="404"/>
      <c r="M90" s="404"/>
      <c r="N90" s="392" t="s">
        <v>53</v>
      </c>
      <c r="O90" s="392" t="s">
        <v>53</v>
      </c>
      <c r="P90" s="392" t="s">
        <v>53</v>
      </c>
      <c r="Q90" s="404"/>
      <c r="R90" s="404"/>
      <c r="S90" s="404"/>
      <c r="T90" s="404"/>
      <c r="U90" s="404"/>
      <c r="V90" s="404"/>
      <c r="W90" s="404"/>
      <c r="X90" s="404"/>
      <c r="Y90" s="404"/>
      <c r="Z90" s="404"/>
      <c r="AA90" s="404"/>
      <c r="AB90" s="392" t="s">
        <v>53</v>
      </c>
      <c r="AC90" s="392" t="s">
        <v>53</v>
      </c>
      <c r="AD90" s="392" t="s">
        <v>53</v>
      </c>
      <c r="AE90" s="404"/>
      <c r="AF90" s="404"/>
      <c r="AG90" s="404"/>
      <c r="AH90" s="404"/>
      <c r="AI90" s="404"/>
      <c r="AJ90" s="404"/>
      <c r="AK90" s="404"/>
      <c r="AL90" s="404"/>
      <c r="AM90" s="404"/>
      <c r="AN90" s="404"/>
      <c r="AO90" s="404"/>
      <c r="AP90" s="404"/>
      <c r="AQ90" s="404"/>
      <c r="AR90" s="404"/>
      <c r="AS90" s="404"/>
      <c r="AT90" s="404"/>
      <c r="AU90" s="404"/>
      <c r="AV90" s="404"/>
      <c r="AW90" s="404"/>
      <c r="AX90" s="404"/>
      <c r="AY90" s="404"/>
      <c r="AZ90" s="404"/>
      <c r="BA90" s="404"/>
      <c r="BB90" s="404"/>
      <c r="BC90" s="404"/>
      <c r="BD90" s="404"/>
      <c r="BE90" s="404"/>
      <c r="BF90" s="392" t="s">
        <v>53</v>
      </c>
      <c r="BG90" s="392"/>
      <c r="BH90" s="404"/>
      <c r="BI90" s="404"/>
      <c r="BJ90" s="404"/>
      <c r="BK90" s="404"/>
      <c r="BL90" s="404"/>
      <c r="BM90" s="404"/>
      <c r="BN90" s="404"/>
      <c r="BO90" s="404"/>
      <c r="BP90" s="404"/>
      <c r="BQ90" s="404"/>
      <c r="BR90" s="404"/>
      <c r="BS90" s="404"/>
      <c r="BT90" s="404"/>
      <c r="BU90" s="404"/>
      <c r="BV90" s="392" t="s">
        <v>53</v>
      </c>
      <c r="BW90" s="392" t="s">
        <v>53</v>
      </c>
      <c r="BX90" s="392" t="s">
        <v>53</v>
      </c>
      <c r="BY90" s="404"/>
      <c r="BZ90" s="404"/>
      <c r="CA90" s="404"/>
      <c r="CB90" s="404"/>
      <c r="CC90" s="404"/>
      <c r="CD90" s="404"/>
      <c r="CE90" s="404"/>
      <c r="CF90" s="404"/>
      <c r="CG90" s="404"/>
      <c r="CH90" s="404"/>
      <c r="CI90" s="404"/>
      <c r="CJ90" s="404"/>
      <c r="CK90" s="392" t="s">
        <v>53</v>
      </c>
      <c r="CL90" s="392" t="s">
        <v>53</v>
      </c>
      <c r="CM90" s="392" t="s">
        <v>53</v>
      </c>
      <c r="CN90" s="404"/>
      <c r="CO90" s="404"/>
      <c r="CP90" s="404"/>
      <c r="CQ90" s="404"/>
      <c r="CR90" s="404"/>
      <c r="CS90" s="404"/>
      <c r="CT90" s="404"/>
      <c r="CU90" s="404"/>
      <c r="CV90" s="404"/>
      <c r="CW90" s="404"/>
      <c r="CX90" s="404"/>
      <c r="CY90" s="392" t="s">
        <v>53</v>
      </c>
      <c r="CZ90" s="392" t="s">
        <v>53</v>
      </c>
      <c r="DA90" s="392" t="s">
        <v>53</v>
      </c>
      <c r="DB90" s="404"/>
      <c r="DC90" s="404"/>
      <c r="DD90" s="404"/>
      <c r="DE90" s="404"/>
      <c r="DF90" s="404"/>
      <c r="DG90" s="404"/>
      <c r="DH90" s="404"/>
      <c r="DI90" s="404"/>
      <c r="DJ90" s="404"/>
      <c r="DK90" s="404"/>
      <c r="DL90" s="404"/>
      <c r="DM90" s="404"/>
      <c r="DN90" s="404"/>
      <c r="DO90" s="404"/>
      <c r="DP90" s="404"/>
      <c r="DQ90" s="404"/>
      <c r="DR90" s="392" t="s">
        <v>53</v>
      </c>
      <c r="DS90" s="392" t="s">
        <v>53</v>
      </c>
      <c r="DT90" s="392" t="s">
        <v>53</v>
      </c>
      <c r="DU90" s="404"/>
      <c r="DV90" s="404"/>
      <c r="DW90" s="404"/>
      <c r="DX90" s="404"/>
      <c r="DY90" s="404"/>
      <c r="DZ90" s="404"/>
      <c r="EA90" s="404"/>
      <c r="EB90" s="404"/>
      <c r="EC90" s="404"/>
      <c r="ED90" s="404"/>
      <c r="EE90" s="404"/>
      <c r="EF90" s="392" t="s">
        <v>53</v>
      </c>
      <c r="EG90" s="392" t="s">
        <v>53</v>
      </c>
      <c r="EH90" s="392" t="s">
        <v>53</v>
      </c>
      <c r="EI90" s="404"/>
      <c r="EJ90" s="404"/>
      <c r="EK90" s="478"/>
      <c r="EL90" s="478"/>
      <c r="EM90" s="478"/>
      <c r="EN90" s="478"/>
      <c r="EO90" s="478"/>
      <c r="EP90" s="478"/>
      <c r="EQ90" s="478"/>
      <c r="ER90" s="478"/>
      <c r="ES90" s="478"/>
      <c r="ET90" s="478"/>
      <c r="EU90" s="478" t="s">
        <v>53</v>
      </c>
      <c r="EV90" s="478" t="s">
        <v>53</v>
      </c>
      <c r="EW90" s="404"/>
      <c r="EX90" s="404"/>
      <c r="EY90" s="404"/>
      <c r="EZ90" s="404"/>
      <c r="FA90" s="404"/>
      <c r="FB90" s="404"/>
      <c r="FC90" s="404"/>
      <c r="FD90" s="404"/>
      <c r="FE90" s="404"/>
      <c r="FF90" s="404"/>
      <c r="FG90" s="404"/>
      <c r="FH90" s="392" t="s">
        <v>53</v>
      </c>
      <c r="FI90" s="392" t="s">
        <v>53</v>
      </c>
      <c r="FJ90" s="392" t="s">
        <v>53</v>
      </c>
      <c r="FK90" s="404"/>
      <c r="FL90" s="404"/>
      <c r="FM90" s="404"/>
      <c r="FN90" s="404"/>
      <c r="FO90" s="404"/>
      <c r="FP90" s="404"/>
      <c r="FQ90" s="404"/>
      <c r="FR90" s="404"/>
      <c r="FS90" s="404"/>
      <c r="FT90" s="404"/>
      <c r="FU90" s="404"/>
      <c r="FV90" s="392" t="s">
        <v>53</v>
      </c>
      <c r="FW90" s="392" t="s">
        <v>53</v>
      </c>
      <c r="FX90" s="392" t="s">
        <v>53</v>
      </c>
    </row>
    <row r="91" spans="1:180" ht="15" thickTop="1">
      <c r="C91" s="623"/>
      <c r="D91" s="623"/>
      <c r="E91" s="623"/>
      <c r="F91" s="623"/>
      <c r="G91" s="623"/>
      <c r="H91" s="623"/>
      <c r="I91" s="623"/>
      <c r="J91" s="623"/>
      <c r="K91" s="623"/>
      <c r="L91" s="623"/>
      <c r="M91" s="623"/>
      <c r="N91" s="624"/>
      <c r="O91" s="624"/>
      <c r="P91" s="624"/>
      <c r="Q91" s="623"/>
      <c r="R91" s="623"/>
      <c r="S91" s="623"/>
      <c r="T91" s="623"/>
      <c r="U91" s="623"/>
      <c r="V91" s="623"/>
      <c r="W91" s="623"/>
      <c r="X91" s="623"/>
      <c r="Y91" s="623"/>
      <c r="Z91" s="623"/>
      <c r="AA91" s="623"/>
      <c r="AB91" s="624"/>
      <c r="AC91" s="624"/>
      <c r="AD91" s="624"/>
      <c r="AE91" s="623"/>
      <c r="AF91" s="623"/>
      <c r="AG91" s="623"/>
      <c r="AH91" s="623"/>
      <c r="AI91" s="623"/>
      <c r="AJ91" s="623"/>
      <c r="AK91" s="623"/>
      <c r="AL91" s="623"/>
      <c r="AM91" s="623"/>
      <c r="AN91" s="623"/>
      <c r="AO91" s="623"/>
      <c r="AP91" s="623"/>
      <c r="AQ91" s="623"/>
      <c r="AR91" s="623"/>
      <c r="AS91" s="623"/>
      <c r="AT91" s="623"/>
      <c r="AU91" s="623"/>
      <c r="AV91" s="623"/>
      <c r="AW91" s="623"/>
      <c r="AX91" s="623"/>
      <c r="AY91" s="623"/>
      <c r="AZ91" s="623"/>
      <c r="BA91" s="623"/>
      <c r="BB91" s="623"/>
      <c r="BC91" s="623"/>
      <c r="BD91" s="623"/>
      <c r="BE91" s="623"/>
      <c r="BF91" s="623"/>
      <c r="BG91" s="623"/>
      <c r="BH91" s="623"/>
      <c r="BI91" s="623"/>
      <c r="BJ91" s="623"/>
      <c r="BK91" s="623"/>
      <c r="BL91" s="623"/>
      <c r="BM91" s="623"/>
      <c r="BN91" s="623"/>
      <c r="BO91" s="623"/>
      <c r="BP91" s="623"/>
      <c r="BQ91" s="623"/>
      <c r="BR91" s="623"/>
      <c r="BS91" s="623"/>
      <c r="BT91" s="623"/>
      <c r="BU91" s="623"/>
      <c r="BV91" s="624"/>
      <c r="BW91" s="624"/>
      <c r="BX91" s="624"/>
      <c r="BY91" s="623"/>
      <c r="BZ91" s="623"/>
      <c r="CA91" s="623"/>
      <c r="CB91" s="623"/>
      <c r="CC91" s="623"/>
      <c r="CD91" s="623"/>
      <c r="CE91" s="623"/>
      <c r="CF91" s="623"/>
      <c r="CG91" s="623"/>
      <c r="CH91" s="623"/>
      <c r="CI91" s="623"/>
      <c r="CJ91" s="623"/>
      <c r="CK91" s="624"/>
      <c r="CL91" s="624"/>
      <c r="CM91" s="624"/>
      <c r="CN91" s="623"/>
      <c r="CO91" s="623"/>
      <c r="CP91" s="623"/>
      <c r="CQ91" s="623"/>
      <c r="CR91" s="623"/>
      <c r="CS91" s="623"/>
      <c r="CT91" s="623"/>
      <c r="CU91" s="623"/>
      <c r="CV91" s="623"/>
      <c r="CW91" s="623"/>
      <c r="CX91" s="623"/>
      <c r="CY91" s="624"/>
      <c r="CZ91" s="624"/>
      <c r="DA91" s="624"/>
      <c r="DB91" s="623"/>
      <c r="DC91" s="623"/>
      <c r="DD91" s="623"/>
      <c r="DE91" s="623"/>
      <c r="DF91" s="623"/>
      <c r="DG91" s="623"/>
      <c r="DH91" s="623"/>
      <c r="DI91" s="623"/>
      <c r="DJ91" s="623"/>
      <c r="DK91" s="623"/>
      <c r="DL91" s="623"/>
      <c r="DM91" s="623"/>
      <c r="DN91" s="623"/>
      <c r="DO91" s="623"/>
      <c r="DP91" s="623"/>
      <c r="DQ91" s="623"/>
      <c r="DR91" s="624"/>
      <c r="DS91" s="624"/>
      <c r="DT91" s="624"/>
      <c r="DU91" s="623"/>
      <c r="DV91" s="623"/>
      <c r="DW91" s="623"/>
      <c r="DX91" s="623"/>
      <c r="DY91" s="623"/>
      <c r="DZ91" s="623"/>
      <c r="EA91" s="623"/>
      <c r="EB91" s="623"/>
      <c r="EC91" s="623"/>
      <c r="ED91" s="623"/>
      <c r="EE91" s="623"/>
      <c r="EF91" s="624"/>
      <c r="EG91" s="624"/>
      <c r="EH91" s="624"/>
      <c r="EI91" s="623"/>
      <c r="EJ91" s="623"/>
      <c r="EK91" s="625"/>
      <c r="EL91" s="625"/>
      <c r="EM91" s="625"/>
      <c r="EN91" s="625"/>
      <c r="EO91" s="625"/>
      <c r="EP91" s="625"/>
      <c r="EQ91" s="625"/>
      <c r="ER91" s="625"/>
      <c r="ES91" s="625"/>
      <c r="ET91" s="625"/>
      <c r="EU91" s="625"/>
      <c r="EV91" s="625"/>
      <c r="EW91" s="623"/>
      <c r="EX91" s="623"/>
      <c r="EY91" s="623"/>
      <c r="EZ91" s="623"/>
      <c r="FA91" s="623"/>
      <c r="FB91" s="623"/>
      <c r="FC91" s="623"/>
      <c r="FD91" s="623"/>
      <c r="FE91" s="623"/>
      <c r="FF91" s="623"/>
      <c r="FG91" s="623"/>
      <c r="FH91" s="624"/>
      <c r="FI91" s="624"/>
      <c r="FJ91" s="624"/>
      <c r="FK91" s="623"/>
      <c r="FL91" s="623"/>
      <c r="FM91" s="623"/>
      <c r="FN91" s="623"/>
      <c r="FO91" s="623"/>
      <c r="FP91" s="623"/>
      <c r="FQ91" s="623"/>
      <c r="FR91" s="623"/>
      <c r="FS91" s="623"/>
      <c r="FT91" s="623"/>
      <c r="FU91" s="623"/>
      <c r="FV91" s="624"/>
    </row>
    <row r="92" spans="1:180">
      <c r="AB92" s="8"/>
      <c r="AC92" s="8"/>
      <c r="AD92" s="8"/>
      <c r="BV92" s="8"/>
      <c r="BW92" s="8"/>
      <c r="BX92" s="8"/>
      <c r="CK92" s="8"/>
      <c r="CL92" s="8"/>
      <c r="CM92" s="8"/>
      <c r="CY92" s="8"/>
      <c r="CZ92" s="8"/>
      <c r="DA92" s="8"/>
      <c r="DR92" s="8"/>
      <c r="DS92" s="8"/>
      <c r="DT92" s="8"/>
      <c r="EF92" s="8"/>
      <c r="EG92" s="8"/>
      <c r="EH92" s="8"/>
      <c r="FH92" s="8"/>
      <c r="FI92" s="8"/>
      <c r="FJ92" s="8"/>
      <c r="FV92" s="8"/>
    </row>
  </sheetData>
  <mergeCells count="19">
    <mergeCell ref="DD3:DF3"/>
    <mergeCell ref="DB3:DC3"/>
    <mergeCell ref="A69:A73"/>
    <mergeCell ref="A83:A90"/>
    <mergeCell ref="A75:A81"/>
    <mergeCell ref="BH3:BI3"/>
    <mergeCell ref="A50:A67"/>
    <mergeCell ref="C3:P3"/>
    <mergeCell ref="Q3:AD3"/>
    <mergeCell ref="AF3:AS3"/>
    <mergeCell ref="AT3:BG3"/>
    <mergeCell ref="BJ3:BX3"/>
    <mergeCell ref="BY3:CM3"/>
    <mergeCell ref="CN3:DA3"/>
    <mergeCell ref="DG3:DT3"/>
    <mergeCell ref="DU3:EH3"/>
    <mergeCell ref="EI3:EV3"/>
    <mergeCell ref="EW3:FJ3"/>
    <mergeCell ref="FK3:FX3"/>
  </mergeCells>
  <phoneticPr fontId="111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CFFCC"/>
  </sheetPr>
  <dimension ref="A1:Q91"/>
  <sheetViews>
    <sheetView workbookViewId="0">
      <selection activeCell="T408" activeCellId="2" sqref="H408 N408 T408"/>
    </sheetView>
  </sheetViews>
  <sheetFormatPr defaultRowHeight="14.4"/>
  <cols>
    <col min="1" max="1" width="11.33203125" customWidth="1"/>
    <col min="2" max="2" width="37.6640625" customWidth="1"/>
    <col min="5" max="6" width="11.33203125" customWidth="1"/>
    <col min="7" max="7" width="10.44140625" customWidth="1"/>
    <col min="10" max="10" width="10.109375" customWidth="1"/>
    <col min="11" max="11" width="9.88671875" customWidth="1"/>
    <col min="15" max="15" width="3.6640625" customWidth="1"/>
  </cols>
  <sheetData>
    <row r="1" spans="1:17" ht="22.8">
      <c r="A1" s="1342" t="s">
        <v>1</v>
      </c>
      <c r="B1" s="1342"/>
      <c r="C1" s="1342"/>
      <c r="D1" s="1342"/>
      <c r="E1" s="1342"/>
      <c r="F1" s="1342"/>
      <c r="G1" s="1342"/>
      <c r="H1" s="1342"/>
      <c r="I1" s="1342"/>
      <c r="J1" s="1342"/>
      <c r="K1" s="1342"/>
      <c r="L1" s="1342"/>
      <c r="M1" s="1342"/>
      <c r="N1" s="1342"/>
      <c r="O1" s="1342"/>
      <c r="P1" s="223"/>
      <c r="Q1" s="223"/>
    </row>
    <row r="2" spans="1:17" ht="22.8">
      <c r="A2" s="1343" t="s">
        <v>449</v>
      </c>
      <c r="B2" s="1343"/>
      <c r="C2" s="1343"/>
      <c r="D2" s="1343"/>
      <c r="E2" s="1343"/>
      <c r="F2" s="1343"/>
      <c r="G2" s="1343"/>
      <c r="H2" s="1343"/>
      <c r="I2" s="1343"/>
      <c r="J2" s="1343"/>
      <c r="K2" s="1343"/>
      <c r="L2" s="1343"/>
      <c r="M2" s="1343"/>
      <c r="N2" s="1343"/>
      <c r="O2" s="1343"/>
      <c r="P2" s="847"/>
      <c r="Q2" s="847"/>
    </row>
    <row r="3" spans="1:17" ht="22.8">
      <c r="B3" s="223"/>
      <c r="C3" s="223"/>
      <c r="D3" s="223"/>
      <c r="E3" s="223"/>
      <c r="F3" s="223"/>
      <c r="G3" s="223"/>
      <c r="H3" s="223"/>
      <c r="I3" s="223"/>
    </row>
    <row r="4" spans="1:17" ht="62.4">
      <c r="B4" s="224" t="s">
        <v>145</v>
      </c>
      <c r="C4" s="225" t="s">
        <v>2</v>
      </c>
      <c r="D4" s="225" t="s">
        <v>3</v>
      </c>
      <c r="E4" s="225" t="s">
        <v>84</v>
      </c>
      <c r="F4" s="225" t="s">
        <v>4</v>
      </c>
      <c r="G4" s="226" t="s">
        <v>5</v>
      </c>
      <c r="H4" s="226" t="s">
        <v>6</v>
      </c>
      <c r="I4" s="226" t="s">
        <v>7</v>
      </c>
      <c r="J4" s="226" t="s">
        <v>450</v>
      </c>
      <c r="K4" s="226" t="s">
        <v>451</v>
      </c>
      <c r="L4" s="226" t="s">
        <v>10</v>
      </c>
      <c r="M4" s="226" t="s">
        <v>11</v>
      </c>
      <c r="N4" s="226" t="s">
        <v>12</v>
      </c>
    </row>
    <row r="5" spans="1:17" ht="14.7" customHeight="1">
      <c r="B5" s="477" t="s">
        <v>41</v>
      </c>
      <c r="C5" s="477">
        <v>7.91</v>
      </c>
      <c r="D5" s="477">
        <v>8.5</v>
      </c>
      <c r="E5" s="1344" t="s">
        <v>448</v>
      </c>
      <c r="F5" s="1344" t="s">
        <v>448</v>
      </c>
      <c r="G5" s="477">
        <v>7.71</v>
      </c>
      <c r="H5" s="477">
        <v>7.79</v>
      </c>
      <c r="I5" s="477">
        <v>7.78</v>
      </c>
      <c r="J5" s="477">
        <v>8.32</v>
      </c>
      <c r="K5" s="477">
        <v>7.89</v>
      </c>
      <c r="L5" s="477">
        <v>7.33</v>
      </c>
      <c r="M5" s="477">
        <v>8.3800000000000008</v>
      </c>
      <c r="N5" s="477">
        <v>8.0299999999999994</v>
      </c>
    </row>
    <row r="6" spans="1:17">
      <c r="B6" s="477" t="s">
        <v>26</v>
      </c>
      <c r="C6" s="477">
        <v>4880</v>
      </c>
      <c r="D6" s="477">
        <v>2320</v>
      </c>
      <c r="E6" s="1345"/>
      <c r="F6" s="1345"/>
      <c r="G6" s="477">
        <v>719</v>
      </c>
      <c r="H6" s="477">
        <v>934</v>
      </c>
      <c r="I6" s="477">
        <v>1210</v>
      </c>
      <c r="J6" s="477">
        <v>6500</v>
      </c>
      <c r="K6" s="477">
        <v>2730</v>
      </c>
      <c r="L6" s="477">
        <v>441</v>
      </c>
      <c r="M6" s="477">
        <v>3330</v>
      </c>
      <c r="N6" s="477">
        <v>2160</v>
      </c>
    </row>
    <row r="7" spans="1:17" ht="14.4" hidden="1" customHeight="1">
      <c r="B7" s="477" t="s">
        <v>46</v>
      </c>
      <c r="C7" s="477"/>
      <c r="D7" s="477"/>
      <c r="E7" s="1345"/>
      <c r="F7" s="1345"/>
      <c r="G7" s="477"/>
      <c r="H7" s="477"/>
      <c r="I7" s="477"/>
      <c r="J7" s="477"/>
      <c r="K7" s="477"/>
      <c r="L7" s="477"/>
      <c r="M7" s="477"/>
      <c r="N7" s="477"/>
    </row>
    <row r="8" spans="1:17">
      <c r="B8" s="477" t="s">
        <v>48</v>
      </c>
      <c r="C8" s="477">
        <v>11</v>
      </c>
      <c r="D8" s="477">
        <v>16</v>
      </c>
      <c r="E8" s="1345"/>
      <c r="F8" s="1345"/>
      <c r="G8" s="477">
        <v>14</v>
      </c>
      <c r="H8" s="477">
        <v>14</v>
      </c>
      <c r="I8" s="477">
        <v>8</v>
      </c>
      <c r="J8" s="477">
        <v>6</v>
      </c>
      <c r="K8" s="477">
        <v>6</v>
      </c>
      <c r="L8" s="477">
        <v>8</v>
      </c>
      <c r="M8" s="477">
        <v>11</v>
      </c>
      <c r="N8" s="477">
        <v>12</v>
      </c>
    </row>
    <row r="9" spans="1:17" ht="15.6">
      <c r="B9" s="477" t="s">
        <v>284</v>
      </c>
      <c r="C9" s="477" t="s">
        <v>51</v>
      </c>
      <c r="D9" s="477" t="s">
        <v>51</v>
      </c>
      <c r="E9" s="1345"/>
      <c r="F9" s="1345"/>
      <c r="G9" s="477" t="s">
        <v>51</v>
      </c>
      <c r="H9" s="477" t="s">
        <v>51</v>
      </c>
      <c r="I9" s="477" t="s">
        <v>51</v>
      </c>
      <c r="J9" s="477" t="s">
        <v>51</v>
      </c>
      <c r="K9" s="477" t="s">
        <v>51</v>
      </c>
      <c r="L9" s="477" t="s">
        <v>51</v>
      </c>
      <c r="M9" s="477" t="s">
        <v>51</v>
      </c>
      <c r="N9" s="477" t="s">
        <v>51</v>
      </c>
    </row>
    <row r="10" spans="1:17" ht="15.6">
      <c r="B10" s="477" t="s">
        <v>14</v>
      </c>
      <c r="C10" s="477" t="s">
        <v>51</v>
      </c>
      <c r="D10" s="477" t="s">
        <v>51</v>
      </c>
      <c r="E10" s="1345"/>
      <c r="F10" s="1345"/>
      <c r="G10" s="477" t="s">
        <v>51</v>
      </c>
      <c r="H10" s="477" t="s">
        <v>51</v>
      </c>
      <c r="I10" s="477" t="s">
        <v>51</v>
      </c>
      <c r="J10" s="477" t="s">
        <v>51</v>
      </c>
      <c r="K10" s="477" t="s">
        <v>51</v>
      </c>
      <c r="L10" s="477" t="s">
        <v>51</v>
      </c>
      <c r="M10" s="477">
        <v>10</v>
      </c>
      <c r="N10" s="477" t="s">
        <v>51</v>
      </c>
    </row>
    <row r="11" spans="1:17" ht="15.6">
      <c r="B11" s="477" t="s">
        <v>13</v>
      </c>
      <c r="C11" s="477">
        <v>241</v>
      </c>
      <c r="D11" s="477">
        <v>80</v>
      </c>
      <c r="E11" s="1345"/>
      <c r="F11" s="1345"/>
      <c r="G11" s="477">
        <v>149</v>
      </c>
      <c r="H11" s="477">
        <v>149</v>
      </c>
      <c r="I11" s="477">
        <v>107</v>
      </c>
      <c r="J11" s="477">
        <v>300</v>
      </c>
      <c r="K11" s="477">
        <v>186</v>
      </c>
      <c r="L11" s="477">
        <v>45</v>
      </c>
      <c r="M11" s="477">
        <v>161</v>
      </c>
      <c r="N11" s="477">
        <v>125</v>
      </c>
    </row>
    <row r="12" spans="1:17" ht="15.6">
      <c r="B12" s="477" t="s">
        <v>372</v>
      </c>
      <c r="C12" s="477">
        <v>241</v>
      </c>
      <c r="D12" s="477">
        <v>80</v>
      </c>
      <c r="E12" s="1345"/>
      <c r="F12" s="1345"/>
      <c r="G12" s="477">
        <v>149</v>
      </c>
      <c r="H12" s="477">
        <v>149</v>
      </c>
      <c r="I12" s="477">
        <v>107</v>
      </c>
      <c r="J12" s="477">
        <v>300</v>
      </c>
      <c r="K12" s="477">
        <v>186</v>
      </c>
      <c r="L12" s="477">
        <v>45</v>
      </c>
      <c r="M12" s="477">
        <v>171</v>
      </c>
      <c r="N12" s="477">
        <v>125</v>
      </c>
    </row>
    <row r="13" spans="1:17" ht="15.6">
      <c r="B13" s="477" t="s">
        <v>373</v>
      </c>
      <c r="C13" s="477">
        <v>7</v>
      </c>
      <c r="D13" s="477">
        <v>1</v>
      </c>
      <c r="E13" s="1345"/>
      <c r="F13" s="1345"/>
      <c r="G13" s="477">
        <v>2</v>
      </c>
      <c r="H13" s="477">
        <v>3</v>
      </c>
      <c r="I13" s="477">
        <v>3</v>
      </c>
      <c r="J13" s="477">
        <v>3</v>
      </c>
      <c r="K13" s="477">
        <v>2</v>
      </c>
      <c r="L13" s="477">
        <v>3</v>
      </c>
      <c r="M13" s="477" t="s">
        <v>51</v>
      </c>
      <c r="N13" s="477">
        <v>2</v>
      </c>
    </row>
    <row r="14" spans="1:17">
      <c r="B14" s="477" t="s">
        <v>45</v>
      </c>
      <c r="C14" s="477">
        <v>2340</v>
      </c>
      <c r="D14" s="477">
        <v>1020</v>
      </c>
      <c r="E14" s="1345"/>
      <c r="F14" s="1345"/>
      <c r="G14" s="477">
        <v>49</v>
      </c>
      <c r="H14" s="477">
        <v>110</v>
      </c>
      <c r="I14" s="477">
        <v>467</v>
      </c>
      <c r="J14" s="477">
        <v>3610</v>
      </c>
      <c r="K14" s="477">
        <v>1410</v>
      </c>
      <c r="L14" s="477">
        <v>62</v>
      </c>
      <c r="M14" s="477">
        <v>1790</v>
      </c>
      <c r="N14" s="477">
        <v>908</v>
      </c>
    </row>
    <row r="15" spans="1:17">
      <c r="B15" s="477" t="s">
        <v>23</v>
      </c>
      <c r="C15" s="477">
        <v>359</v>
      </c>
      <c r="D15" s="477">
        <v>132</v>
      </c>
      <c r="E15" s="1345"/>
      <c r="F15" s="1345"/>
      <c r="G15" s="477">
        <v>108</v>
      </c>
      <c r="H15" s="477">
        <v>140</v>
      </c>
      <c r="I15" s="477">
        <v>54</v>
      </c>
      <c r="J15" s="477">
        <v>485</v>
      </c>
      <c r="K15" s="477">
        <v>82</v>
      </c>
      <c r="L15" s="477">
        <v>66</v>
      </c>
      <c r="M15" s="477">
        <v>94</v>
      </c>
      <c r="N15" s="477">
        <v>126</v>
      </c>
    </row>
    <row r="16" spans="1:17">
      <c r="B16" s="477" t="s">
        <v>259</v>
      </c>
      <c r="C16" s="477">
        <v>338</v>
      </c>
      <c r="D16" s="477">
        <v>227</v>
      </c>
      <c r="E16" s="1345"/>
      <c r="F16" s="1345"/>
      <c r="G16" s="477">
        <v>39</v>
      </c>
      <c r="H16" s="477">
        <v>46</v>
      </c>
      <c r="I16" s="477">
        <v>76</v>
      </c>
      <c r="J16" s="477">
        <v>212</v>
      </c>
      <c r="K16" s="477">
        <v>243</v>
      </c>
      <c r="L16" s="477">
        <v>14</v>
      </c>
      <c r="M16" s="477">
        <v>140</v>
      </c>
      <c r="N16" s="477">
        <v>113</v>
      </c>
    </row>
    <row r="17" spans="2:14" ht="14.4" hidden="1" customHeight="1">
      <c r="B17" s="477" t="s">
        <v>383</v>
      </c>
      <c r="C17" s="477"/>
      <c r="D17" s="477"/>
      <c r="E17" s="1345"/>
      <c r="F17" s="1345"/>
      <c r="G17" s="477"/>
      <c r="H17" s="477"/>
      <c r="I17" s="477"/>
      <c r="J17" s="477"/>
      <c r="K17" s="477"/>
      <c r="L17" s="477"/>
      <c r="M17" s="477"/>
      <c r="N17" s="477"/>
    </row>
    <row r="18" spans="2:14">
      <c r="B18" s="477" t="s">
        <v>254</v>
      </c>
      <c r="C18" s="477">
        <v>365</v>
      </c>
      <c r="D18" s="477">
        <v>129</v>
      </c>
      <c r="E18" s="1345"/>
      <c r="F18" s="1345"/>
      <c r="G18" s="477">
        <v>16</v>
      </c>
      <c r="H18" s="477">
        <v>23</v>
      </c>
      <c r="I18" s="477">
        <v>79</v>
      </c>
      <c r="J18" s="477">
        <v>665</v>
      </c>
      <c r="K18" s="477">
        <v>181</v>
      </c>
      <c r="L18" s="477">
        <v>12</v>
      </c>
      <c r="M18" s="477">
        <v>375</v>
      </c>
      <c r="N18" s="477">
        <v>163</v>
      </c>
    </row>
    <row r="19" spans="2:14">
      <c r="B19" s="477" t="s">
        <v>255</v>
      </c>
      <c r="C19" s="477">
        <v>439</v>
      </c>
      <c r="D19" s="477">
        <v>162</v>
      </c>
      <c r="E19" s="1345"/>
      <c r="F19" s="1345"/>
      <c r="G19" s="477">
        <v>86</v>
      </c>
      <c r="H19" s="477">
        <v>110</v>
      </c>
      <c r="I19" s="477">
        <v>78</v>
      </c>
      <c r="J19" s="477">
        <v>506</v>
      </c>
      <c r="K19" s="477">
        <v>125</v>
      </c>
      <c r="L19" s="477">
        <v>52</v>
      </c>
      <c r="M19" s="477">
        <v>201</v>
      </c>
      <c r="N19" s="477">
        <v>171</v>
      </c>
    </row>
    <row r="20" spans="2:14">
      <c r="B20" s="477" t="s">
        <v>256</v>
      </c>
      <c r="C20" s="477">
        <v>25</v>
      </c>
      <c r="D20" s="477">
        <v>12</v>
      </c>
      <c r="E20" s="1345"/>
      <c r="F20" s="1345"/>
      <c r="G20" s="477">
        <v>3</v>
      </c>
      <c r="H20" s="477">
        <v>3</v>
      </c>
      <c r="I20" s="477">
        <v>8</v>
      </c>
      <c r="J20" s="477">
        <v>29</v>
      </c>
      <c r="K20" s="477">
        <v>10</v>
      </c>
      <c r="L20" s="477">
        <v>4</v>
      </c>
      <c r="M20" s="477">
        <v>15</v>
      </c>
      <c r="N20" s="477">
        <v>14</v>
      </c>
    </row>
    <row r="21" spans="2:14">
      <c r="B21" s="477" t="s">
        <v>28</v>
      </c>
      <c r="C21" s="477">
        <v>2350</v>
      </c>
      <c r="D21" s="477">
        <v>1100</v>
      </c>
      <c r="E21" s="1345"/>
      <c r="F21" s="1345"/>
      <c r="G21" s="477">
        <v>163</v>
      </c>
      <c r="H21" s="477">
        <v>210</v>
      </c>
      <c r="I21" s="477">
        <v>515</v>
      </c>
      <c r="J21" s="477">
        <v>3270</v>
      </c>
      <c r="K21" s="477">
        <v>1350</v>
      </c>
      <c r="L21" s="477">
        <v>84</v>
      </c>
      <c r="M21" s="477">
        <v>1890</v>
      </c>
      <c r="N21" s="477">
        <v>953</v>
      </c>
    </row>
    <row r="22" spans="2:14">
      <c r="B22" s="477" t="s">
        <v>374</v>
      </c>
      <c r="C22" s="477" t="s">
        <v>52</v>
      </c>
      <c r="D22" s="477" t="s">
        <v>52</v>
      </c>
      <c r="E22" s="1345"/>
      <c r="F22" s="1345"/>
      <c r="G22" s="477">
        <v>0.12</v>
      </c>
      <c r="H22" s="477">
        <v>0.12</v>
      </c>
      <c r="I22" s="477" t="s">
        <v>52</v>
      </c>
      <c r="J22" s="477" t="s">
        <v>52</v>
      </c>
      <c r="K22" s="477" t="s">
        <v>52</v>
      </c>
      <c r="L22" s="477">
        <v>0.13</v>
      </c>
      <c r="M22" s="477" t="s">
        <v>52</v>
      </c>
      <c r="N22" s="477">
        <v>0.1</v>
      </c>
    </row>
    <row r="23" spans="2:14">
      <c r="B23" s="477" t="s">
        <v>375</v>
      </c>
      <c r="C23" s="477">
        <v>0.08</v>
      </c>
      <c r="D23" s="477">
        <v>0.04</v>
      </c>
      <c r="E23" s="1345"/>
      <c r="F23" s="1345"/>
      <c r="G23" s="477">
        <v>0.86</v>
      </c>
      <c r="H23" s="477">
        <v>0.47</v>
      </c>
      <c r="I23" s="477">
        <v>0.13</v>
      </c>
      <c r="J23" s="477">
        <v>0.06</v>
      </c>
      <c r="K23" s="477" t="s">
        <v>30</v>
      </c>
      <c r="L23" s="477">
        <v>0.66</v>
      </c>
      <c r="M23" s="477">
        <v>0.1</v>
      </c>
      <c r="N23" s="477" t="s">
        <v>30</v>
      </c>
    </row>
    <row r="24" spans="2:14">
      <c r="B24" s="477" t="s">
        <v>376</v>
      </c>
      <c r="C24" s="477" t="s">
        <v>17</v>
      </c>
      <c r="D24" s="477" t="s">
        <v>17</v>
      </c>
      <c r="E24" s="1345"/>
      <c r="F24" s="1345"/>
      <c r="G24" s="477" t="s">
        <v>17</v>
      </c>
      <c r="H24" s="477" t="s">
        <v>17</v>
      </c>
      <c r="I24" s="477" t="s">
        <v>17</v>
      </c>
      <c r="J24" s="477" t="s">
        <v>17</v>
      </c>
      <c r="K24" s="477" t="s">
        <v>17</v>
      </c>
      <c r="L24" s="477" t="s">
        <v>17</v>
      </c>
      <c r="M24" s="477" t="s">
        <v>17</v>
      </c>
      <c r="N24" s="477" t="s">
        <v>17</v>
      </c>
    </row>
    <row r="25" spans="2:14">
      <c r="B25" s="477" t="s">
        <v>16</v>
      </c>
      <c r="C25" s="477">
        <v>1E-3</v>
      </c>
      <c r="D25" s="477" t="s">
        <v>17</v>
      </c>
      <c r="E25" s="1345"/>
      <c r="F25" s="1345"/>
      <c r="G25" s="477">
        <v>2E-3</v>
      </c>
      <c r="H25" s="477">
        <v>2E-3</v>
      </c>
      <c r="I25" s="477" t="s">
        <v>17</v>
      </c>
      <c r="J25" s="477">
        <v>2E-3</v>
      </c>
      <c r="K25" s="477" t="s">
        <v>17</v>
      </c>
      <c r="L25" s="477" t="s">
        <v>17</v>
      </c>
      <c r="M25" s="477" t="s">
        <v>17</v>
      </c>
      <c r="N25" s="477" t="s">
        <v>17</v>
      </c>
    </row>
    <row r="26" spans="2:14">
      <c r="B26" s="477" t="s">
        <v>18</v>
      </c>
      <c r="C26" s="477">
        <v>4.8000000000000001E-2</v>
      </c>
      <c r="D26" s="477">
        <v>3.1E-2</v>
      </c>
      <c r="E26" s="1345"/>
      <c r="F26" s="1345"/>
      <c r="G26" s="477">
        <v>2.5000000000000001E-2</v>
      </c>
      <c r="H26" s="477">
        <v>2.8000000000000001E-2</v>
      </c>
      <c r="I26" s="477">
        <v>7.1999999999999995E-2</v>
      </c>
      <c r="J26" s="477">
        <v>7.1999999999999995E-2</v>
      </c>
      <c r="K26" s="477">
        <v>5.7000000000000002E-2</v>
      </c>
      <c r="L26" s="477">
        <v>4.2999999999999997E-2</v>
      </c>
      <c r="M26" s="477">
        <v>3.9E-2</v>
      </c>
      <c r="N26" s="477">
        <v>3.3000000000000002E-2</v>
      </c>
    </row>
    <row r="27" spans="2:14">
      <c r="B27" s="477" t="s">
        <v>20</v>
      </c>
      <c r="C27" s="477" t="s">
        <v>37</v>
      </c>
      <c r="D27" s="477" t="s">
        <v>37</v>
      </c>
      <c r="E27" s="1345"/>
      <c r="F27" s="1345"/>
      <c r="G27" s="477" t="s">
        <v>37</v>
      </c>
      <c r="H27" s="477" t="s">
        <v>37</v>
      </c>
      <c r="I27" s="477" t="s">
        <v>37</v>
      </c>
      <c r="J27" s="477" t="s">
        <v>37</v>
      </c>
      <c r="K27" s="477" t="s">
        <v>37</v>
      </c>
      <c r="L27" s="477" t="s">
        <v>37</v>
      </c>
      <c r="M27" s="477" t="s">
        <v>37</v>
      </c>
      <c r="N27" s="477" t="s">
        <v>37</v>
      </c>
    </row>
    <row r="28" spans="2:14">
      <c r="B28" s="477" t="s">
        <v>24</v>
      </c>
      <c r="C28" s="477" t="s">
        <v>17</v>
      </c>
      <c r="D28" s="477" t="s">
        <v>17</v>
      </c>
      <c r="E28" s="1345"/>
      <c r="F28" s="1345"/>
      <c r="G28" s="477" t="s">
        <v>17</v>
      </c>
      <c r="H28" s="477" t="s">
        <v>17</v>
      </c>
      <c r="I28" s="477" t="s">
        <v>17</v>
      </c>
      <c r="J28" s="477" t="s">
        <v>17</v>
      </c>
      <c r="K28" s="477" t="s">
        <v>17</v>
      </c>
      <c r="L28" s="477" t="s">
        <v>17</v>
      </c>
      <c r="M28" s="477" t="s">
        <v>17</v>
      </c>
      <c r="N28" s="477" t="s">
        <v>17</v>
      </c>
    </row>
    <row r="29" spans="2:14">
      <c r="B29" s="477" t="s">
        <v>377</v>
      </c>
      <c r="C29" s="477">
        <v>7.0000000000000001E-3</v>
      </c>
      <c r="D29" s="477">
        <v>2E-3</v>
      </c>
      <c r="E29" s="1345"/>
      <c r="F29" s="1345"/>
      <c r="G29" s="477" t="s">
        <v>17</v>
      </c>
      <c r="H29" s="477" t="s">
        <v>17</v>
      </c>
      <c r="I29" s="477" t="s">
        <v>17</v>
      </c>
      <c r="J29" s="477" t="s">
        <v>17</v>
      </c>
      <c r="K29" s="477" t="s">
        <v>17</v>
      </c>
      <c r="L29" s="477" t="s">
        <v>17</v>
      </c>
      <c r="M29" s="477">
        <v>1E-3</v>
      </c>
      <c r="N29" s="477" t="s">
        <v>17</v>
      </c>
    </row>
    <row r="30" spans="2:14">
      <c r="B30" s="477" t="s">
        <v>25</v>
      </c>
      <c r="C30" s="477">
        <v>1E-3</v>
      </c>
      <c r="D30" s="477" t="s">
        <v>17</v>
      </c>
      <c r="E30" s="1345"/>
      <c r="F30" s="1345"/>
      <c r="G30" s="477">
        <v>1E-3</v>
      </c>
      <c r="H30" s="477" t="s">
        <v>17</v>
      </c>
      <c r="I30" s="477" t="s">
        <v>17</v>
      </c>
      <c r="J30" s="477" t="s">
        <v>17</v>
      </c>
      <c r="K30" s="477" t="s">
        <v>17</v>
      </c>
      <c r="L30" s="477" t="s">
        <v>17</v>
      </c>
      <c r="M30" s="477">
        <v>2E-3</v>
      </c>
      <c r="N30" s="477">
        <v>2E-3</v>
      </c>
    </row>
    <row r="31" spans="2:14">
      <c r="B31" s="477" t="s">
        <v>32</v>
      </c>
      <c r="C31" s="477" t="s">
        <v>17</v>
      </c>
      <c r="D31" s="477" t="s">
        <v>17</v>
      </c>
      <c r="E31" s="1345"/>
      <c r="F31" s="1345"/>
      <c r="G31" s="477" t="s">
        <v>17</v>
      </c>
      <c r="H31" s="477" t="s">
        <v>17</v>
      </c>
      <c r="I31" s="477" t="s">
        <v>17</v>
      </c>
      <c r="J31" s="477" t="s">
        <v>17</v>
      </c>
      <c r="K31" s="477" t="s">
        <v>17</v>
      </c>
      <c r="L31" s="477" t="s">
        <v>17</v>
      </c>
      <c r="M31" s="477" t="s">
        <v>17</v>
      </c>
      <c r="N31" s="477" t="s">
        <v>17</v>
      </c>
    </row>
    <row r="32" spans="2:14">
      <c r="B32" s="477" t="s">
        <v>257</v>
      </c>
      <c r="C32" s="477">
        <v>0.77400000000000002</v>
      </c>
      <c r="D32" s="477">
        <v>7.1999999999999995E-2</v>
      </c>
      <c r="E32" s="1345"/>
      <c r="F32" s="1345"/>
      <c r="G32" s="477">
        <v>7.0999999999999994E-2</v>
      </c>
      <c r="H32" s="477">
        <v>6.7000000000000004E-2</v>
      </c>
      <c r="I32" s="477">
        <v>5.1999999999999998E-2</v>
      </c>
      <c r="J32" s="477">
        <v>7.2999999999999995E-2</v>
      </c>
      <c r="K32" s="477">
        <v>7.6999999999999999E-2</v>
      </c>
      <c r="L32" s="477">
        <v>5.2999999999999999E-2</v>
      </c>
      <c r="M32" s="477">
        <v>2.5999999999999999E-2</v>
      </c>
      <c r="N32" s="477">
        <v>0.129</v>
      </c>
    </row>
    <row r="33" spans="2:14">
      <c r="B33" s="477" t="s">
        <v>378</v>
      </c>
      <c r="C33" s="477">
        <v>5.0000000000000001E-3</v>
      </c>
      <c r="D33" s="477">
        <v>8.9999999999999993E-3</v>
      </c>
      <c r="E33" s="1345"/>
      <c r="F33" s="1345"/>
      <c r="G33" s="477">
        <v>1E-3</v>
      </c>
      <c r="H33" s="477" t="s">
        <v>17</v>
      </c>
      <c r="I33" s="477" t="s">
        <v>17</v>
      </c>
      <c r="J33" s="477">
        <v>1E-3</v>
      </c>
      <c r="K33" s="477" t="s">
        <v>17</v>
      </c>
      <c r="L33" s="477" t="s">
        <v>17</v>
      </c>
      <c r="M33" s="477">
        <v>2E-3</v>
      </c>
      <c r="N33" s="477">
        <v>1E-3</v>
      </c>
    </row>
    <row r="34" spans="2:14">
      <c r="B34" s="477" t="s">
        <v>38</v>
      </c>
      <c r="C34" s="477">
        <v>3.5999999999999997E-2</v>
      </c>
      <c r="D34" s="477">
        <v>1.4E-2</v>
      </c>
      <c r="E34" s="1345"/>
      <c r="F34" s="1345"/>
      <c r="G34" s="477">
        <v>1E-3</v>
      </c>
      <c r="H34" s="477">
        <v>1E-3</v>
      </c>
      <c r="I34" s="477">
        <v>2E-3</v>
      </c>
      <c r="J34" s="477">
        <v>5.0000000000000001E-3</v>
      </c>
      <c r="K34" s="477">
        <v>5.0000000000000001E-3</v>
      </c>
      <c r="L34" s="477">
        <v>2E-3</v>
      </c>
      <c r="M34" s="477">
        <v>5.0000000000000001E-3</v>
      </c>
      <c r="N34" s="477">
        <v>5.0000000000000001E-3</v>
      </c>
    </row>
    <row r="35" spans="2:14">
      <c r="B35" s="477" t="s">
        <v>43</v>
      </c>
      <c r="C35" s="477" t="s">
        <v>30</v>
      </c>
      <c r="D35" s="477" t="s">
        <v>30</v>
      </c>
      <c r="E35" s="1345"/>
      <c r="F35" s="1345"/>
      <c r="G35" s="477" t="s">
        <v>30</v>
      </c>
      <c r="H35" s="477" t="s">
        <v>30</v>
      </c>
      <c r="I35" s="477" t="s">
        <v>30</v>
      </c>
      <c r="J35" s="477" t="s">
        <v>30</v>
      </c>
      <c r="K35" s="477" t="s">
        <v>30</v>
      </c>
      <c r="L35" s="477" t="s">
        <v>30</v>
      </c>
      <c r="M35" s="477" t="s">
        <v>30</v>
      </c>
      <c r="N35" s="477" t="s">
        <v>30</v>
      </c>
    </row>
    <row r="36" spans="2:14">
      <c r="B36" s="477" t="s">
        <v>49</v>
      </c>
      <c r="C36" s="477" t="s">
        <v>50</v>
      </c>
      <c r="D36" s="477" t="s">
        <v>50</v>
      </c>
      <c r="E36" s="1345"/>
      <c r="F36" s="1345"/>
      <c r="G36" s="477">
        <v>7.0000000000000001E-3</v>
      </c>
      <c r="H36" s="477" t="s">
        <v>50</v>
      </c>
      <c r="I36" s="477" t="s">
        <v>50</v>
      </c>
      <c r="J36" s="477" t="s">
        <v>50</v>
      </c>
      <c r="K36" s="477" t="s">
        <v>50</v>
      </c>
      <c r="L36" s="477" t="s">
        <v>50</v>
      </c>
      <c r="M36" s="477" t="s">
        <v>50</v>
      </c>
      <c r="N36" s="477">
        <v>6.0000000000000001E-3</v>
      </c>
    </row>
    <row r="37" spans="2:14">
      <c r="B37" s="477" t="s">
        <v>19</v>
      </c>
      <c r="C37" s="477">
        <v>0.26</v>
      </c>
      <c r="D37" s="477">
        <v>0.12</v>
      </c>
      <c r="E37" s="1345"/>
      <c r="F37" s="1345"/>
      <c r="G37" s="477">
        <v>0.09</v>
      </c>
      <c r="H37" s="477">
        <v>7.0000000000000007E-2</v>
      </c>
      <c r="I37" s="477">
        <v>0.08</v>
      </c>
      <c r="J37" s="477">
        <v>0.27</v>
      </c>
      <c r="K37" s="477" t="s">
        <v>52</v>
      </c>
      <c r="L37" s="477" t="s">
        <v>52</v>
      </c>
      <c r="M37" s="477">
        <v>0.08</v>
      </c>
      <c r="N37" s="477">
        <v>0.1</v>
      </c>
    </row>
    <row r="38" spans="2:14">
      <c r="B38" s="477" t="s">
        <v>31</v>
      </c>
      <c r="C38" s="477">
        <v>0.16</v>
      </c>
      <c r="D38" s="477">
        <v>0.05</v>
      </c>
      <c r="E38" s="1345"/>
      <c r="F38" s="1345"/>
      <c r="G38" s="477">
        <v>0.98</v>
      </c>
      <c r="H38" s="477">
        <v>0.73</v>
      </c>
      <c r="I38" s="477">
        <v>0.19</v>
      </c>
      <c r="J38" s="477">
        <v>0.12</v>
      </c>
      <c r="K38" s="477">
        <v>0.06</v>
      </c>
      <c r="L38" s="477">
        <v>0.72</v>
      </c>
      <c r="M38" s="477">
        <v>0.15</v>
      </c>
      <c r="N38" s="477">
        <v>0.1</v>
      </c>
    </row>
    <row r="39" spans="2:14">
      <c r="B39" s="477" t="s">
        <v>379</v>
      </c>
      <c r="C39" s="477" t="s">
        <v>37</v>
      </c>
      <c r="D39" s="477" t="s">
        <v>37</v>
      </c>
      <c r="E39" s="1345"/>
      <c r="F39" s="1345"/>
      <c r="G39" s="477" t="s">
        <v>37</v>
      </c>
      <c r="H39" s="477" t="s">
        <v>37</v>
      </c>
      <c r="I39" s="477" t="s">
        <v>37</v>
      </c>
      <c r="J39" s="477" t="s">
        <v>37</v>
      </c>
      <c r="K39" s="477" t="s">
        <v>37</v>
      </c>
      <c r="L39" s="477" t="s">
        <v>37</v>
      </c>
      <c r="M39" s="477" t="s">
        <v>37</v>
      </c>
      <c r="N39" s="477" t="s">
        <v>37</v>
      </c>
    </row>
    <row r="40" spans="2:14">
      <c r="B40" s="477" t="s">
        <v>263</v>
      </c>
      <c r="C40" s="477">
        <v>0.7</v>
      </c>
      <c r="D40" s="477">
        <v>0.6</v>
      </c>
      <c r="E40" s="1345"/>
      <c r="F40" s="1345"/>
      <c r="G40" s="477">
        <v>0.4</v>
      </c>
      <c r="H40" s="477">
        <v>0.3</v>
      </c>
      <c r="I40" s="477">
        <v>0.3</v>
      </c>
      <c r="J40" s="477">
        <v>0.7</v>
      </c>
      <c r="K40" s="477">
        <v>0.5</v>
      </c>
      <c r="L40" s="477">
        <v>0.1</v>
      </c>
      <c r="M40" s="477">
        <v>0.5</v>
      </c>
      <c r="N40" s="477">
        <v>0.4</v>
      </c>
    </row>
    <row r="41" spans="2:14">
      <c r="B41" s="477" t="s">
        <v>382</v>
      </c>
      <c r="C41" s="477">
        <v>0.54</v>
      </c>
      <c r="D41" s="477" t="s">
        <v>30</v>
      </c>
      <c r="E41" s="1345"/>
      <c r="F41" s="1345"/>
      <c r="G41" s="477">
        <v>0.03</v>
      </c>
      <c r="H41" s="477">
        <v>0.04</v>
      </c>
      <c r="I41" s="477" t="s">
        <v>30</v>
      </c>
      <c r="J41" s="477">
        <v>0.01</v>
      </c>
      <c r="K41" s="477">
        <v>0.02</v>
      </c>
      <c r="L41" s="477">
        <v>0.02</v>
      </c>
      <c r="M41" s="477">
        <v>0.02</v>
      </c>
      <c r="N41" s="477">
        <v>0.01</v>
      </c>
    </row>
    <row r="42" spans="2:14">
      <c r="B42" s="477" t="s">
        <v>286</v>
      </c>
      <c r="C42" s="477">
        <v>0.2</v>
      </c>
      <c r="D42" s="477">
        <v>0.02</v>
      </c>
      <c r="E42" s="1345"/>
      <c r="F42" s="1345"/>
      <c r="G42" s="477" t="s">
        <v>30</v>
      </c>
      <c r="H42" s="477" t="s">
        <v>30</v>
      </c>
      <c r="I42" s="477" t="s">
        <v>30</v>
      </c>
      <c r="J42" s="477" t="s">
        <v>30</v>
      </c>
      <c r="K42" s="477" t="s">
        <v>30</v>
      </c>
      <c r="L42" s="477" t="s">
        <v>30</v>
      </c>
      <c r="M42" s="477" t="s">
        <v>30</v>
      </c>
      <c r="N42" s="477" t="s">
        <v>30</v>
      </c>
    </row>
    <row r="43" spans="2:14">
      <c r="B43" s="477" t="s">
        <v>381</v>
      </c>
      <c r="C43" s="477">
        <v>0.41</v>
      </c>
      <c r="D43" s="477">
        <v>0.3</v>
      </c>
      <c r="E43" s="1345"/>
      <c r="F43" s="1345"/>
      <c r="G43" s="477">
        <v>0.18</v>
      </c>
      <c r="H43" s="477">
        <v>0.17</v>
      </c>
      <c r="I43" s="477" t="s">
        <v>30</v>
      </c>
      <c r="J43" s="477" t="s">
        <v>30</v>
      </c>
      <c r="K43" s="477" t="s">
        <v>30</v>
      </c>
      <c r="L43" s="477">
        <v>0.05</v>
      </c>
      <c r="M43" s="477" t="s">
        <v>30</v>
      </c>
      <c r="N43" s="477" t="s">
        <v>30</v>
      </c>
    </row>
    <row r="44" spans="2:14">
      <c r="B44" s="477" t="s">
        <v>287</v>
      </c>
      <c r="C44" s="477">
        <v>0.61</v>
      </c>
      <c r="D44" s="477">
        <v>0.32</v>
      </c>
      <c r="E44" s="1345"/>
      <c r="F44" s="1345"/>
      <c r="G44" s="477">
        <v>0.18</v>
      </c>
      <c r="H44" s="477">
        <v>0.17</v>
      </c>
      <c r="I44" s="477" t="s">
        <v>30</v>
      </c>
      <c r="J44" s="477" t="s">
        <v>30</v>
      </c>
      <c r="K44" s="477" t="s">
        <v>30</v>
      </c>
      <c r="L44" s="477">
        <v>0.05</v>
      </c>
      <c r="M44" s="477" t="s">
        <v>30</v>
      </c>
      <c r="N44" s="477" t="s">
        <v>30</v>
      </c>
    </row>
    <row r="45" spans="2:14">
      <c r="B45" s="477" t="s">
        <v>288</v>
      </c>
      <c r="C45" s="477">
        <v>63.7</v>
      </c>
      <c r="D45" s="477">
        <v>26.6</v>
      </c>
      <c r="E45" s="1345"/>
      <c r="F45" s="1345"/>
      <c r="G45" s="477">
        <v>7.04</v>
      </c>
      <c r="H45" s="477">
        <v>9.2200000000000006</v>
      </c>
      <c r="I45" s="477">
        <v>13.4</v>
      </c>
      <c r="J45" s="477">
        <v>94.8</v>
      </c>
      <c r="K45" s="477">
        <v>35.4</v>
      </c>
      <c r="L45" s="477">
        <v>4.05</v>
      </c>
      <c r="M45" s="477">
        <v>43.3</v>
      </c>
      <c r="N45" s="477">
        <v>25</v>
      </c>
    </row>
    <row r="46" spans="2:14">
      <c r="B46" s="477" t="s">
        <v>289</v>
      </c>
      <c r="C46" s="477">
        <v>66.599999999999994</v>
      </c>
      <c r="D46" s="477">
        <v>29.3</v>
      </c>
      <c r="E46" s="1345"/>
      <c r="F46" s="1345"/>
      <c r="G46" s="477">
        <v>7.08</v>
      </c>
      <c r="H46" s="477">
        <v>9.0500000000000007</v>
      </c>
      <c r="I46" s="477">
        <v>13.9</v>
      </c>
      <c r="J46" s="477">
        <v>88.1</v>
      </c>
      <c r="K46" s="477">
        <v>32.700000000000003</v>
      </c>
      <c r="L46" s="477">
        <v>4.05</v>
      </c>
      <c r="M46" s="477">
        <v>47</v>
      </c>
      <c r="N46" s="477">
        <v>26.8</v>
      </c>
    </row>
    <row r="47" spans="2:14">
      <c r="B47" s="477" t="s">
        <v>290</v>
      </c>
      <c r="C47" s="477">
        <v>2.29</v>
      </c>
      <c r="D47" s="477">
        <v>4.9000000000000004</v>
      </c>
      <c r="E47" s="1345"/>
      <c r="F47" s="1345"/>
      <c r="G47" s="477">
        <v>0.26</v>
      </c>
      <c r="H47" s="477">
        <v>0.91</v>
      </c>
      <c r="I47" s="477">
        <v>1.86</v>
      </c>
      <c r="J47" s="477">
        <v>3.7</v>
      </c>
      <c r="K47" s="477">
        <v>3.92</v>
      </c>
      <c r="L47" s="477">
        <v>0.02</v>
      </c>
      <c r="M47" s="477">
        <v>4.03</v>
      </c>
      <c r="N47" s="477">
        <v>3.66</v>
      </c>
    </row>
    <row r="48" spans="2:14" ht="15" thickBot="1">
      <c r="B48" s="477" t="s">
        <v>39</v>
      </c>
      <c r="C48" s="477" t="s">
        <v>53</v>
      </c>
      <c r="D48" s="477" t="s">
        <v>53</v>
      </c>
      <c r="E48" s="1345"/>
      <c r="F48" s="1345"/>
      <c r="G48" s="477" t="s">
        <v>53</v>
      </c>
      <c r="H48" s="477" t="s">
        <v>53</v>
      </c>
      <c r="I48" s="477" t="s">
        <v>53</v>
      </c>
      <c r="J48" s="477" t="s">
        <v>53</v>
      </c>
      <c r="K48" s="477" t="s">
        <v>53</v>
      </c>
      <c r="L48" s="477" t="s">
        <v>53</v>
      </c>
      <c r="M48" s="477" t="s">
        <v>53</v>
      </c>
      <c r="N48" s="477" t="s">
        <v>53</v>
      </c>
    </row>
    <row r="49" spans="1:14" ht="15" hidden="1" customHeight="1" thickBot="1">
      <c r="B49" s="848" t="s">
        <v>278</v>
      </c>
      <c r="C49" s="477"/>
      <c r="D49" s="477"/>
      <c r="E49" s="1345"/>
      <c r="F49" s="1345"/>
      <c r="G49" s="477"/>
      <c r="H49" s="477"/>
      <c r="I49" s="477"/>
      <c r="J49" s="477"/>
      <c r="K49" s="477"/>
      <c r="L49" s="477"/>
      <c r="M49" s="477"/>
      <c r="N49" s="477"/>
    </row>
    <row r="50" spans="1:14" ht="15" thickTop="1">
      <c r="A50" s="1339" t="s">
        <v>309</v>
      </c>
      <c r="B50" s="530" t="s">
        <v>291</v>
      </c>
      <c r="C50" s="477" t="s">
        <v>85</v>
      </c>
      <c r="D50" s="477" t="s">
        <v>85</v>
      </c>
      <c r="E50" s="1345"/>
      <c r="F50" s="1345"/>
      <c r="G50" s="477" t="s">
        <v>85</v>
      </c>
      <c r="H50" s="477" t="s">
        <v>85</v>
      </c>
      <c r="I50" s="477" t="s">
        <v>85</v>
      </c>
      <c r="J50" s="477" t="s">
        <v>85</v>
      </c>
      <c r="K50" s="477" t="s">
        <v>85</v>
      </c>
      <c r="L50" s="477" t="s">
        <v>85</v>
      </c>
      <c r="M50" s="477" t="s">
        <v>85</v>
      </c>
      <c r="N50" s="477" t="s">
        <v>85</v>
      </c>
    </row>
    <row r="51" spans="1:14">
      <c r="A51" s="1340"/>
      <c r="B51" s="531" t="s">
        <v>292</v>
      </c>
      <c r="C51" s="477" t="s">
        <v>85</v>
      </c>
      <c r="D51" s="477" t="s">
        <v>85</v>
      </c>
      <c r="E51" s="1345"/>
      <c r="F51" s="1345"/>
      <c r="G51" s="477" t="s">
        <v>85</v>
      </c>
      <c r="H51" s="477" t="s">
        <v>85</v>
      </c>
      <c r="I51" s="477" t="s">
        <v>85</v>
      </c>
      <c r="J51" s="477" t="s">
        <v>85</v>
      </c>
      <c r="K51" s="477" t="s">
        <v>85</v>
      </c>
      <c r="L51" s="477" t="s">
        <v>85</v>
      </c>
      <c r="M51" s="477" t="s">
        <v>85</v>
      </c>
      <c r="N51" s="477" t="s">
        <v>85</v>
      </c>
    </row>
    <row r="52" spans="1:14">
      <c r="A52" s="1340"/>
      <c r="B52" s="531" t="s">
        <v>293</v>
      </c>
      <c r="C52" s="477" t="s">
        <v>85</v>
      </c>
      <c r="D52" s="477" t="s">
        <v>85</v>
      </c>
      <c r="E52" s="1345"/>
      <c r="F52" s="1345"/>
      <c r="G52" s="477" t="s">
        <v>85</v>
      </c>
      <c r="H52" s="477" t="s">
        <v>85</v>
      </c>
      <c r="I52" s="477" t="s">
        <v>85</v>
      </c>
      <c r="J52" s="477" t="s">
        <v>85</v>
      </c>
      <c r="K52" s="477" t="s">
        <v>85</v>
      </c>
      <c r="L52" s="477" t="s">
        <v>85</v>
      </c>
      <c r="M52" s="477" t="s">
        <v>85</v>
      </c>
      <c r="N52" s="477" t="s">
        <v>85</v>
      </c>
    </row>
    <row r="53" spans="1:14">
      <c r="A53" s="1340"/>
      <c r="B53" s="531" t="s">
        <v>294</v>
      </c>
      <c r="C53" s="477" t="s">
        <v>85</v>
      </c>
      <c r="D53" s="477" t="s">
        <v>85</v>
      </c>
      <c r="E53" s="1345"/>
      <c r="F53" s="1345"/>
      <c r="G53" s="477" t="s">
        <v>85</v>
      </c>
      <c r="H53" s="477" t="s">
        <v>85</v>
      </c>
      <c r="I53" s="477" t="s">
        <v>85</v>
      </c>
      <c r="J53" s="477" t="s">
        <v>85</v>
      </c>
      <c r="K53" s="477" t="s">
        <v>85</v>
      </c>
      <c r="L53" s="477" t="s">
        <v>85</v>
      </c>
      <c r="M53" s="477" t="s">
        <v>85</v>
      </c>
      <c r="N53" s="477" t="s">
        <v>85</v>
      </c>
    </row>
    <row r="54" spans="1:14">
      <c r="A54" s="1340"/>
      <c r="B54" s="531" t="s">
        <v>295</v>
      </c>
      <c r="C54" s="477" t="s">
        <v>85</v>
      </c>
      <c r="D54" s="477" t="s">
        <v>85</v>
      </c>
      <c r="E54" s="1345"/>
      <c r="F54" s="1345"/>
      <c r="G54" s="477" t="s">
        <v>85</v>
      </c>
      <c r="H54" s="477" t="s">
        <v>85</v>
      </c>
      <c r="I54" s="477" t="s">
        <v>85</v>
      </c>
      <c r="J54" s="477" t="s">
        <v>85</v>
      </c>
      <c r="K54" s="477" t="s">
        <v>85</v>
      </c>
      <c r="L54" s="477" t="s">
        <v>85</v>
      </c>
      <c r="M54" s="477" t="s">
        <v>85</v>
      </c>
      <c r="N54" s="477" t="s">
        <v>85</v>
      </c>
    </row>
    <row r="55" spans="1:14">
      <c r="A55" s="1340"/>
      <c r="B55" s="531" t="s">
        <v>296</v>
      </c>
      <c r="C55" s="477" t="s">
        <v>85</v>
      </c>
      <c r="D55" s="477" t="s">
        <v>85</v>
      </c>
      <c r="E55" s="1345"/>
      <c r="F55" s="1345"/>
      <c r="G55" s="477" t="s">
        <v>85</v>
      </c>
      <c r="H55" s="477" t="s">
        <v>85</v>
      </c>
      <c r="I55" s="477" t="s">
        <v>85</v>
      </c>
      <c r="J55" s="477" t="s">
        <v>85</v>
      </c>
      <c r="K55" s="477" t="s">
        <v>85</v>
      </c>
      <c r="L55" s="477" t="s">
        <v>85</v>
      </c>
      <c r="M55" s="477" t="s">
        <v>85</v>
      </c>
      <c r="N55" s="477" t="s">
        <v>85</v>
      </c>
    </row>
    <row r="56" spans="1:14">
      <c r="A56" s="1340"/>
      <c r="B56" s="531" t="s">
        <v>297</v>
      </c>
      <c r="C56" s="477" t="s">
        <v>85</v>
      </c>
      <c r="D56" s="477" t="s">
        <v>85</v>
      </c>
      <c r="E56" s="1345"/>
      <c r="F56" s="1345"/>
      <c r="G56" s="477" t="s">
        <v>85</v>
      </c>
      <c r="H56" s="477" t="s">
        <v>85</v>
      </c>
      <c r="I56" s="477" t="s">
        <v>85</v>
      </c>
      <c r="J56" s="477" t="s">
        <v>85</v>
      </c>
      <c r="K56" s="477" t="s">
        <v>85</v>
      </c>
      <c r="L56" s="477" t="s">
        <v>85</v>
      </c>
      <c r="M56" s="477" t="s">
        <v>85</v>
      </c>
      <c r="N56" s="477" t="s">
        <v>85</v>
      </c>
    </row>
    <row r="57" spans="1:14">
      <c r="A57" s="1340"/>
      <c r="B57" s="531" t="s">
        <v>298</v>
      </c>
      <c r="C57" s="477" t="s">
        <v>85</v>
      </c>
      <c r="D57" s="477" t="s">
        <v>85</v>
      </c>
      <c r="E57" s="1345"/>
      <c r="F57" s="1345"/>
      <c r="G57" s="477" t="s">
        <v>85</v>
      </c>
      <c r="H57" s="477" t="s">
        <v>85</v>
      </c>
      <c r="I57" s="477" t="s">
        <v>85</v>
      </c>
      <c r="J57" s="477" t="s">
        <v>85</v>
      </c>
      <c r="K57" s="477" t="s">
        <v>85</v>
      </c>
      <c r="L57" s="477" t="s">
        <v>85</v>
      </c>
      <c r="M57" s="477" t="s">
        <v>85</v>
      </c>
      <c r="N57" s="477" t="s">
        <v>85</v>
      </c>
    </row>
    <row r="58" spans="1:14">
      <c r="A58" s="1340"/>
      <c r="B58" s="531" t="s">
        <v>299</v>
      </c>
      <c r="C58" s="477" t="s">
        <v>85</v>
      </c>
      <c r="D58" s="477" t="s">
        <v>85</v>
      </c>
      <c r="E58" s="1345"/>
      <c r="F58" s="1345"/>
      <c r="G58" s="477" t="s">
        <v>85</v>
      </c>
      <c r="H58" s="477" t="s">
        <v>85</v>
      </c>
      <c r="I58" s="477" t="s">
        <v>85</v>
      </c>
      <c r="J58" s="477" t="s">
        <v>85</v>
      </c>
      <c r="K58" s="477" t="s">
        <v>85</v>
      </c>
      <c r="L58" s="477" t="s">
        <v>85</v>
      </c>
      <c r="M58" s="477" t="s">
        <v>85</v>
      </c>
      <c r="N58" s="477" t="s">
        <v>85</v>
      </c>
    </row>
    <row r="59" spans="1:14">
      <c r="A59" s="1340"/>
      <c r="B59" s="531" t="s">
        <v>300</v>
      </c>
      <c r="C59" s="477" t="s">
        <v>85</v>
      </c>
      <c r="D59" s="477" t="s">
        <v>85</v>
      </c>
      <c r="E59" s="1345"/>
      <c r="F59" s="1345"/>
      <c r="G59" s="477" t="s">
        <v>85</v>
      </c>
      <c r="H59" s="477" t="s">
        <v>85</v>
      </c>
      <c r="I59" s="477" t="s">
        <v>85</v>
      </c>
      <c r="J59" s="477" t="s">
        <v>85</v>
      </c>
      <c r="K59" s="477" t="s">
        <v>85</v>
      </c>
      <c r="L59" s="477" t="s">
        <v>85</v>
      </c>
      <c r="M59" s="477" t="s">
        <v>85</v>
      </c>
      <c r="N59" s="477" t="s">
        <v>85</v>
      </c>
    </row>
    <row r="60" spans="1:14">
      <c r="A60" s="1340"/>
      <c r="B60" s="531" t="s">
        <v>301</v>
      </c>
      <c r="C60" s="477" t="s">
        <v>85</v>
      </c>
      <c r="D60" s="477" t="s">
        <v>85</v>
      </c>
      <c r="E60" s="1345"/>
      <c r="F60" s="1345"/>
      <c r="G60" s="477" t="s">
        <v>85</v>
      </c>
      <c r="H60" s="477" t="s">
        <v>85</v>
      </c>
      <c r="I60" s="477" t="s">
        <v>85</v>
      </c>
      <c r="J60" s="477" t="s">
        <v>85</v>
      </c>
      <c r="K60" s="477" t="s">
        <v>85</v>
      </c>
      <c r="L60" s="477" t="s">
        <v>85</v>
      </c>
      <c r="M60" s="477" t="s">
        <v>85</v>
      </c>
      <c r="N60" s="477" t="s">
        <v>85</v>
      </c>
    </row>
    <row r="61" spans="1:14">
      <c r="A61" s="1340"/>
      <c r="B61" s="531" t="s">
        <v>302</v>
      </c>
      <c r="C61" s="477" t="s">
        <v>85</v>
      </c>
      <c r="D61" s="477" t="s">
        <v>85</v>
      </c>
      <c r="E61" s="1345"/>
      <c r="F61" s="1345"/>
      <c r="G61" s="477" t="s">
        <v>85</v>
      </c>
      <c r="H61" s="477" t="s">
        <v>85</v>
      </c>
      <c r="I61" s="477" t="s">
        <v>85</v>
      </c>
      <c r="J61" s="477" t="s">
        <v>85</v>
      </c>
      <c r="K61" s="477" t="s">
        <v>85</v>
      </c>
      <c r="L61" s="477" t="s">
        <v>85</v>
      </c>
      <c r="M61" s="477" t="s">
        <v>85</v>
      </c>
      <c r="N61" s="477" t="s">
        <v>85</v>
      </c>
    </row>
    <row r="62" spans="1:14">
      <c r="A62" s="1340"/>
      <c r="B62" s="531" t="s">
        <v>303</v>
      </c>
      <c r="C62" s="477" t="s">
        <v>102</v>
      </c>
      <c r="D62" s="477" t="s">
        <v>102</v>
      </c>
      <c r="E62" s="1345"/>
      <c r="F62" s="1345"/>
      <c r="G62" s="477" t="s">
        <v>102</v>
      </c>
      <c r="H62" s="477" t="s">
        <v>102</v>
      </c>
      <c r="I62" s="477" t="s">
        <v>102</v>
      </c>
      <c r="J62" s="477" t="s">
        <v>102</v>
      </c>
      <c r="K62" s="477" t="s">
        <v>102</v>
      </c>
      <c r="L62" s="477" t="s">
        <v>102</v>
      </c>
      <c r="M62" s="477" t="s">
        <v>102</v>
      </c>
      <c r="N62" s="477" t="s">
        <v>102</v>
      </c>
    </row>
    <row r="63" spans="1:14">
      <c r="A63" s="1340"/>
      <c r="B63" s="531" t="s">
        <v>304</v>
      </c>
      <c r="C63" s="477" t="s">
        <v>85</v>
      </c>
      <c r="D63" s="477" t="s">
        <v>85</v>
      </c>
      <c r="E63" s="1345"/>
      <c r="F63" s="1345"/>
      <c r="G63" s="477" t="s">
        <v>85</v>
      </c>
      <c r="H63" s="477" t="s">
        <v>85</v>
      </c>
      <c r="I63" s="477" t="s">
        <v>85</v>
      </c>
      <c r="J63" s="477" t="s">
        <v>85</v>
      </c>
      <c r="K63" s="477" t="s">
        <v>85</v>
      </c>
      <c r="L63" s="477" t="s">
        <v>85</v>
      </c>
      <c r="M63" s="477" t="s">
        <v>85</v>
      </c>
      <c r="N63" s="477" t="s">
        <v>85</v>
      </c>
    </row>
    <row r="64" spans="1:14">
      <c r="A64" s="1340"/>
      <c r="B64" s="531" t="s">
        <v>305</v>
      </c>
      <c r="C64" s="477" t="s">
        <v>85</v>
      </c>
      <c r="D64" s="477" t="s">
        <v>85</v>
      </c>
      <c r="E64" s="1345"/>
      <c r="F64" s="1345"/>
      <c r="G64" s="477" t="s">
        <v>85</v>
      </c>
      <c r="H64" s="477" t="s">
        <v>85</v>
      </c>
      <c r="I64" s="477" t="s">
        <v>85</v>
      </c>
      <c r="J64" s="477" t="s">
        <v>85</v>
      </c>
      <c r="K64" s="477" t="s">
        <v>85</v>
      </c>
      <c r="L64" s="477" t="s">
        <v>85</v>
      </c>
      <c r="M64" s="477" t="s">
        <v>85</v>
      </c>
      <c r="N64" s="477" t="s">
        <v>85</v>
      </c>
    </row>
    <row r="65" spans="1:14">
      <c r="A65" s="1340"/>
      <c r="B65" s="531" t="s">
        <v>306</v>
      </c>
      <c r="C65" s="477" t="s">
        <v>85</v>
      </c>
      <c r="D65" s="477" t="s">
        <v>85</v>
      </c>
      <c r="E65" s="1345"/>
      <c r="F65" s="1345"/>
      <c r="G65" s="477" t="s">
        <v>85</v>
      </c>
      <c r="H65" s="477" t="s">
        <v>85</v>
      </c>
      <c r="I65" s="477" t="s">
        <v>85</v>
      </c>
      <c r="J65" s="477" t="s">
        <v>85</v>
      </c>
      <c r="K65" s="477" t="s">
        <v>85</v>
      </c>
      <c r="L65" s="477" t="s">
        <v>85</v>
      </c>
      <c r="M65" s="477" t="s">
        <v>85</v>
      </c>
      <c r="N65" s="477" t="s">
        <v>85</v>
      </c>
    </row>
    <row r="66" spans="1:14">
      <c r="A66" s="1340"/>
      <c r="B66" s="531" t="s">
        <v>307</v>
      </c>
      <c r="C66" s="477" t="s">
        <v>102</v>
      </c>
      <c r="D66" s="477" t="s">
        <v>102</v>
      </c>
      <c r="E66" s="1345"/>
      <c r="F66" s="1345"/>
      <c r="G66" s="477" t="s">
        <v>102</v>
      </c>
      <c r="H66" s="477" t="s">
        <v>102</v>
      </c>
      <c r="I66" s="477" t="s">
        <v>102</v>
      </c>
      <c r="J66" s="477" t="s">
        <v>102</v>
      </c>
      <c r="K66" s="477" t="s">
        <v>102</v>
      </c>
      <c r="L66" s="477" t="s">
        <v>102</v>
      </c>
      <c r="M66" s="477" t="s">
        <v>102</v>
      </c>
      <c r="N66" s="477" t="s">
        <v>102</v>
      </c>
    </row>
    <row r="67" spans="1:14" ht="15" thickBot="1">
      <c r="A67" s="1341"/>
      <c r="B67" s="532" t="s">
        <v>308</v>
      </c>
      <c r="C67" s="477" t="s">
        <v>102</v>
      </c>
      <c r="D67" s="477" t="s">
        <v>102</v>
      </c>
      <c r="E67" s="1345"/>
      <c r="F67" s="1345"/>
      <c r="G67" s="477" t="s">
        <v>102</v>
      </c>
      <c r="H67" s="477" t="s">
        <v>102</v>
      </c>
      <c r="I67" s="477" t="s">
        <v>102</v>
      </c>
      <c r="J67" s="477" t="s">
        <v>102</v>
      </c>
      <c r="K67" s="477" t="s">
        <v>102</v>
      </c>
      <c r="L67" s="477" t="s">
        <v>102</v>
      </c>
      <c r="M67" s="477" t="s">
        <v>102</v>
      </c>
      <c r="N67" s="477" t="s">
        <v>102</v>
      </c>
    </row>
    <row r="68" spans="1:14" ht="15.6" hidden="1" customHeight="1" thickTop="1" thickBot="1">
      <c r="B68" s="477" t="s">
        <v>47</v>
      </c>
      <c r="C68" s="477"/>
      <c r="D68" s="477"/>
      <c r="E68" s="1345"/>
      <c r="F68" s="1345"/>
      <c r="G68" s="477"/>
      <c r="H68" s="477"/>
      <c r="I68" s="477"/>
      <c r="J68" s="477"/>
      <c r="K68" s="477"/>
      <c r="L68" s="477"/>
      <c r="M68" s="477"/>
      <c r="N68" s="477"/>
    </row>
    <row r="69" spans="1:14" ht="15" thickTop="1">
      <c r="A69" s="1330" t="s">
        <v>315</v>
      </c>
      <c r="B69" s="534" t="s">
        <v>310</v>
      </c>
      <c r="C69" s="540" t="s">
        <v>332</v>
      </c>
      <c r="D69" s="540" t="s">
        <v>332</v>
      </c>
      <c r="E69" s="1345"/>
      <c r="F69" s="1345"/>
      <c r="G69" s="392" t="s">
        <v>332</v>
      </c>
      <c r="H69" s="392" t="s">
        <v>332</v>
      </c>
      <c r="I69" s="392" t="s">
        <v>332</v>
      </c>
      <c r="J69" s="392" t="s">
        <v>332</v>
      </c>
      <c r="K69" s="392" t="s">
        <v>332</v>
      </c>
      <c r="L69" s="392" t="s">
        <v>332</v>
      </c>
      <c r="M69" s="392" t="s">
        <v>332</v>
      </c>
      <c r="N69" s="392" t="s">
        <v>332</v>
      </c>
    </row>
    <row r="70" spans="1:14">
      <c r="A70" s="1331"/>
      <c r="B70" s="535" t="s">
        <v>311</v>
      </c>
      <c r="C70" s="540" t="s">
        <v>0</v>
      </c>
      <c r="D70" s="540" t="s">
        <v>0</v>
      </c>
      <c r="E70" s="1345"/>
      <c r="F70" s="1345"/>
      <c r="G70" s="392" t="s">
        <v>0</v>
      </c>
      <c r="H70" s="392" t="s">
        <v>0</v>
      </c>
      <c r="I70" s="392" t="s">
        <v>0</v>
      </c>
      <c r="J70" s="392" t="s">
        <v>0</v>
      </c>
      <c r="K70" s="392" t="s">
        <v>0</v>
      </c>
      <c r="L70" s="392" t="s">
        <v>0</v>
      </c>
      <c r="M70" s="392" t="s">
        <v>0</v>
      </c>
      <c r="N70" s="392" t="s">
        <v>0</v>
      </c>
    </row>
    <row r="71" spans="1:14">
      <c r="A71" s="1331"/>
      <c r="B71" s="535" t="s">
        <v>312</v>
      </c>
      <c r="C71" s="540" t="s">
        <v>333</v>
      </c>
      <c r="D71" s="540" t="s">
        <v>333</v>
      </c>
      <c r="E71" s="1345"/>
      <c r="F71" s="1345"/>
      <c r="G71" s="392" t="s">
        <v>333</v>
      </c>
      <c r="H71" s="392" t="s">
        <v>333</v>
      </c>
      <c r="I71" s="392" t="s">
        <v>333</v>
      </c>
      <c r="J71" s="392" t="s">
        <v>333</v>
      </c>
      <c r="K71" s="392" t="s">
        <v>333</v>
      </c>
      <c r="L71" s="392" t="s">
        <v>333</v>
      </c>
      <c r="M71" s="392" t="s">
        <v>333</v>
      </c>
      <c r="N71" s="392" t="s">
        <v>333</v>
      </c>
    </row>
    <row r="72" spans="1:14">
      <c r="A72" s="1331"/>
      <c r="B72" s="535" t="s">
        <v>313</v>
      </c>
      <c r="C72" s="540" t="s">
        <v>0</v>
      </c>
      <c r="D72" s="540" t="s">
        <v>0</v>
      </c>
      <c r="E72" s="1345"/>
      <c r="F72" s="1345"/>
      <c r="G72" s="392" t="s">
        <v>0</v>
      </c>
      <c r="H72" s="392" t="s">
        <v>0</v>
      </c>
      <c r="I72" s="392" t="s">
        <v>0</v>
      </c>
      <c r="J72" s="392" t="s">
        <v>0</v>
      </c>
      <c r="K72" s="392" t="s">
        <v>0</v>
      </c>
      <c r="L72" s="392" t="s">
        <v>0</v>
      </c>
      <c r="M72" s="392" t="s">
        <v>0</v>
      </c>
      <c r="N72" s="392" t="s">
        <v>0</v>
      </c>
    </row>
    <row r="73" spans="1:14" ht="15" thickBot="1">
      <c r="A73" s="1332"/>
      <c r="B73" s="536" t="s">
        <v>314</v>
      </c>
      <c r="C73" s="540" t="s">
        <v>0</v>
      </c>
      <c r="D73" s="540" t="s">
        <v>0</v>
      </c>
      <c r="E73" s="1345"/>
      <c r="F73" s="1345"/>
      <c r="G73" s="392" t="s">
        <v>0</v>
      </c>
      <c r="H73" s="392" t="s">
        <v>0</v>
      </c>
      <c r="I73" s="392" t="s">
        <v>0</v>
      </c>
      <c r="J73" s="392" t="s">
        <v>0</v>
      </c>
      <c r="K73" s="392" t="s">
        <v>0</v>
      </c>
      <c r="L73" s="392" t="s">
        <v>0</v>
      </c>
      <c r="M73" s="392" t="s">
        <v>0</v>
      </c>
      <c r="N73" s="392" t="s">
        <v>0</v>
      </c>
    </row>
    <row r="74" spans="1:14" ht="15.6" hidden="1" customHeight="1" thickTop="1" thickBot="1">
      <c r="B74" s="417"/>
      <c r="C74" s="540"/>
      <c r="D74" s="540"/>
      <c r="E74" s="1345"/>
      <c r="F74" s="1345"/>
      <c r="G74" s="392"/>
      <c r="H74" s="392"/>
      <c r="I74" s="392"/>
      <c r="J74" s="392"/>
      <c r="K74" s="392"/>
      <c r="L74" s="392"/>
      <c r="M74" s="392"/>
      <c r="N74" s="392"/>
    </row>
    <row r="75" spans="1:14" ht="15" thickTop="1">
      <c r="A75" s="1336" t="s">
        <v>316</v>
      </c>
      <c r="B75" s="537" t="s">
        <v>317</v>
      </c>
      <c r="C75" s="541" t="s">
        <v>332</v>
      </c>
      <c r="D75" s="540" t="s">
        <v>332</v>
      </c>
      <c r="E75" s="1345"/>
      <c r="F75" s="1345"/>
      <c r="G75" s="392" t="s">
        <v>332</v>
      </c>
      <c r="H75" s="392" t="s">
        <v>332</v>
      </c>
      <c r="I75" s="392" t="s">
        <v>332</v>
      </c>
      <c r="J75" s="392" t="s">
        <v>332</v>
      </c>
      <c r="K75" s="392" t="s">
        <v>332</v>
      </c>
      <c r="L75" s="392" t="s">
        <v>332</v>
      </c>
      <c r="M75" s="392" t="s">
        <v>332</v>
      </c>
      <c r="N75" s="392" t="s">
        <v>332</v>
      </c>
    </row>
    <row r="76" spans="1:14">
      <c r="A76" s="1337"/>
      <c r="B76" s="538" t="s">
        <v>318</v>
      </c>
      <c r="C76" s="541" t="s">
        <v>332</v>
      </c>
      <c r="D76" s="540" t="s">
        <v>332</v>
      </c>
      <c r="E76" s="1345"/>
      <c r="F76" s="1345"/>
      <c r="G76" s="392" t="s">
        <v>332</v>
      </c>
      <c r="H76" s="392" t="s">
        <v>332</v>
      </c>
      <c r="I76" s="392" t="s">
        <v>332</v>
      </c>
      <c r="J76" s="392" t="s">
        <v>332</v>
      </c>
      <c r="K76" s="392" t="s">
        <v>332</v>
      </c>
      <c r="L76" s="392" t="s">
        <v>332</v>
      </c>
      <c r="M76" s="392" t="s">
        <v>332</v>
      </c>
      <c r="N76" s="392" t="s">
        <v>332</v>
      </c>
    </row>
    <row r="77" spans="1:14">
      <c r="A77" s="1337"/>
      <c r="B77" s="538" t="s">
        <v>319</v>
      </c>
      <c r="C77" s="541" t="s">
        <v>333</v>
      </c>
      <c r="D77" s="540" t="s">
        <v>333</v>
      </c>
      <c r="E77" s="1345"/>
      <c r="F77" s="1345"/>
      <c r="G77" s="392" t="s">
        <v>333</v>
      </c>
      <c r="H77" s="392" t="s">
        <v>333</v>
      </c>
      <c r="I77" s="392" t="s">
        <v>333</v>
      </c>
      <c r="J77" s="392" t="s">
        <v>333</v>
      </c>
      <c r="K77" s="392" t="s">
        <v>333</v>
      </c>
      <c r="L77" s="392" t="s">
        <v>333</v>
      </c>
      <c r="M77" s="392" t="s">
        <v>333</v>
      </c>
      <c r="N77" s="392" t="s">
        <v>333</v>
      </c>
    </row>
    <row r="78" spans="1:14">
      <c r="A78" s="1337"/>
      <c r="B78" s="538" t="s">
        <v>320</v>
      </c>
      <c r="C78" s="541" t="s">
        <v>333</v>
      </c>
      <c r="D78" s="540" t="s">
        <v>333</v>
      </c>
      <c r="E78" s="1345"/>
      <c r="F78" s="1345"/>
      <c r="G78" s="392" t="s">
        <v>333</v>
      </c>
      <c r="H78" s="392" t="s">
        <v>333</v>
      </c>
      <c r="I78" s="392" t="s">
        <v>333</v>
      </c>
      <c r="J78" s="392" t="s">
        <v>333</v>
      </c>
      <c r="K78" s="392" t="s">
        <v>333</v>
      </c>
      <c r="L78" s="392" t="s">
        <v>333</v>
      </c>
      <c r="M78" s="392" t="s">
        <v>333</v>
      </c>
      <c r="N78" s="392" t="s">
        <v>333</v>
      </c>
    </row>
    <row r="79" spans="1:14">
      <c r="A79" s="1337"/>
      <c r="B79" s="538" t="s">
        <v>321</v>
      </c>
      <c r="C79" s="541" t="s">
        <v>333</v>
      </c>
      <c r="D79" s="540" t="s">
        <v>333</v>
      </c>
      <c r="E79" s="1345"/>
      <c r="F79" s="1345"/>
      <c r="G79" s="392" t="s">
        <v>333</v>
      </c>
      <c r="H79" s="392" t="s">
        <v>333</v>
      </c>
      <c r="I79" s="392" t="s">
        <v>333</v>
      </c>
      <c r="J79" s="392" t="s">
        <v>333</v>
      </c>
      <c r="K79" s="392" t="s">
        <v>333</v>
      </c>
      <c r="L79" s="392" t="s">
        <v>333</v>
      </c>
      <c r="M79" s="392" t="s">
        <v>333</v>
      </c>
      <c r="N79" s="392" t="s">
        <v>333</v>
      </c>
    </row>
    <row r="80" spans="1:14">
      <c r="A80" s="1337"/>
      <c r="B80" s="538" t="s">
        <v>322</v>
      </c>
      <c r="C80" s="541" t="s">
        <v>333</v>
      </c>
      <c r="D80" s="540" t="s">
        <v>333</v>
      </c>
      <c r="E80" s="1345"/>
      <c r="F80" s="1345"/>
      <c r="G80" s="392" t="s">
        <v>333</v>
      </c>
      <c r="H80" s="392" t="s">
        <v>333</v>
      </c>
      <c r="I80" s="392" t="s">
        <v>333</v>
      </c>
      <c r="J80" s="392" t="s">
        <v>333</v>
      </c>
      <c r="K80" s="392" t="s">
        <v>333</v>
      </c>
      <c r="L80" s="392" t="s">
        <v>333</v>
      </c>
      <c r="M80" s="392" t="s">
        <v>333</v>
      </c>
      <c r="N80" s="392" t="s">
        <v>333</v>
      </c>
    </row>
    <row r="81" spans="1:14" ht="15" thickBot="1">
      <c r="A81" s="1338"/>
      <c r="B81" s="539" t="s">
        <v>323</v>
      </c>
      <c r="C81" s="541" t="s">
        <v>333</v>
      </c>
      <c r="D81" s="540" t="s">
        <v>333</v>
      </c>
      <c r="E81" s="1345"/>
      <c r="F81" s="1345"/>
      <c r="G81" s="392" t="s">
        <v>333</v>
      </c>
      <c r="H81" s="392" t="s">
        <v>333</v>
      </c>
      <c r="I81" s="392" t="s">
        <v>333</v>
      </c>
      <c r="J81" s="392" t="s">
        <v>333</v>
      </c>
      <c r="K81" s="392" t="s">
        <v>333</v>
      </c>
      <c r="L81" s="392" t="s">
        <v>333</v>
      </c>
      <c r="M81" s="392" t="s">
        <v>333</v>
      </c>
      <c r="N81" s="392" t="s">
        <v>333</v>
      </c>
    </row>
    <row r="82" spans="1:14" ht="15.6" hidden="1" customHeight="1" thickTop="1" thickBot="1">
      <c r="B82" s="317"/>
      <c r="C82" s="540"/>
      <c r="D82" s="540"/>
      <c r="E82" s="1345"/>
      <c r="F82" s="1345"/>
      <c r="G82" s="392"/>
      <c r="H82" s="392"/>
      <c r="I82" s="392"/>
      <c r="J82" s="392"/>
      <c r="K82" s="392"/>
      <c r="L82" s="392"/>
      <c r="M82" s="392"/>
      <c r="N82" s="392"/>
    </row>
    <row r="83" spans="1:14" ht="15" customHeight="1" thickTop="1">
      <c r="A83" s="1333" t="s">
        <v>380</v>
      </c>
      <c r="B83" s="843" t="s">
        <v>325</v>
      </c>
      <c r="C83" s="541" t="s">
        <v>51</v>
      </c>
      <c r="D83" s="540" t="s">
        <v>51</v>
      </c>
      <c r="E83" s="1345"/>
      <c r="F83" s="1345"/>
      <c r="G83" s="392" t="s">
        <v>51</v>
      </c>
      <c r="H83" s="392" t="s">
        <v>51</v>
      </c>
      <c r="I83" s="392" t="s">
        <v>51</v>
      </c>
      <c r="J83" s="392" t="s">
        <v>51</v>
      </c>
      <c r="K83" s="392" t="s">
        <v>51</v>
      </c>
      <c r="L83" s="392" t="s">
        <v>51</v>
      </c>
      <c r="M83" s="392" t="s">
        <v>51</v>
      </c>
      <c r="N83" s="392" t="s">
        <v>51</v>
      </c>
    </row>
    <row r="84" spans="1:14">
      <c r="A84" s="1334"/>
      <c r="B84" s="844" t="s">
        <v>326</v>
      </c>
      <c r="C84" s="541" t="s">
        <v>15</v>
      </c>
      <c r="D84" s="540" t="s">
        <v>15</v>
      </c>
      <c r="E84" s="1345"/>
      <c r="F84" s="1345"/>
      <c r="G84" s="392" t="s">
        <v>15</v>
      </c>
      <c r="H84" s="392" t="s">
        <v>15</v>
      </c>
      <c r="I84" s="392" t="s">
        <v>15</v>
      </c>
      <c r="J84" s="392" t="s">
        <v>15</v>
      </c>
      <c r="K84" s="392" t="s">
        <v>15</v>
      </c>
      <c r="L84" s="392" t="s">
        <v>15</v>
      </c>
      <c r="M84" s="392" t="s">
        <v>15</v>
      </c>
      <c r="N84" s="392" t="s">
        <v>15</v>
      </c>
    </row>
    <row r="85" spans="1:14">
      <c r="A85" s="1334"/>
      <c r="B85" s="844" t="s">
        <v>327</v>
      </c>
      <c r="C85" s="541" t="s">
        <v>15</v>
      </c>
      <c r="D85" s="540" t="s">
        <v>15</v>
      </c>
      <c r="E85" s="1345"/>
      <c r="F85" s="1345"/>
      <c r="G85" s="392" t="s">
        <v>15</v>
      </c>
      <c r="H85" s="392" t="s">
        <v>15</v>
      </c>
      <c r="I85" s="392" t="s">
        <v>15</v>
      </c>
      <c r="J85" s="392" t="s">
        <v>15</v>
      </c>
      <c r="K85" s="392" t="s">
        <v>15</v>
      </c>
      <c r="L85" s="392" t="s">
        <v>15</v>
      </c>
      <c r="M85" s="392" t="s">
        <v>15</v>
      </c>
      <c r="N85" s="392" t="s">
        <v>15</v>
      </c>
    </row>
    <row r="86" spans="1:14">
      <c r="A86" s="1334"/>
      <c r="B86" s="844" t="s">
        <v>324</v>
      </c>
      <c r="C86" s="541" t="s">
        <v>15</v>
      </c>
      <c r="D86" s="540" t="s">
        <v>15</v>
      </c>
      <c r="E86" s="1345"/>
      <c r="F86" s="1345"/>
      <c r="G86" s="392" t="s">
        <v>15</v>
      </c>
      <c r="H86" s="392" t="s">
        <v>15</v>
      </c>
      <c r="I86" s="392" t="s">
        <v>15</v>
      </c>
      <c r="J86" s="392" t="s">
        <v>15</v>
      </c>
      <c r="K86" s="392" t="s">
        <v>15</v>
      </c>
      <c r="L86" s="392" t="s">
        <v>15</v>
      </c>
      <c r="M86" s="392" t="s">
        <v>15</v>
      </c>
      <c r="N86" s="392" t="s">
        <v>15</v>
      </c>
    </row>
    <row r="87" spans="1:14">
      <c r="A87" s="1334"/>
      <c r="B87" s="844" t="s">
        <v>328</v>
      </c>
      <c r="C87" s="541" t="s">
        <v>15</v>
      </c>
      <c r="D87" s="540" t="s">
        <v>15</v>
      </c>
      <c r="E87" s="1345"/>
      <c r="F87" s="1345"/>
      <c r="G87" s="392" t="s">
        <v>15</v>
      </c>
      <c r="H87" s="392" t="s">
        <v>15</v>
      </c>
      <c r="I87" s="392" t="s">
        <v>15</v>
      </c>
      <c r="J87" s="392" t="s">
        <v>15</v>
      </c>
      <c r="K87" s="392" t="s">
        <v>15</v>
      </c>
      <c r="L87" s="392" t="s">
        <v>15</v>
      </c>
      <c r="M87" s="392" t="s">
        <v>15</v>
      </c>
      <c r="N87" s="392" t="s">
        <v>15</v>
      </c>
    </row>
    <row r="88" spans="1:14">
      <c r="A88" s="1334"/>
      <c r="B88" s="844" t="s">
        <v>329</v>
      </c>
      <c r="C88" s="541" t="s">
        <v>15</v>
      </c>
      <c r="D88" s="540" t="s">
        <v>15</v>
      </c>
      <c r="E88" s="1345"/>
      <c r="F88" s="1345"/>
      <c r="G88" s="392" t="s">
        <v>15</v>
      </c>
      <c r="H88" s="392" t="s">
        <v>15</v>
      </c>
      <c r="I88" s="392" t="s">
        <v>15</v>
      </c>
      <c r="J88" s="392" t="s">
        <v>15</v>
      </c>
      <c r="K88" s="392" t="s">
        <v>15</v>
      </c>
      <c r="L88" s="392" t="s">
        <v>15</v>
      </c>
      <c r="M88" s="392" t="s">
        <v>15</v>
      </c>
      <c r="N88" s="392" t="s">
        <v>15</v>
      </c>
    </row>
    <row r="89" spans="1:14">
      <c r="A89" s="1334"/>
      <c r="B89" s="844" t="s">
        <v>330</v>
      </c>
      <c r="C89" s="541" t="s">
        <v>51</v>
      </c>
      <c r="D89" s="540" t="s">
        <v>51</v>
      </c>
      <c r="E89" s="1345"/>
      <c r="F89" s="1345"/>
      <c r="G89" s="392" t="s">
        <v>51</v>
      </c>
      <c r="H89" s="392" t="s">
        <v>51</v>
      </c>
      <c r="I89" s="392" t="s">
        <v>51</v>
      </c>
      <c r="J89" s="392" t="s">
        <v>51</v>
      </c>
      <c r="K89" s="392" t="s">
        <v>51</v>
      </c>
      <c r="L89" s="392" t="s">
        <v>51</v>
      </c>
      <c r="M89" s="392" t="s">
        <v>51</v>
      </c>
      <c r="N89" s="392" t="s">
        <v>51</v>
      </c>
    </row>
    <row r="90" spans="1:14" ht="15" thickBot="1">
      <c r="A90" s="1335"/>
      <c r="B90" s="845" t="s">
        <v>331</v>
      </c>
      <c r="C90" s="541" t="s">
        <v>53</v>
      </c>
      <c r="D90" s="540" t="s">
        <v>53</v>
      </c>
      <c r="E90" s="1346"/>
      <c r="F90" s="1346"/>
      <c r="G90" s="392" t="s">
        <v>53</v>
      </c>
      <c r="H90" s="392" t="s">
        <v>53</v>
      </c>
      <c r="I90" s="392" t="s">
        <v>53</v>
      </c>
      <c r="J90" s="392" t="s">
        <v>53</v>
      </c>
      <c r="K90" s="392" t="s">
        <v>53</v>
      </c>
      <c r="L90" s="392" t="s">
        <v>53</v>
      </c>
      <c r="M90" s="392" t="s">
        <v>53</v>
      </c>
      <c r="N90" s="392" t="s">
        <v>53</v>
      </c>
    </row>
    <row r="91" spans="1:14" ht="15" thickTop="1"/>
  </sheetData>
  <mergeCells count="8">
    <mergeCell ref="A1:O1"/>
    <mergeCell ref="A2:O2"/>
    <mergeCell ref="A50:A67"/>
    <mergeCell ref="A69:A73"/>
    <mergeCell ref="A75:A81"/>
    <mergeCell ref="E5:E90"/>
    <mergeCell ref="A83:A90"/>
    <mergeCell ref="F5:F90"/>
  </mergeCells>
  <phoneticPr fontId="1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2DCD8-5782-4E53-B47C-FD70FBB287F8}">
  <sheetPr filterMode="1">
    <tabColor rgb="FFCCFFCC"/>
  </sheetPr>
  <dimension ref="A1:FU599"/>
  <sheetViews>
    <sheetView zoomScale="115" zoomScaleNormal="115" workbookViewId="0">
      <selection activeCell="H586" sqref="H586"/>
    </sheetView>
  </sheetViews>
  <sheetFormatPr defaultRowHeight="14.4"/>
  <cols>
    <col min="1" max="1" width="33.6640625" style="8" customWidth="1"/>
    <col min="2" max="2" width="12.33203125" customWidth="1"/>
    <col min="3" max="3" width="13.33203125" customWidth="1"/>
    <col min="4" max="4" width="10" style="368" customWidth="1"/>
    <col min="5" max="5" width="10.6640625" style="8" customWidth="1"/>
    <col min="6" max="10" width="11.6640625" style="8" customWidth="1"/>
    <col min="11" max="11" width="26.33203125" style="8" customWidth="1"/>
    <col min="12" max="16" width="8.88671875" customWidth="1"/>
    <col min="17" max="17" width="13.5546875" customWidth="1"/>
    <col min="18" max="89" width="8.88671875" customWidth="1"/>
    <col min="90" max="90" width="14.33203125" customWidth="1"/>
  </cols>
  <sheetData>
    <row r="1" spans="1:177" ht="31.2" thickBot="1">
      <c r="A1" s="1188" t="s">
        <v>438</v>
      </c>
      <c r="B1" s="1236" t="s">
        <v>593</v>
      </c>
      <c r="C1" s="1166" t="s">
        <v>721</v>
      </c>
      <c r="D1" s="1167" t="s">
        <v>687</v>
      </c>
      <c r="E1" s="1220" t="s">
        <v>527</v>
      </c>
      <c r="F1" s="1199" t="s">
        <v>749</v>
      </c>
      <c r="G1" s="1199" t="s">
        <v>838</v>
      </c>
      <c r="H1" s="1199" t="s">
        <v>526</v>
      </c>
      <c r="I1" s="1199" t="s">
        <v>486</v>
      </c>
      <c r="J1" s="1199" t="s">
        <v>485</v>
      </c>
      <c r="K1" s="1167" t="s">
        <v>487</v>
      </c>
      <c r="L1" s="1228" t="s">
        <v>529</v>
      </c>
      <c r="M1" s="1228" t="s">
        <v>68</v>
      </c>
      <c r="N1" s="1228" t="s">
        <v>701</v>
      </c>
      <c r="O1" s="1228" t="s">
        <v>789</v>
      </c>
      <c r="P1" s="1228" t="s">
        <v>790</v>
      </c>
      <c r="Q1" s="1228" t="s">
        <v>791</v>
      </c>
      <c r="R1" s="1228" t="s">
        <v>634</v>
      </c>
      <c r="S1" s="1228" t="s">
        <v>702</v>
      </c>
      <c r="T1" s="1228" t="s">
        <v>635</v>
      </c>
      <c r="U1" s="1226" t="s">
        <v>648</v>
      </c>
      <c r="V1" s="1226" t="s">
        <v>650</v>
      </c>
      <c r="W1" s="1226" t="s">
        <v>731</v>
      </c>
      <c r="X1" s="1226" t="s">
        <v>652</v>
      </c>
      <c r="Y1" s="1226" t="s">
        <v>653</v>
      </c>
      <c r="Z1" s="1227" t="s">
        <v>757</v>
      </c>
      <c r="AA1" s="1226" t="s">
        <v>654</v>
      </c>
      <c r="AB1" s="1226" t="s">
        <v>655</v>
      </c>
      <c r="AC1" s="1226" t="s">
        <v>656</v>
      </c>
      <c r="AD1" s="1226" t="s">
        <v>658</v>
      </c>
      <c r="AE1" s="1226" t="s">
        <v>659</v>
      </c>
      <c r="AF1" s="1226" t="s">
        <v>660</v>
      </c>
      <c r="AG1" s="1226" t="s">
        <v>732</v>
      </c>
      <c r="AH1" s="1226" t="s">
        <v>662</v>
      </c>
      <c r="AI1" s="1225" t="s">
        <v>759</v>
      </c>
      <c r="AJ1" s="1225" t="s">
        <v>665</v>
      </c>
      <c r="AK1" s="1225" t="s">
        <v>666</v>
      </c>
      <c r="AL1" s="1225" t="s">
        <v>667</v>
      </c>
      <c r="AM1" s="1225" t="s">
        <v>668</v>
      </c>
      <c r="AN1" s="1227" t="s">
        <v>760</v>
      </c>
      <c r="AO1" s="1225" t="s">
        <v>669</v>
      </c>
      <c r="AP1" s="1225" t="s">
        <v>670</v>
      </c>
      <c r="AQ1" s="1225" t="s">
        <v>671</v>
      </c>
      <c r="AR1" s="1225" t="s">
        <v>673</v>
      </c>
      <c r="AS1" s="1225" t="s">
        <v>674</v>
      </c>
      <c r="AT1" s="1225" t="s">
        <v>675</v>
      </c>
      <c r="AU1" s="1225" t="s">
        <v>676</v>
      </c>
      <c r="AV1" s="1225" t="s">
        <v>677</v>
      </c>
      <c r="AW1" s="1226" t="s">
        <v>679</v>
      </c>
      <c r="AX1" s="1225" t="s">
        <v>678</v>
      </c>
      <c r="AY1" s="1229" t="s">
        <v>647</v>
      </c>
      <c r="AZ1" s="1348" t="s">
        <v>588</v>
      </c>
      <c r="BA1" s="1349"/>
      <c r="BB1" s="1349"/>
      <c r="BC1" s="1349"/>
      <c r="BD1" s="1349"/>
      <c r="BE1" s="1349"/>
      <c r="BF1" s="1349"/>
      <c r="BG1" s="1349"/>
      <c r="BH1" s="1349"/>
      <c r="BI1" s="1349"/>
      <c r="BJ1" s="1349"/>
      <c r="BK1" s="1349"/>
      <c r="BL1" s="1349"/>
      <c r="BM1" s="1349"/>
      <c r="BN1" s="1349"/>
      <c r="BO1" s="1349"/>
      <c r="BP1" s="1349"/>
      <c r="BQ1" s="1350"/>
      <c r="BR1" s="1351" t="s">
        <v>590</v>
      </c>
      <c r="BS1" s="1352"/>
      <c r="BT1" s="1352"/>
      <c r="BU1" s="1352"/>
      <c r="BV1" s="1353"/>
      <c r="BW1" s="1354" t="s">
        <v>591</v>
      </c>
      <c r="BX1" s="1355"/>
      <c r="BY1" s="1355"/>
      <c r="BZ1" s="1355"/>
      <c r="CA1" s="1355"/>
      <c r="CB1" s="1355"/>
      <c r="CC1" s="1356"/>
      <c r="CD1" s="1357" t="s">
        <v>380</v>
      </c>
      <c r="CE1" s="1358"/>
      <c r="CF1" s="1358"/>
      <c r="CG1" s="1358"/>
      <c r="CH1" s="1358"/>
      <c r="CI1" s="1358"/>
      <c r="CJ1" s="1358"/>
      <c r="CK1" s="1358"/>
      <c r="CL1" s="1224" t="s">
        <v>720</v>
      </c>
      <c r="CN1" s="1231" t="s">
        <v>649</v>
      </c>
      <c r="CO1" s="1231" t="s">
        <v>797</v>
      </c>
      <c r="CP1" s="1231" t="s">
        <v>664</v>
      </c>
      <c r="CQ1" s="1231" t="s">
        <v>796</v>
      </c>
    </row>
    <row r="2" spans="1:177" ht="178.5" hidden="1" customHeight="1">
      <c r="A2" s="1169" t="s">
        <v>438</v>
      </c>
      <c r="B2" s="1170" t="s">
        <v>593</v>
      </c>
      <c r="C2" s="1171" t="s">
        <v>594</v>
      </c>
      <c r="D2" s="1172" t="s">
        <v>687</v>
      </c>
      <c r="E2" s="1196" t="s">
        <v>527</v>
      </c>
      <c r="F2" s="1172" t="s">
        <v>683</v>
      </c>
      <c r="G2" s="1233" t="s">
        <v>840</v>
      </c>
      <c r="H2" s="1172" t="s">
        <v>526</v>
      </c>
      <c r="I2" s="1172" t="s">
        <v>486</v>
      </c>
      <c r="J2" s="1172" t="s">
        <v>485</v>
      </c>
      <c r="K2" s="1172" t="s">
        <v>487</v>
      </c>
      <c r="L2" s="1169" t="s">
        <v>685</v>
      </c>
      <c r="M2" s="1169" t="s">
        <v>686</v>
      </c>
      <c r="N2" s="1169" t="s">
        <v>112</v>
      </c>
      <c r="O2" s="1204" t="s">
        <v>335</v>
      </c>
      <c r="P2" s="1204" t="s">
        <v>114</v>
      </c>
      <c r="Q2" s="1204" t="s">
        <v>115</v>
      </c>
      <c r="R2" s="1204" t="s">
        <v>690</v>
      </c>
      <c r="S2" s="1204" t="s">
        <v>691</v>
      </c>
      <c r="T2" s="1204" t="s">
        <v>116</v>
      </c>
      <c r="U2" s="1204" t="s">
        <v>756</v>
      </c>
      <c r="V2" s="1173" t="s">
        <v>120</v>
      </c>
      <c r="W2" s="1173" t="s">
        <v>121</v>
      </c>
      <c r="X2" s="1173" t="s">
        <v>122</v>
      </c>
      <c r="Y2" s="1173" t="s">
        <v>123</v>
      </c>
      <c r="Z2" s="1204" t="s">
        <v>758</v>
      </c>
      <c r="AA2" s="1173" t="s">
        <v>124</v>
      </c>
      <c r="AB2" s="1173" t="s">
        <v>126</v>
      </c>
      <c r="AC2" s="1173" t="s">
        <v>252</v>
      </c>
      <c r="AD2" s="1173" t="s">
        <v>125</v>
      </c>
      <c r="AE2" s="1173" t="s">
        <v>128</v>
      </c>
      <c r="AF2" s="1173" t="s">
        <v>127</v>
      </c>
      <c r="AG2" s="1173" t="s">
        <v>129</v>
      </c>
      <c r="AH2" s="1173" t="s">
        <v>692</v>
      </c>
      <c r="AI2" s="1173" t="s">
        <v>756</v>
      </c>
      <c r="AJ2" s="1174" t="s">
        <v>120</v>
      </c>
      <c r="AK2" s="1174" t="s">
        <v>121</v>
      </c>
      <c r="AL2" s="1174" t="s">
        <v>122</v>
      </c>
      <c r="AM2" s="1174" t="s">
        <v>123</v>
      </c>
      <c r="AN2" s="1174" t="s">
        <v>758</v>
      </c>
      <c r="AO2" s="1174" t="s">
        <v>124</v>
      </c>
      <c r="AP2" s="1174" t="s">
        <v>126</v>
      </c>
      <c r="AQ2" s="1174" t="s">
        <v>252</v>
      </c>
      <c r="AR2" s="1174" t="s">
        <v>125</v>
      </c>
      <c r="AS2" s="1174" t="s">
        <v>128</v>
      </c>
      <c r="AT2" s="1174" t="s">
        <v>127</v>
      </c>
      <c r="AU2" s="1174" t="s">
        <v>129</v>
      </c>
      <c r="AV2" s="1174" t="s">
        <v>130</v>
      </c>
      <c r="AW2" s="1173" t="s">
        <v>808</v>
      </c>
      <c r="AX2" s="1174" t="s">
        <v>693</v>
      </c>
      <c r="AY2" s="1169" t="s">
        <v>134</v>
      </c>
      <c r="AZ2" s="1175" t="s">
        <v>291</v>
      </c>
      <c r="BA2" s="1175" t="s">
        <v>292</v>
      </c>
      <c r="BB2" s="1175" t="s">
        <v>293</v>
      </c>
      <c r="BC2" s="1175" t="s">
        <v>294</v>
      </c>
      <c r="BD2" s="1175" t="s">
        <v>295</v>
      </c>
      <c r="BE2" s="1175" t="s">
        <v>296</v>
      </c>
      <c r="BF2" s="1175" t="s">
        <v>297</v>
      </c>
      <c r="BG2" s="1175" t="s">
        <v>298</v>
      </c>
      <c r="BH2" s="1175" t="s">
        <v>299</v>
      </c>
      <c r="BI2" s="1175" t="s">
        <v>300</v>
      </c>
      <c r="BJ2" s="1175" t="s">
        <v>301</v>
      </c>
      <c r="BK2" s="1175" t="s">
        <v>302</v>
      </c>
      <c r="BL2" s="1175" t="s">
        <v>303</v>
      </c>
      <c r="BM2" s="1175" t="s">
        <v>304</v>
      </c>
      <c r="BN2" s="1175" t="s">
        <v>305</v>
      </c>
      <c r="BO2" s="1175" t="s">
        <v>306</v>
      </c>
      <c r="BP2" s="1175" t="s">
        <v>307</v>
      </c>
      <c r="BQ2" s="1175" t="s">
        <v>308</v>
      </c>
      <c r="BR2" s="1176" t="s">
        <v>310</v>
      </c>
      <c r="BS2" s="1176" t="s">
        <v>311</v>
      </c>
      <c r="BT2" s="1176" t="s">
        <v>312</v>
      </c>
      <c r="BU2" s="1176" t="s">
        <v>313</v>
      </c>
      <c r="BV2" s="1176" t="s">
        <v>314</v>
      </c>
      <c r="BW2" s="1177" t="s">
        <v>317</v>
      </c>
      <c r="BX2" s="1177" t="s">
        <v>318</v>
      </c>
      <c r="BY2" s="1177" t="s">
        <v>319</v>
      </c>
      <c r="BZ2" s="1177" t="s">
        <v>320</v>
      </c>
      <c r="CA2" s="1177" t="s">
        <v>321</v>
      </c>
      <c r="CB2" s="1177" t="s">
        <v>322</v>
      </c>
      <c r="CC2" s="1177" t="s">
        <v>323</v>
      </c>
      <c r="CD2" s="1178" t="s">
        <v>694</v>
      </c>
      <c r="CE2" s="1178" t="s">
        <v>695</v>
      </c>
      <c r="CF2" s="1178" t="s">
        <v>696</v>
      </c>
      <c r="CG2" s="1178" t="s">
        <v>324</v>
      </c>
      <c r="CH2" s="1178" t="s">
        <v>697</v>
      </c>
      <c r="CI2" s="1178" t="s">
        <v>698</v>
      </c>
      <c r="CJ2" s="1178" t="s">
        <v>699</v>
      </c>
      <c r="CK2" s="1178" t="s">
        <v>700</v>
      </c>
      <c r="CL2" s="1179" t="s">
        <v>720</v>
      </c>
      <c r="CN2" s="1204" t="s">
        <v>801</v>
      </c>
      <c r="CO2" s="1173" t="s">
        <v>802</v>
      </c>
      <c r="CP2" s="1173" t="s">
        <v>801</v>
      </c>
      <c r="CQ2" s="1174" t="s">
        <v>802</v>
      </c>
    </row>
    <row r="3" spans="1:177" hidden="1">
      <c r="A3" s="1165" t="s">
        <v>708</v>
      </c>
      <c r="B3" s="1180">
        <v>44927</v>
      </c>
      <c r="C3" s="1181">
        <v>44949</v>
      </c>
      <c r="D3" s="1182"/>
      <c r="E3" s="1165">
        <v>8.4600000000000009</v>
      </c>
      <c r="F3" s="1165">
        <v>6060</v>
      </c>
      <c r="G3" s="1234"/>
      <c r="H3" s="1165"/>
      <c r="I3" s="1165"/>
      <c r="J3" s="1165"/>
      <c r="K3" s="1165"/>
      <c r="L3" s="1183">
        <v>8.43</v>
      </c>
      <c r="M3" s="1184">
        <v>6120</v>
      </c>
      <c r="N3" s="1184">
        <v>11</v>
      </c>
      <c r="O3" s="1184"/>
      <c r="P3" s="1184"/>
      <c r="Q3" s="1184"/>
      <c r="R3" s="1184"/>
      <c r="S3" s="1184"/>
      <c r="T3" s="1184"/>
      <c r="U3" s="1184"/>
      <c r="V3" s="1165"/>
      <c r="W3" s="1165"/>
      <c r="X3" s="1165"/>
      <c r="Y3" s="1165"/>
      <c r="Z3" s="1165"/>
      <c r="AA3" s="1165"/>
      <c r="AB3" s="1165"/>
      <c r="AC3" s="1165"/>
      <c r="AD3" s="1165"/>
      <c r="AE3" s="1165"/>
      <c r="AF3" s="1165"/>
      <c r="AG3" s="1165"/>
      <c r="AH3" s="1165"/>
      <c r="AI3" s="1165"/>
      <c r="AJ3" s="1165"/>
      <c r="AK3" s="1165"/>
      <c r="AL3" s="1165"/>
      <c r="AM3" s="1165"/>
      <c r="AN3" s="1165"/>
      <c r="AO3" s="1165"/>
      <c r="AP3" s="1165"/>
      <c r="AQ3" s="1165"/>
      <c r="AR3" s="1165"/>
      <c r="AS3" s="1165"/>
      <c r="AT3" s="1165"/>
      <c r="AU3" s="1165"/>
      <c r="AV3" s="1165"/>
      <c r="AW3" s="1165"/>
      <c r="AX3" s="1165"/>
      <c r="AY3" s="1165"/>
      <c r="AZ3" s="1165"/>
      <c r="BA3" s="1165"/>
      <c r="BB3" s="1165"/>
      <c r="BC3" s="1165"/>
      <c r="BD3" s="1165"/>
      <c r="BE3" s="1165"/>
      <c r="BF3" s="1165"/>
      <c r="BG3" s="1165"/>
      <c r="BH3" s="1165"/>
      <c r="BI3" s="1165"/>
      <c r="BJ3" s="1165"/>
      <c r="BK3" s="1165"/>
      <c r="BL3" s="1165"/>
      <c r="BM3" s="1165"/>
      <c r="BN3" s="1165"/>
      <c r="BO3" s="1165"/>
      <c r="BP3" s="1165"/>
      <c r="BQ3" s="1165"/>
      <c r="BR3" s="1165"/>
      <c r="BS3" s="1165"/>
      <c r="BT3" s="1165"/>
      <c r="BU3" s="1165"/>
      <c r="BV3" s="1165"/>
      <c r="BW3" s="1165"/>
      <c r="BX3" s="1165"/>
      <c r="BY3" s="1165"/>
      <c r="BZ3" s="1165"/>
      <c r="CA3" s="1165"/>
      <c r="CB3" s="1165"/>
      <c r="CC3" s="1165"/>
      <c r="CD3" s="1165"/>
      <c r="CE3" s="1165"/>
      <c r="CF3" s="1165"/>
      <c r="CG3" s="1165"/>
      <c r="CH3" s="1165"/>
      <c r="CI3" s="1165"/>
      <c r="CJ3" s="1165"/>
      <c r="CK3" s="1165"/>
      <c r="CL3" s="1165">
        <f>IF(N3="","",IF(LEFT(N3,1)="&lt;",VALUE(RIGHT(N3,1)/2),N3))</f>
        <v>11</v>
      </c>
      <c r="CN3" s="1184"/>
      <c r="CO3" s="1165"/>
      <c r="CP3" s="1165"/>
      <c r="CQ3" s="1165"/>
    </row>
    <row r="4" spans="1:177" hidden="1">
      <c r="A4" s="1165" t="s">
        <v>708</v>
      </c>
      <c r="B4" s="1180">
        <v>44958</v>
      </c>
      <c r="C4" s="1181">
        <v>44978</v>
      </c>
      <c r="D4" s="1182"/>
      <c r="E4" s="1183">
        <v>8.09</v>
      </c>
      <c r="F4" s="1165">
        <v>6450</v>
      </c>
      <c r="G4" s="1234"/>
      <c r="H4" s="1165"/>
      <c r="I4" s="1165"/>
      <c r="J4" s="1165"/>
      <c r="K4" s="1165"/>
      <c r="L4" s="1183">
        <v>8.0299999999999994</v>
      </c>
      <c r="M4" s="1165">
        <v>5290</v>
      </c>
      <c r="N4" s="1165">
        <v>13</v>
      </c>
      <c r="O4" s="1165"/>
      <c r="P4" s="1165"/>
      <c r="Q4" s="1165"/>
      <c r="R4" s="1165"/>
      <c r="S4" s="1165"/>
      <c r="T4" s="1165"/>
      <c r="U4" s="1165"/>
      <c r="V4" s="1165"/>
      <c r="W4" s="1165"/>
      <c r="X4" s="1165"/>
      <c r="Y4" s="1165"/>
      <c r="Z4" s="1165"/>
      <c r="AA4" s="1165"/>
      <c r="AB4" s="1165"/>
      <c r="AC4" s="1165"/>
      <c r="AD4" s="1165"/>
      <c r="AE4" s="1165"/>
      <c r="AF4" s="1165"/>
      <c r="AG4" s="1165"/>
      <c r="AH4" s="1165"/>
      <c r="AI4" s="1165"/>
      <c r="AJ4" s="1165"/>
      <c r="AK4" s="1165"/>
      <c r="AL4" s="1165"/>
      <c r="AM4" s="1165"/>
      <c r="AN4" s="1165"/>
      <c r="AO4" s="1165"/>
      <c r="AP4" s="1165"/>
      <c r="AQ4" s="1165"/>
      <c r="AR4" s="1165"/>
      <c r="AS4" s="1165"/>
      <c r="AT4" s="1165"/>
      <c r="AU4" s="1165"/>
      <c r="AV4" s="1165"/>
      <c r="AW4" s="1165"/>
      <c r="AX4" s="1165"/>
      <c r="AY4" s="1165"/>
      <c r="AZ4" s="1165"/>
      <c r="BA4" s="1165"/>
      <c r="BB4" s="1165"/>
      <c r="BC4" s="1165"/>
      <c r="BD4" s="1165"/>
      <c r="BE4" s="1165"/>
      <c r="BF4" s="1165"/>
      <c r="BG4" s="1165"/>
      <c r="BH4" s="1165"/>
      <c r="BI4" s="1165"/>
      <c r="BJ4" s="1165"/>
      <c r="BK4" s="1165"/>
      <c r="BL4" s="1165"/>
      <c r="BM4" s="1165"/>
      <c r="BN4" s="1165"/>
      <c r="BO4" s="1165"/>
      <c r="BP4" s="1165"/>
      <c r="BQ4" s="1165"/>
      <c r="BR4" s="1165"/>
      <c r="BS4" s="1165"/>
      <c r="BT4" s="1165"/>
      <c r="BU4" s="1165"/>
      <c r="BV4" s="1165"/>
      <c r="BW4" s="1165"/>
      <c r="BX4" s="1165"/>
      <c r="BY4" s="1165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1165"/>
      <c r="CK4" s="1165"/>
      <c r="CL4" s="1165">
        <f t="shared" ref="CL4:CL33" si="0">IF(N4="","",IF(LEFT(N4,1)="&lt;",VALUE(RIGHT(N4,1)/2),N4))</f>
        <v>13</v>
      </c>
      <c r="CN4" s="1165"/>
      <c r="CO4" s="1165"/>
      <c r="CP4" s="1165"/>
      <c r="CQ4" s="1165"/>
    </row>
    <row r="5" spans="1:177" hidden="1">
      <c r="A5" s="1165" t="s">
        <v>708</v>
      </c>
      <c r="B5" s="1180">
        <v>44986</v>
      </c>
      <c r="C5" s="1181">
        <v>45007</v>
      </c>
      <c r="D5" s="1182"/>
      <c r="E5" s="1165">
        <v>8.33</v>
      </c>
      <c r="F5" s="1165">
        <v>5290</v>
      </c>
      <c r="G5" s="1234"/>
      <c r="H5" s="1165"/>
      <c r="I5" s="1165"/>
      <c r="J5" s="1165"/>
      <c r="K5" s="1165" t="s">
        <v>730</v>
      </c>
      <c r="L5" s="1183">
        <v>8.49</v>
      </c>
      <c r="M5" s="1165">
        <v>6030</v>
      </c>
      <c r="N5" s="1165">
        <v>18</v>
      </c>
      <c r="O5" s="1165"/>
      <c r="P5" s="1165"/>
      <c r="Q5" s="1165"/>
      <c r="R5" s="1165"/>
      <c r="S5" s="1165"/>
      <c r="T5" s="1165"/>
      <c r="U5" s="1165"/>
      <c r="V5" s="1165" t="s">
        <v>17</v>
      </c>
      <c r="W5" s="1165">
        <v>3.3000000000000002E-2</v>
      </c>
      <c r="X5" s="1165" t="s">
        <v>37</v>
      </c>
      <c r="Y5" s="1165" t="s">
        <v>17</v>
      </c>
      <c r="Z5" s="1165"/>
      <c r="AA5" s="1165" t="s">
        <v>17</v>
      </c>
      <c r="AB5" s="1165" t="s">
        <v>17</v>
      </c>
      <c r="AC5" s="1165">
        <v>7.4999999999999997E-2</v>
      </c>
      <c r="AD5" s="1165">
        <v>8.9999999999999993E-3</v>
      </c>
      <c r="AE5" s="1165" t="s">
        <v>30</v>
      </c>
      <c r="AF5" s="1165" t="s">
        <v>50</v>
      </c>
      <c r="AG5" s="1165">
        <v>0.22</v>
      </c>
      <c r="AH5" s="1165" t="s">
        <v>52</v>
      </c>
      <c r="AI5" s="1165"/>
      <c r="AJ5" s="1165" t="s">
        <v>17</v>
      </c>
      <c r="AK5" s="1165">
        <v>3.7999999999999999E-2</v>
      </c>
      <c r="AL5" s="1165" t="s">
        <v>37</v>
      </c>
      <c r="AM5" s="1165" t="s">
        <v>17</v>
      </c>
      <c r="AN5" s="1165"/>
      <c r="AO5" s="1165" t="s">
        <v>17</v>
      </c>
      <c r="AP5" s="1165" t="s">
        <v>17</v>
      </c>
      <c r="AQ5" s="1165">
        <v>8.6999999999999994E-2</v>
      </c>
      <c r="AR5" s="1165">
        <v>1.0999999999999999E-2</v>
      </c>
      <c r="AS5" s="1165" t="s">
        <v>30</v>
      </c>
      <c r="AT5" s="1165" t="s">
        <v>50</v>
      </c>
      <c r="AU5" s="1165">
        <v>0.32</v>
      </c>
      <c r="AV5" s="1165">
        <v>0.12</v>
      </c>
      <c r="AW5" s="1165" t="s">
        <v>37</v>
      </c>
      <c r="AX5" s="1165" t="s">
        <v>37</v>
      </c>
      <c r="AY5" s="1165" t="s">
        <v>53</v>
      </c>
      <c r="AZ5" s="1165" t="s">
        <v>85</v>
      </c>
      <c r="BA5" s="1165" t="s">
        <v>85</v>
      </c>
      <c r="BB5" s="1165" t="s">
        <v>85</v>
      </c>
      <c r="BC5" s="1165" t="s">
        <v>85</v>
      </c>
      <c r="BD5" s="1165" t="s">
        <v>85</v>
      </c>
      <c r="BE5" s="1165" t="s">
        <v>85</v>
      </c>
      <c r="BF5" s="1165" t="s">
        <v>85</v>
      </c>
      <c r="BG5" s="1165" t="s">
        <v>85</v>
      </c>
      <c r="BH5" s="1165" t="s">
        <v>85</v>
      </c>
      <c r="BI5" s="1165" t="s">
        <v>85</v>
      </c>
      <c r="BJ5" s="1165" t="s">
        <v>85</v>
      </c>
      <c r="BK5" s="1165" t="s">
        <v>85</v>
      </c>
      <c r="BL5" s="1165" t="s">
        <v>102</v>
      </c>
      <c r="BM5" s="1165" t="s">
        <v>85</v>
      </c>
      <c r="BN5" s="1165" t="s">
        <v>85</v>
      </c>
      <c r="BO5" s="1165" t="s">
        <v>85</v>
      </c>
      <c r="BP5" s="1165" t="s">
        <v>102</v>
      </c>
      <c r="BQ5" s="1165" t="s">
        <v>102</v>
      </c>
      <c r="BR5" s="1165" t="s">
        <v>332</v>
      </c>
      <c r="BS5" s="1165" t="s">
        <v>0</v>
      </c>
      <c r="BT5" s="1165" t="s">
        <v>333</v>
      </c>
      <c r="BU5" s="1165" t="s">
        <v>0</v>
      </c>
      <c r="BV5" s="1165" t="s">
        <v>0</v>
      </c>
      <c r="BW5" s="1165" t="s">
        <v>332</v>
      </c>
      <c r="BX5" s="1165" t="s">
        <v>332</v>
      </c>
      <c r="BY5" s="1165" t="s">
        <v>333</v>
      </c>
      <c r="BZ5" s="1165" t="s">
        <v>333</v>
      </c>
      <c r="CA5" s="1165" t="s">
        <v>333</v>
      </c>
      <c r="CB5" s="1165" t="s">
        <v>333</v>
      </c>
      <c r="CC5" s="1165" t="s">
        <v>333</v>
      </c>
      <c r="CD5" s="1165" t="s">
        <v>51</v>
      </c>
      <c r="CE5" s="1165" t="s">
        <v>15</v>
      </c>
      <c r="CF5" s="1165" t="s">
        <v>15</v>
      </c>
      <c r="CG5" s="1165" t="s">
        <v>15</v>
      </c>
      <c r="CH5" s="1165" t="s">
        <v>15</v>
      </c>
      <c r="CI5" s="1165" t="s">
        <v>15</v>
      </c>
      <c r="CJ5" s="1165" t="s">
        <v>51</v>
      </c>
      <c r="CK5" s="1165" t="s">
        <v>53</v>
      </c>
      <c r="CL5" s="1165">
        <f t="shared" si="0"/>
        <v>18</v>
      </c>
      <c r="CN5" s="1165"/>
      <c r="CO5" s="1165"/>
      <c r="CP5" s="1165"/>
      <c r="CQ5" s="1165"/>
    </row>
    <row r="6" spans="1:177" hidden="1">
      <c r="A6" s="1165" t="s">
        <v>708</v>
      </c>
      <c r="B6" s="1180">
        <v>45017</v>
      </c>
      <c r="C6" s="1181">
        <v>45042</v>
      </c>
      <c r="D6" s="1182"/>
      <c r="E6" s="1165"/>
      <c r="F6" s="1165"/>
      <c r="G6" s="1234"/>
      <c r="H6" s="1165"/>
      <c r="I6" s="1165"/>
      <c r="J6" s="1165"/>
      <c r="K6" s="1165" t="s">
        <v>73</v>
      </c>
      <c r="L6" s="1183"/>
      <c r="M6" s="1165"/>
      <c r="N6" s="1165"/>
      <c r="O6" s="1165"/>
      <c r="P6" s="1165"/>
      <c r="Q6" s="1165"/>
      <c r="R6" s="1165"/>
      <c r="S6" s="1165"/>
      <c r="T6" s="1165"/>
      <c r="U6" s="1165"/>
      <c r="V6" s="1165"/>
      <c r="W6" s="1165"/>
      <c r="X6" s="1165"/>
      <c r="Y6" s="1165"/>
      <c r="Z6" s="1165"/>
      <c r="AA6" s="1165"/>
      <c r="AB6" s="1165"/>
      <c r="AC6" s="1165"/>
      <c r="AD6" s="1165"/>
      <c r="AE6" s="1165"/>
      <c r="AF6" s="1165"/>
      <c r="AG6" s="1165"/>
      <c r="AH6" s="1165"/>
      <c r="AI6" s="1165"/>
      <c r="AJ6" s="1165"/>
      <c r="AK6" s="1165"/>
      <c r="AL6" s="1165"/>
      <c r="AM6" s="1165"/>
      <c r="AN6" s="1165"/>
      <c r="AO6" s="1165"/>
      <c r="AP6" s="1165"/>
      <c r="AQ6" s="1165"/>
      <c r="AR6" s="1165"/>
      <c r="AS6" s="1165"/>
      <c r="AT6" s="1165"/>
      <c r="AU6" s="1165"/>
      <c r="AV6" s="1165"/>
      <c r="AW6" s="1165"/>
      <c r="AX6" s="1165"/>
      <c r="AY6" s="1165"/>
      <c r="AZ6" s="1165"/>
      <c r="BA6" s="1165"/>
      <c r="BB6" s="1165"/>
      <c r="BC6" s="1165"/>
      <c r="BD6" s="1165"/>
      <c r="BE6" s="1165"/>
      <c r="BF6" s="1165"/>
      <c r="BG6" s="1165"/>
      <c r="BH6" s="1165"/>
      <c r="BI6" s="1165"/>
      <c r="BJ6" s="1165"/>
      <c r="BK6" s="1165"/>
      <c r="BL6" s="1165"/>
      <c r="BM6" s="1165"/>
      <c r="BN6" s="1165"/>
      <c r="BO6" s="1165"/>
      <c r="BP6" s="1165"/>
      <c r="BQ6" s="1165"/>
      <c r="BR6" s="1165"/>
      <c r="BS6" s="1165"/>
      <c r="BT6" s="1165"/>
      <c r="BU6" s="1165"/>
      <c r="BV6" s="1165"/>
      <c r="BW6" s="1165"/>
      <c r="BX6" s="1165"/>
      <c r="BY6" s="1165"/>
      <c r="BZ6" s="1165"/>
      <c r="CA6" s="1165"/>
      <c r="CB6" s="1165"/>
      <c r="CC6" s="1165"/>
      <c r="CD6" s="1165"/>
      <c r="CE6" s="1165"/>
      <c r="CF6" s="1165"/>
      <c r="CG6" s="1165"/>
      <c r="CH6" s="1165"/>
      <c r="CI6" s="1165"/>
      <c r="CJ6" s="1165"/>
      <c r="CK6" s="1165"/>
      <c r="CL6" s="1165"/>
      <c r="CN6" s="1165"/>
      <c r="CO6" s="1165"/>
      <c r="CP6" s="1165"/>
      <c r="CQ6" s="1165"/>
    </row>
    <row r="7" spans="1:177" hidden="1">
      <c r="A7" s="1165" t="s">
        <v>708</v>
      </c>
      <c r="B7" s="1180">
        <v>45047</v>
      </c>
      <c r="C7" s="1181">
        <v>45061</v>
      </c>
      <c r="D7" s="1182"/>
      <c r="E7" s="1183"/>
      <c r="F7" s="1184"/>
      <c r="G7" s="1234"/>
      <c r="H7" s="1184"/>
      <c r="I7" s="1184"/>
      <c r="J7" s="1184"/>
      <c r="K7" s="1165" t="s">
        <v>746</v>
      </c>
      <c r="L7" s="1183"/>
      <c r="M7" s="1165"/>
      <c r="N7" s="1165"/>
      <c r="O7" s="1165"/>
      <c r="P7" s="1165"/>
      <c r="Q7" s="1165"/>
      <c r="R7" s="1165"/>
      <c r="S7" s="1165"/>
      <c r="T7" s="1165"/>
      <c r="U7" s="1165"/>
      <c r="V7" s="1165"/>
      <c r="W7" s="1165"/>
      <c r="X7" s="1165"/>
      <c r="Y7" s="1165"/>
      <c r="Z7" s="1165"/>
      <c r="AA7" s="1165"/>
      <c r="AB7" s="1165"/>
      <c r="AC7" s="1165"/>
      <c r="AD7" s="1165"/>
      <c r="AE7" s="1165"/>
      <c r="AF7" s="1165"/>
      <c r="AG7" s="1165"/>
      <c r="AH7" s="1165"/>
      <c r="AI7" s="1165"/>
      <c r="AJ7" s="1165"/>
      <c r="AK7" s="1165"/>
      <c r="AL7" s="1165"/>
      <c r="AM7" s="1165"/>
      <c r="AN7" s="1165"/>
      <c r="AO7" s="1165"/>
      <c r="AP7" s="1165"/>
      <c r="AQ7" s="1165"/>
      <c r="AR7" s="1165"/>
      <c r="AS7" s="1165"/>
      <c r="AT7" s="1165"/>
      <c r="AU7" s="1165"/>
      <c r="AV7" s="1165"/>
      <c r="AW7" s="1165"/>
      <c r="AX7" s="1165"/>
      <c r="AY7" s="1165"/>
      <c r="AZ7" s="1165"/>
      <c r="BA7" s="1165"/>
      <c r="BB7" s="1165"/>
      <c r="BC7" s="1165"/>
      <c r="BD7" s="1165"/>
      <c r="BE7" s="1165"/>
      <c r="BF7" s="1165"/>
      <c r="BG7" s="1165"/>
      <c r="BH7" s="1165"/>
      <c r="BI7" s="1165"/>
      <c r="BJ7" s="1165"/>
      <c r="BK7" s="1165"/>
      <c r="BL7" s="1165"/>
      <c r="BM7" s="1165"/>
      <c r="BN7" s="1165"/>
      <c r="BO7" s="1165"/>
      <c r="BP7" s="1165"/>
      <c r="BQ7" s="1165"/>
      <c r="BR7" s="1165"/>
      <c r="BS7" s="1165"/>
      <c r="BT7" s="1165"/>
      <c r="BU7" s="1165"/>
      <c r="BV7" s="1165"/>
      <c r="BW7" s="1165"/>
      <c r="BX7" s="1165"/>
      <c r="BY7" s="1165"/>
      <c r="BZ7" s="1165"/>
      <c r="CA7" s="1165"/>
      <c r="CB7" s="1165"/>
      <c r="CC7" s="1165"/>
      <c r="CD7" s="1165"/>
      <c r="CE7" s="1165"/>
      <c r="CF7" s="1165"/>
      <c r="CG7" s="1165"/>
      <c r="CH7" s="1165"/>
      <c r="CI7" s="1165"/>
      <c r="CJ7" s="1165"/>
      <c r="CK7" s="1165"/>
      <c r="CL7" s="1165"/>
      <c r="CN7" s="1165"/>
      <c r="CO7" s="1165"/>
      <c r="CP7" s="1165"/>
      <c r="CQ7" s="1165"/>
    </row>
    <row r="8" spans="1:177" hidden="1">
      <c r="A8" s="1165" t="s">
        <v>708</v>
      </c>
      <c r="B8" s="1180">
        <v>45078</v>
      </c>
      <c r="C8" s="1181">
        <v>45104</v>
      </c>
      <c r="D8" s="1182"/>
      <c r="E8" s="1165">
        <v>8.2899999999999991</v>
      </c>
      <c r="F8" s="1165">
        <v>7600</v>
      </c>
      <c r="G8" s="1234"/>
      <c r="H8" s="1165"/>
      <c r="I8" s="1165"/>
      <c r="J8" s="1165"/>
      <c r="K8" s="1165"/>
      <c r="L8" s="1183">
        <v>8.25</v>
      </c>
      <c r="M8" s="1165">
        <v>8500</v>
      </c>
      <c r="N8" s="1165">
        <v>35</v>
      </c>
      <c r="O8" s="1165"/>
      <c r="P8" s="1165"/>
      <c r="Q8" s="1165"/>
      <c r="R8" s="1165"/>
      <c r="S8" s="1165"/>
      <c r="T8" s="1165"/>
      <c r="U8" s="1165"/>
      <c r="V8" s="1165" t="s">
        <v>17</v>
      </c>
      <c r="W8" s="1165">
        <v>1.7999999999999999E-2</v>
      </c>
      <c r="X8" s="1165" t="s">
        <v>37</v>
      </c>
      <c r="Y8" s="1165" t="s">
        <v>17</v>
      </c>
      <c r="Z8" s="1165"/>
      <c r="AA8" s="1165">
        <v>1E-3</v>
      </c>
      <c r="AB8" s="1165" t="s">
        <v>17</v>
      </c>
      <c r="AC8" s="1165">
        <v>2.8</v>
      </c>
      <c r="AD8" s="1165">
        <v>1.6E-2</v>
      </c>
      <c r="AE8" s="1165" t="s">
        <v>30</v>
      </c>
      <c r="AF8" s="1165" t="s">
        <v>50</v>
      </c>
      <c r="AG8" s="1165">
        <v>0.16</v>
      </c>
      <c r="AH8" s="1165" t="s">
        <v>52</v>
      </c>
      <c r="AI8" s="1165"/>
      <c r="AJ8" s="1165" t="s">
        <v>17</v>
      </c>
      <c r="AK8" s="1165">
        <v>2.1000000000000001E-2</v>
      </c>
      <c r="AL8" s="1165" t="s">
        <v>37</v>
      </c>
      <c r="AM8" s="1165" t="s">
        <v>17</v>
      </c>
      <c r="AN8" s="1165"/>
      <c r="AO8" s="1165">
        <v>2E-3</v>
      </c>
      <c r="AP8" s="1165" t="s">
        <v>17</v>
      </c>
      <c r="AQ8" s="1165">
        <v>2.97</v>
      </c>
      <c r="AR8" s="1165">
        <v>1.7999999999999999E-2</v>
      </c>
      <c r="AS8" s="1165" t="s">
        <v>30</v>
      </c>
      <c r="AT8" s="1165" t="s">
        <v>50</v>
      </c>
      <c r="AU8" s="1165">
        <v>0.21</v>
      </c>
      <c r="AV8" s="1165">
        <v>0.47</v>
      </c>
      <c r="AW8" s="1165" t="s">
        <v>37</v>
      </c>
      <c r="AX8" s="1165" t="s">
        <v>37</v>
      </c>
      <c r="AY8" s="1165" t="s">
        <v>53</v>
      </c>
      <c r="AZ8" s="1165" t="s">
        <v>85</v>
      </c>
      <c r="BA8" s="1165" t="s">
        <v>85</v>
      </c>
      <c r="BB8" s="1165" t="s">
        <v>85</v>
      </c>
      <c r="BC8" s="1165" t="s">
        <v>85</v>
      </c>
      <c r="BD8" s="1165" t="s">
        <v>85</v>
      </c>
      <c r="BE8" s="1165" t="s">
        <v>85</v>
      </c>
      <c r="BF8" s="1165" t="s">
        <v>85</v>
      </c>
      <c r="BG8" s="1165" t="s">
        <v>85</v>
      </c>
      <c r="BH8" s="1165" t="s">
        <v>85</v>
      </c>
      <c r="BI8" s="1165" t="s">
        <v>85</v>
      </c>
      <c r="BJ8" s="1165" t="s">
        <v>85</v>
      </c>
      <c r="BK8" s="1165" t="s">
        <v>85</v>
      </c>
      <c r="BL8" s="1165" t="s">
        <v>102</v>
      </c>
      <c r="BM8" s="1165" t="s">
        <v>85</v>
      </c>
      <c r="BN8" s="1165" t="s">
        <v>85</v>
      </c>
      <c r="BO8" s="1165" t="s">
        <v>85</v>
      </c>
      <c r="BP8" s="1165" t="s">
        <v>102</v>
      </c>
      <c r="BQ8" s="1165" t="s">
        <v>102</v>
      </c>
      <c r="BR8" s="1165" t="s">
        <v>332</v>
      </c>
      <c r="BS8" s="1165" t="s">
        <v>0</v>
      </c>
      <c r="BT8" s="1165" t="s">
        <v>333</v>
      </c>
      <c r="BU8" s="1165" t="s">
        <v>0</v>
      </c>
      <c r="BV8" s="1165" t="s">
        <v>0</v>
      </c>
      <c r="BW8" s="1165" t="s">
        <v>332</v>
      </c>
      <c r="BX8" s="1165" t="s">
        <v>332</v>
      </c>
      <c r="BY8" s="1165" t="s">
        <v>333</v>
      </c>
      <c r="BZ8" s="1165" t="s">
        <v>333</v>
      </c>
      <c r="CA8" s="1165" t="s">
        <v>333</v>
      </c>
      <c r="CB8" s="1165" t="s">
        <v>333</v>
      </c>
      <c r="CC8" s="1165" t="s">
        <v>333</v>
      </c>
      <c r="CD8" s="1165" t="s">
        <v>51</v>
      </c>
      <c r="CE8" s="1165" t="s">
        <v>15</v>
      </c>
      <c r="CF8" s="1165" t="s">
        <v>15</v>
      </c>
      <c r="CG8" s="1165" t="s">
        <v>15</v>
      </c>
      <c r="CH8" s="1165" t="s">
        <v>15</v>
      </c>
      <c r="CI8" s="1165" t="s">
        <v>15</v>
      </c>
      <c r="CJ8" s="1165" t="s">
        <v>51</v>
      </c>
      <c r="CK8" s="1165" t="s">
        <v>53</v>
      </c>
      <c r="CL8" s="1165">
        <f t="shared" si="0"/>
        <v>35</v>
      </c>
      <c r="CN8" s="1165"/>
      <c r="CO8" s="1165"/>
      <c r="CP8" s="1165"/>
      <c r="CQ8" s="1165"/>
    </row>
    <row r="9" spans="1:177" hidden="1">
      <c r="A9" s="1165" t="s">
        <v>708</v>
      </c>
      <c r="B9" s="1180">
        <v>45108</v>
      </c>
      <c r="C9" s="1181">
        <v>45117</v>
      </c>
      <c r="D9" s="1182"/>
      <c r="E9" s="1165">
        <v>8.2899999999999991</v>
      </c>
      <c r="F9" s="1165">
        <v>6770</v>
      </c>
      <c r="G9" s="1234"/>
      <c r="H9" s="1165"/>
      <c r="I9" s="1165"/>
      <c r="J9" s="1165"/>
      <c r="K9" s="1165"/>
      <c r="L9" s="1183">
        <v>8.31</v>
      </c>
      <c r="M9" s="1165">
        <v>8310</v>
      </c>
      <c r="N9" s="1165">
        <v>27</v>
      </c>
      <c r="O9" s="1165"/>
      <c r="P9" s="1165"/>
      <c r="Q9" s="1165"/>
      <c r="R9" s="1165"/>
      <c r="S9" s="1165"/>
      <c r="T9" s="1165"/>
      <c r="U9" s="1165"/>
      <c r="V9" s="1165"/>
      <c r="W9" s="1165"/>
      <c r="X9" s="1165"/>
      <c r="Y9" s="1165"/>
      <c r="Z9" s="1165"/>
      <c r="AA9" s="1165"/>
      <c r="AB9" s="1165"/>
      <c r="AC9" s="1165"/>
      <c r="AD9" s="1165"/>
      <c r="AE9" s="1165"/>
      <c r="AF9" s="1165"/>
      <c r="AG9" s="1165"/>
      <c r="AH9" s="1165"/>
      <c r="AI9" s="1165"/>
      <c r="AJ9" s="1165"/>
      <c r="AK9" s="1165"/>
      <c r="AL9" s="1165"/>
      <c r="AM9" s="1165"/>
      <c r="AN9" s="1165"/>
      <c r="AO9" s="1165"/>
      <c r="AP9" s="1165"/>
      <c r="AQ9" s="1165"/>
      <c r="AR9" s="1165"/>
      <c r="AS9" s="1165"/>
      <c r="AT9" s="1165"/>
      <c r="AU9" s="1165"/>
      <c r="AV9" s="1165"/>
      <c r="AW9" s="1165"/>
      <c r="AX9" s="1165"/>
      <c r="AY9" s="1165"/>
      <c r="AZ9" s="1165"/>
      <c r="BA9" s="1165"/>
      <c r="BB9" s="1165"/>
      <c r="BC9" s="1165"/>
      <c r="BD9" s="1165"/>
      <c r="BE9" s="1165"/>
      <c r="BF9" s="1165"/>
      <c r="BG9" s="1165"/>
      <c r="BH9" s="1165"/>
      <c r="BI9" s="1165"/>
      <c r="BJ9" s="1165"/>
      <c r="BK9" s="1165"/>
      <c r="BL9" s="1165"/>
      <c r="BM9" s="1165"/>
      <c r="BN9" s="1165"/>
      <c r="BO9" s="1165"/>
      <c r="BP9" s="1165"/>
      <c r="BQ9" s="1165"/>
      <c r="BR9" s="1165"/>
      <c r="BS9" s="1165"/>
      <c r="BT9" s="1165"/>
      <c r="BU9" s="1165"/>
      <c r="BV9" s="1165"/>
      <c r="BW9" s="1165"/>
      <c r="BX9" s="1165"/>
      <c r="BY9" s="1165"/>
      <c r="BZ9" s="1165"/>
      <c r="CA9" s="1165"/>
      <c r="CB9" s="1165"/>
      <c r="CC9" s="1165"/>
      <c r="CD9" s="1165"/>
      <c r="CE9" s="1165"/>
      <c r="CF9" s="1165"/>
      <c r="CG9" s="1165"/>
      <c r="CH9" s="1165"/>
      <c r="CI9" s="1165"/>
      <c r="CJ9" s="1165"/>
      <c r="CK9" s="1165"/>
      <c r="CL9" s="1165">
        <f t="shared" si="0"/>
        <v>27</v>
      </c>
      <c r="CN9" s="1165"/>
      <c r="CO9" s="1165"/>
      <c r="CP9" s="1165"/>
      <c r="CQ9" s="1165"/>
    </row>
    <row r="10" spans="1:177" hidden="1">
      <c r="A10" s="1165" t="s">
        <v>708</v>
      </c>
      <c r="B10" s="1180">
        <v>45139</v>
      </c>
      <c r="C10" s="1181">
        <v>45153</v>
      </c>
      <c r="D10" s="1182"/>
      <c r="E10" s="1165">
        <v>8.4499999999999993</v>
      </c>
      <c r="F10" s="1165">
        <v>7640</v>
      </c>
      <c r="G10" s="1234"/>
      <c r="H10" s="1165"/>
      <c r="I10" s="1165"/>
      <c r="J10" s="1165"/>
      <c r="K10" s="1165"/>
      <c r="L10" s="1183">
        <v>8.39</v>
      </c>
      <c r="M10" s="1165">
        <v>8610</v>
      </c>
      <c r="N10" s="1165">
        <v>14</v>
      </c>
      <c r="O10" s="1165"/>
      <c r="P10" s="1165"/>
      <c r="Q10" s="1165"/>
      <c r="R10" s="1165"/>
      <c r="S10" s="1165"/>
      <c r="T10" s="1165"/>
      <c r="U10" s="1165"/>
      <c r="V10" s="1165"/>
      <c r="W10" s="1165"/>
      <c r="X10" s="1165"/>
      <c r="Y10" s="1165"/>
      <c r="Z10" s="1165"/>
      <c r="AA10" s="1165"/>
      <c r="AB10" s="1165"/>
      <c r="AC10" s="1165"/>
      <c r="AD10" s="1165"/>
      <c r="AE10" s="1165"/>
      <c r="AF10" s="1165"/>
      <c r="AG10" s="1165"/>
      <c r="AH10" s="1165"/>
      <c r="AI10" s="1165"/>
      <c r="AJ10" s="1165"/>
      <c r="AK10" s="1165"/>
      <c r="AL10" s="1165"/>
      <c r="AM10" s="1165"/>
      <c r="AN10" s="1165"/>
      <c r="AO10" s="1165"/>
      <c r="AP10" s="1165"/>
      <c r="AQ10" s="1165"/>
      <c r="AR10" s="1165"/>
      <c r="AS10" s="1165"/>
      <c r="AT10" s="1165"/>
      <c r="AU10" s="1165"/>
      <c r="AV10" s="1165"/>
      <c r="AW10" s="1165"/>
      <c r="AX10" s="1165"/>
      <c r="AY10" s="1165"/>
      <c r="AZ10" s="1165"/>
      <c r="BA10" s="1165"/>
      <c r="BB10" s="1165"/>
      <c r="BC10" s="1165"/>
      <c r="BD10" s="1165"/>
      <c r="BE10" s="1165"/>
      <c r="BF10" s="1165"/>
      <c r="BG10" s="1165"/>
      <c r="BH10" s="1165"/>
      <c r="BI10" s="1165"/>
      <c r="BJ10" s="1165"/>
      <c r="BK10" s="1165"/>
      <c r="BL10" s="1165"/>
      <c r="BM10" s="1165"/>
      <c r="BN10" s="1165"/>
      <c r="BO10" s="1165"/>
      <c r="BP10" s="1165"/>
      <c r="BQ10" s="1165"/>
      <c r="BR10" s="1165"/>
      <c r="BS10" s="1165"/>
      <c r="BT10" s="1165"/>
      <c r="BU10" s="1165"/>
      <c r="BV10" s="1165"/>
      <c r="BW10" s="1165"/>
      <c r="BX10" s="1165"/>
      <c r="BY10" s="1165"/>
      <c r="BZ10" s="1165"/>
      <c r="CA10" s="1165"/>
      <c r="CB10" s="1165"/>
      <c r="CC10" s="1165"/>
      <c r="CD10" s="1165"/>
      <c r="CE10" s="1165"/>
      <c r="CF10" s="1165"/>
      <c r="CG10" s="1165"/>
      <c r="CH10" s="1165"/>
      <c r="CI10" s="1165"/>
      <c r="CJ10" s="1165"/>
      <c r="CK10" s="1165"/>
      <c r="CL10" s="1165">
        <f t="shared" si="0"/>
        <v>14</v>
      </c>
      <c r="CN10" s="1165"/>
      <c r="CO10" s="1165"/>
      <c r="CP10" s="1165"/>
      <c r="CQ10" s="1165"/>
    </row>
    <row r="11" spans="1:177" hidden="1">
      <c r="A11" s="1165" t="s">
        <v>708</v>
      </c>
      <c r="B11" s="1180">
        <v>45170</v>
      </c>
      <c r="C11" s="1181">
        <v>45188</v>
      </c>
      <c r="D11" s="1182"/>
      <c r="E11" s="1165">
        <v>8.3000000000000007</v>
      </c>
      <c r="F11" s="1165">
        <v>4650</v>
      </c>
      <c r="G11" s="1234"/>
      <c r="H11" s="1165"/>
      <c r="I11" s="1165"/>
      <c r="J11" s="1165"/>
      <c r="K11" s="1165"/>
      <c r="L11" s="1183">
        <v>8.34</v>
      </c>
      <c r="M11" s="1165">
        <v>5220</v>
      </c>
      <c r="N11" s="1165">
        <v>14</v>
      </c>
      <c r="O11" s="1165" t="s">
        <v>51</v>
      </c>
      <c r="P11" s="1165" t="s">
        <v>51</v>
      </c>
      <c r="Q11" s="1165">
        <v>147</v>
      </c>
      <c r="R11" s="1165">
        <v>147</v>
      </c>
      <c r="S11" s="1165">
        <v>2</v>
      </c>
      <c r="T11" s="1165">
        <v>2500</v>
      </c>
      <c r="U11" s="1165" t="s">
        <v>30</v>
      </c>
      <c r="V11" s="1165" t="s">
        <v>17</v>
      </c>
      <c r="W11" s="1165">
        <v>0.03</v>
      </c>
      <c r="X11" s="1165" t="s">
        <v>37</v>
      </c>
      <c r="Y11" s="1165" t="s">
        <v>17</v>
      </c>
      <c r="Z11" s="1165">
        <v>1E-3</v>
      </c>
      <c r="AA11" s="1165" t="s">
        <v>17</v>
      </c>
      <c r="AB11" s="1165" t="s">
        <v>17</v>
      </c>
      <c r="AC11" s="1165">
        <v>0.114</v>
      </c>
      <c r="AD11" s="1165">
        <v>5.0000000000000001E-3</v>
      </c>
      <c r="AE11" s="1165" t="s">
        <v>30</v>
      </c>
      <c r="AF11" s="1165" t="s">
        <v>50</v>
      </c>
      <c r="AG11" s="1165">
        <v>0.14000000000000001</v>
      </c>
      <c r="AH11" s="1165" t="s">
        <v>52</v>
      </c>
      <c r="AI11" s="1165">
        <v>0.09</v>
      </c>
      <c r="AJ11" s="1165" t="s">
        <v>17</v>
      </c>
      <c r="AK11" s="1165">
        <v>3.4000000000000002E-2</v>
      </c>
      <c r="AL11" s="1165" t="s">
        <v>37</v>
      </c>
      <c r="AM11" s="1165" t="s">
        <v>17</v>
      </c>
      <c r="AN11" s="1165">
        <v>1E-3</v>
      </c>
      <c r="AO11" s="1165">
        <v>2E-3</v>
      </c>
      <c r="AP11" s="1165" t="s">
        <v>17</v>
      </c>
      <c r="AQ11" s="1165">
        <v>0.13900000000000001</v>
      </c>
      <c r="AR11" s="1165">
        <v>7.0000000000000001E-3</v>
      </c>
      <c r="AS11" s="1165" t="s">
        <v>30</v>
      </c>
      <c r="AT11" s="1165" t="s">
        <v>50</v>
      </c>
      <c r="AU11" s="1165">
        <v>0.22</v>
      </c>
      <c r="AV11" s="1165">
        <v>0.16</v>
      </c>
      <c r="AW11" s="1165" t="s">
        <v>37</v>
      </c>
      <c r="AX11" s="1165" t="s">
        <v>37</v>
      </c>
      <c r="AY11" s="1165" t="s">
        <v>53</v>
      </c>
      <c r="AZ11" s="1165" t="s">
        <v>85</v>
      </c>
      <c r="BA11" s="1165" t="s">
        <v>85</v>
      </c>
      <c r="BB11" s="1165" t="s">
        <v>85</v>
      </c>
      <c r="BC11" s="1165" t="s">
        <v>85</v>
      </c>
      <c r="BD11" s="1165" t="s">
        <v>85</v>
      </c>
      <c r="BE11" s="1165" t="s">
        <v>85</v>
      </c>
      <c r="BF11" s="1165" t="s">
        <v>85</v>
      </c>
      <c r="BG11" s="1165" t="s">
        <v>85</v>
      </c>
      <c r="BH11" s="1165" t="s">
        <v>85</v>
      </c>
      <c r="BI11" s="1165" t="s">
        <v>85</v>
      </c>
      <c r="BJ11" s="1165" t="s">
        <v>85</v>
      </c>
      <c r="BK11" s="1165" t="s">
        <v>85</v>
      </c>
      <c r="BL11" s="1165" t="s">
        <v>102</v>
      </c>
      <c r="BM11" s="1165" t="s">
        <v>85</v>
      </c>
      <c r="BN11" s="1165" t="s">
        <v>85</v>
      </c>
      <c r="BO11" s="1165" t="s">
        <v>85</v>
      </c>
      <c r="BP11" s="1165" t="s">
        <v>102</v>
      </c>
      <c r="BQ11" s="1165" t="s">
        <v>102</v>
      </c>
      <c r="BR11" s="1165" t="s">
        <v>332</v>
      </c>
      <c r="BS11" s="1165" t="s">
        <v>0</v>
      </c>
      <c r="BT11" s="1165" t="s">
        <v>333</v>
      </c>
      <c r="BU11" s="1165" t="s">
        <v>0</v>
      </c>
      <c r="BV11" s="1165" t="s">
        <v>0</v>
      </c>
      <c r="BW11" s="1165" t="s">
        <v>332</v>
      </c>
      <c r="BX11" s="1165" t="s">
        <v>332</v>
      </c>
      <c r="BY11" s="1165" t="s">
        <v>333</v>
      </c>
      <c r="BZ11" s="1165" t="s">
        <v>333</v>
      </c>
      <c r="CA11" s="1165" t="s">
        <v>333</v>
      </c>
      <c r="CB11" s="1165" t="s">
        <v>333</v>
      </c>
      <c r="CC11" s="1165" t="s">
        <v>333</v>
      </c>
      <c r="CD11" s="1165" t="s">
        <v>51</v>
      </c>
      <c r="CE11" s="1165" t="s">
        <v>15</v>
      </c>
      <c r="CF11" s="1165" t="s">
        <v>15</v>
      </c>
      <c r="CG11" s="1165" t="s">
        <v>15</v>
      </c>
      <c r="CH11" s="1165" t="s">
        <v>15</v>
      </c>
      <c r="CI11" s="1165" t="s">
        <v>15</v>
      </c>
      <c r="CJ11" s="1165" t="s">
        <v>51</v>
      </c>
      <c r="CK11" s="1165" t="s">
        <v>53</v>
      </c>
      <c r="CL11" s="1165">
        <f t="shared" si="0"/>
        <v>14</v>
      </c>
      <c r="CN11" s="1165"/>
      <c r="CO11" s="1165"/>
      <c r="CP11" s="1165"/>
      <c r="CQ11" s="1165"/>
    </row>
    <row r="12" spans="1:177" hidden="1">
      <c r="A12" s="1165" t="s">
        <v>708</v>
      </c>
      <c r="B12" s="1180">
        <v>45200</v>
      </c>
      <c r="C12" s="1181">
        <v>45209</v>
      </c>
      <c r="D12" s="1182"/>
      <c r="E12" s="1165">
        <v>8.2100000000000009</v>
      </c>
      <c r="F12" s="1165">
        <v>4670</v>
      </c>
      <c r="G12" s="1234"/>
      <c r="H12" s="1165"/>
      <c r="I12" s="1165"/>
      <c r="J12" s="1165"/>
      <c r="K12" s="1165"/>
      <c r="L12" s="1183">
        <v>8.33</v>
      </c>
      <c r="M12" s="1165">
        <v>5820</v>
      </c>
      <c r="N12" s="1165">
        <v>21</v>
      </c>
      <c r="O12" s="1165"/>
      <c r="P12" s="1165"/>
      <c r="Q12" s="1165"/>
      <c r="R12" s="1165"/>
      <c r="S12" s="1165"/>
      <c r="T12" s="1165"/>
      <c r="U12" s="1165"/>
      <c r="V12" s="1165"/>
      <c r="W12" s="1165"/>
      <c r="X12" s="1165"/>
      <c r="Y12" s="1165"/>
      <c r="Z12" s="1165"/>
      <c r="AA12" s="1165"/>
      <c r="AB12" s="1165"/>
      <c r="AC12" s="1165"/>
      <c r="AD12" s="1165"/>
      <c r="AE12" s="1165"/>
      <c r="AF12" s="1165"/>
      <c r="AG12" s="1165"/>
      <c r="AH12" s="1165"/>
      <c r="AI12" s="1165"/>
      <c r="AJ12" s="1165"/>
      <c r="AK12" s="1165"/>
      <c r="AL12" s="1165"/>
      <c r="AM12" s="1165"/>
      <c r="AN12" s="1165"/>
      <c r="AO12" s="1165"/>
      <c r="AP12" s="1165"/>
      <c r="AQ12" s="1165"/>
      <c r="AR12" s="1165"/>
      <c r="AS12" s="1165"/>
      <c r="AT12" s="1165"/>
      <c r="AU12" s="1165"/>
      <c r="AV12" s="1165"/>
      <c r="AW12" s="1165"/>
      <c r="AX12" s="1165"/>
      <c r="AY12" s="1165"/>
      <c r="AZ12" s="1165"/>
      <c r="BA12" s="1165"/>
      <c r="BB12" s="1165"/>
      <c r="BC12" s="1165"/>
      <c r="BD12" s="1165"/>
      <c r="BE12" s="1165"/>
      <c r="BF12" s="1165"/>
      <c r="BG12" s="1165"/>
      <c r="BH12" s="1165"/>
      <c r="BI12" s="1165"/>
      <c r="BJ12" s="1165"/>
      <c r="BK12" s="1165"/>
      <c r="BL12" s="1165"/>
      <c r="BM12" s="1165"/>
      <c r="BN12" s="1165"/>
      <c r="BO12" s="1165"/>
      <c r="BP12" s="1165"/>
      <c r="BQ12" s="1165"/>
      <c r="BR12" s="1165"/>
      <c r="BS12" s="1165"/>
      <c r="BT12" s="1165"/>
      <c r="BU12" s="1165"/>
      <c r="BV12" s="1165"/>
      <c r="BW12" s="1165"/>
      <c r="BX12" s="1165"/>
      <c r="BY12" s="1165"/>
      <c r="BZ12" s="1165"/>
      <c r="CA12" s="1165"/>
      <c r="CB12" s="1165"/>
      <c r="CC12" s="1165"/>
      <c r="CD12" s="1165"/>
      <c r="CE12" s="1165"/>
      <c r="CF12" s="1165"/>
      <c r="CG12" s="1165"/>
      <c r="CH12" s="1165"/>
      <c r="CI12" s="1165"/>
      <c r="CJ12" s="1165"/>
      <c r="CK12" s="1165"/>
      <c r="CL12" s="1165">
        <f t="shared" si="0"/>
        <v>21</v>
      </c>
      <c r="CN12" s="1165"/>
      <c r="CO12" s="1165"/>
      <c r="CP12" s="1165"/>
      <c r="CQ12" s="1165"/>
    </row>
    <row r="13" spans="1:177" hidden="1">
      <c r="A13" s="1165" t="s">
        <v>708</v>
      </c>
      <c r="B13" s="1180">
        <v>45231</v>
      </c>
      <c r="C13" s="1181">
        <v>45244</v>
      </c>
      <c r="D13" s="1182"/>
      <c r="E13" s="1165">
        <v>8.25</v>
      </c>
      <c r="F13" s="1165">
        <v>4950</v>
      </c>
      <c r="G13" s="1234"/>
      <c r="H13" s="1165"/>
      <c r="I13" s="1165"/>
      <c r="J13" s="1165"/>
      <c r="K13" s="1165"/>
      <c r="L13" s="1183">
        <v>8.44</v>
      </c>
      <c r="M13" s="1165">
        <v>5900</v>
      </c>
      <c r="N13" s="1165">
        <v>8</v>
      </c>
      <c r="O13" s="1165"/>
      <c r="P13" s="1165"/>
      <c r="Q13" s="1165"/>
      <c r="R13" s="1165"/>
      <c r="S13" s="1165"/>
      <c r="T13" s="1165"/>
      <c r="U13" s="1165"/>
      <c r="V13" s="1165"/>
      <c r="W13" s="1165"/>
      <c r="X13" s="1165"/>
      <c r="Y13" s="1165"/>
      <c r="Z13" s="1165"/>
      <c r="AA13" s="1165"/>
      <c r="AB13" s="1165"/>
      <c r="AC13" s="1165"/>
      <c r="AD13" s="1165"/>
      <c r="AE13" s="1165"/>
      <c r="AF13" s="1165"/>
      <c r="AG13" s="1165"/>
      <c r="AH13" s="1165"/>
      <c r="AI13" s="1165"/>
      <c r="AJ13" s="1165"/>
      <c r="AK13" s="1165"/>
      <c r="AL13" s="1165"/>
      <c r="AM13" s="1165"/>
      <c r="AN13" s="1165"/>
      <c r="AO13" s="1165"/>
      <c r="AP13" s="1165"/>
      <c r="AQ13" s="1165"/>
      <c r="AR13" s="1165"/>
      <c r="AS13" s="1165"/>
      <c r="AT13" s="1165"/>
      <c r="AU13" s="1165"/>
      <c r="AV13" s="1165"/>
      <c r="AW13" s="1165"/>
      <c r="AX13" s="1165"/>
      <c r="AY13" s="1165"/>
      <c r="AZ13" s="1165"/>
      <c r="BA13" s="1165"/>
      <c r="BB13" s="1165"/>
      <c r="BC13" s="1165"/>
      <c r="BD13" s="1165"/>
      <c r="BE13" s="1165"/>
      <c r="BF13" s="1165"/>
      <c r="BG13" s="1165"/>
      <c r="BH13" s="1165"/>
      <c r="BI13" s="1165"/>
      <c r="BJ13" s="1165"/>
      <c r="BK13" s="1165"/>
      <c r="BL13" s="1165"/>
      <c r="BM13" s="1165"/>
      <c r="BN13" s="1165"/>
      <c r="BO13" s="1165"/>
      <c r="BP13" s="1165"/>
      <c r="BQ13" s="1165"/>
      <c r="BR13" s="1165"/>
      <c r="BS13" s="1165"/>
      <c r="BT13" s="1165"/>
      <c r="BU13" s="1165"/>
      <c r="BV13" s="1165"/>
      <c r="BW13" s="1165"/>
      <c r="BX13" s="1165"/>
      <c r="BY13" s="1165"/>
      <c r="BZ13" s="1165"/>
      <c r="CA13" s="1165"/>
      <c r="CB13" s="1165"/>
      <c r="CC13" s="1165"/>
      <c r="CD13" s="1165"/>
      <c r="CE13" s="1165"/>
      <c r="CF13" s="1165"/>
      <c r="CG13" s="1165"/>
      <c r="CH13" s="1165"/>
      <c r="CI13" s="1165"/>
      <c r="CJ13" s="1165"/>
      <c r="CK13" s="1165"/>
      <c r="CL13" s="1165">
        <f t="shared" si="0"/>
        <v>8</v>
      </c>
      <c r="CN13" s="1165"/>
      <c r="CO13" s="1165"/>
      <c r="CP13" s="1165"/>
      <c r="CQ13" s="1165"/>
    </row>
    <row r="14" spans="1:177" hidden="1">
      <c r="A14" s="1165" t="s">
        <v>708</v>
      </c>
      <c r="B14" s="1180">
        <v>45261</v>
      </c>
      <c r="C14" s="1181">
        <v>45271</v>
      </c>
      <c r="D14" s="1182"/>
      <c r="E14" s="1165">
        <v>8.68</v>
      </c>
      <c r="F14" s="1165">
        <v>6100</v>
      </c>
      <c r="G14" s="1234"/>
      <c r="H14" s="1165"/>
      <c r="I14" s="1165"/>
      <c r="J14" s="1165"/>
      <c r="K14" s="1165"/>
      <c r="L14" s="1183">
        <v>8.64</v>
      </c>
      <c r="M14" s="1165">
        <v>6870</v>
      </c>
      <c r="N14" s="1165" t="s">
        <v>53</v>
      </c>
      <c r="O14" s="1165" t="s">
        <v>51</v>
      </c>
      <c r="P14" s="1165">
        <v>1</v>
      </c>
      <c r="Q14" s="1165">
        <v>47</v>
      </c>
      <c r="R14" s="1165">
        <v>48</v>
      </c>
      <c r="S14" s="1165" t="s">
        <v>51</v>
      </c>
      <c r="T14" s="1165">
        <v>3040</v>
      </c>
      <c r="U14" s="1165" t="s">
        <v>30</v>
      </c>
      <c r="V14" s="1165" t="s">
        <v>17</v>
      </c>
      <c r="W14" s="1165">
        <v>3.4000000000000002E-2</v>
      </c>
      <c r="X14" s="1165" t="s">
        <v>37</v>
      </c>
      <c r="Y14" s="1165" t="s">
        <v>17</v>
      </c>
      <c r="Z14" s="1165" t="s">
        <v>17</v>
      </c>
      <c r="AA14" s="1165" t="s">
        <v>17</v>
      </c>
      <c r="AB14" s="1165" t="s">
        <v>17</v>
      </c>
      <c r="AC14" s="1165">
        <v>1.2E-2</v>
      </c>
      <c r="AD14" s="1165">
        <v>2E-3</v>
      </c>
      <c r="AE14" s="1165" t="s">
        <v>30</v>
      </c>
      <c r="AF14" s="1165" t="s">
        <v>50</v>
      </c>
      <c r="AG14" s="1165">
        <v>0.34</v>
      </c>
      <c r="AH14" s="1165" t="s">
        <v>52</v>
      </c>
      <c r="AI14" s="1165">
        <v>0.03</v>
      </c>
      <c r="AJ14" s="1165" t="s">
        <v>17</v>
      </c>
      <c r="AK14" s="1165">
        <v>3.5000000000000003E-2</v>
      </c>
      <c r="AL14" s="1165" t="s">
        <v>37</v>
      </c>
      <c r="AM14" s="1165" t="s">
        <v>17</v>
      </c>
      <c r="AN14" s="1165" t="s">
        <v>17</v>
      </c>
      <c r="AO14" s="1165" t="s">
        <v>17</v>
      </c>
      <c r="AP14" s="1165" t="s">
        <v>17</v>
      </c>
      <c r="AQ14" s="1165">
        <v>2.3E-2</v>
      </c>
      <c r="AR14" s="1165">
        <v>3.0000000000000001E-3</v>
      </c>
      <c r="AS14" s="1165" t="s">
        <v>30</v>
      </c>
      <c r="AT14" s="1165" t="s">
        <v>50</v>
      </c>
      <c r="AU14" s="1165">
        <v>0.25</v>
      </c>
      <c r="AV14" s="1165" t="s">
        <v>52</v>
      </c>
      <c r="AW14" s="1165" t="s">
        <v>37</v>
      </c>
      <c r="AX14" s="1165" t="s">
        <v>37</v>
      </c>
      <c r="AY14" s="1165" t="s">
        <v>53</v>
      </c>
      <c r="AZ14" s="1165" t="s">
        <v>85</v>
      </c>
      <c r="BA14" s="1165" t="s">
        <v>85</v>
      </c>
      <c r="BB14" s="1165" t="s">
        <v>85</v>
      </c>
      <c r="BC14" s="1165" t="s">
        <v>85</v>
      </c>
      <c r="BD14" s="1165" t="s">
        <v>85</v>
      </c>
      <c r="BE14" s="1165" t="s">
        <v>85</v>
      </c>
      <c r="BF14" s="1165" t="s">
        <v>85</v>
      </c>
      <c r="BG14" s="1165" t="s">
        <v>85</v>
      </c>
      <c r="BH14" s="1165" t="s">
        <v>85</v>
      </c>
      <c r="BI14" s="1165" t="s">
        <v>85</v>
      </c>
      <c r="BJ14" s="1165" t="s">
        <v>85</v>
      </c>
      <c r="BK14" s="1165" t="s">
        <v>85</v>
      </c>
      <c r="BL14" s="1165" t="s">
        <v>102</v>
      </c>
      <c r="BM14" s="1165" t="s">
        <v>85</v>
      </c>
      <c r="BN14" s="1165" t="s">
        <v>85</v>
      </c>
      <c r="BO14" s="1165" t="s">
        <v>85</v>
      </c>
      <c r="BP14" s="1165" t="s">
        <v>102</v>
      </c>
      <c r="BQ14" s="1165" t="s">
        <v>102</v>
      </c>
      <c r="BR14" s="1165" t="s">
        <v>332</v>
      </c>
      <c r="BS14" s="1165" t="s">
        <v>0</v>
      </c>
      <c r="BT14" s="1165" t="s">
        <v>333</v>
      </c>
      <c r="BU14" s="1165" t="s">
        <v>0</v>
      </c>
      <c r="BV14" s="1165" t="s">
        <v>0</v>
      </c>
      <c r="BW14" s="1165" t="s">
        <v>332</v>
      </c>
      <c r="BX14" s="1165" t="s">
        <v>332</v>
      </c>
      <c r="BY14" s="1165" t="s">
        <v>333</v>
      </c>
      <c r="BZ14" s="1165" t="s">
        <v>333</v>
      </c>
      <c r="CA14" s="1165" t="s">
        <v>333</v>
      </c>
      <c r="CB14" s="1165" t="s">
        <v>333</v>
      </c>
      <c r="CC14" s="1165" t="s">
        <v>333</v>
      </c>
      <c r="CD14" s="1165" t="s">
        <v>51</v>
      </c>
      <c r="CE14" s="1165" t="s">
        <v>15</v>
      </c>
      <c r="CF14" s="1165" t="s">
        <v>15</v>
      </c>
      <c r="CG14" s="1165" t="s">
        <v>15</v>
      </c>
      <c r="CH14" s="1165" t="s">
        <v>15</v>
      </c>
      <c r="CI14" s="1165" t="s">
        <v>15</v>
      </c>
      <c r="CJ14" s="1165" t="s">
        <v>51</v>
      </c>
      <c r="CK14" s="1165" t="s">
        <v>53</v>
      </c>
      <c r="CL14" s="1165">
        <f t="shared" si="0"/>
        <v>2.5</v>
      </c>
      <c r="CN14" s="1165"/>
      <c r="CO14" s="1165"/>
      <c r="CP14" s="1165"/>
      <c r="CQ14" s="1165"/>
    </row>
    <row r="15" spans="1:177" hidden="1">
      <c r="A15" s="1165" t="s">
        <v>708</v>
      </c>
      <c r="B15" s="1180">
        <v>45292</v>
      </c>
      <c r="C15" s="1181">
        <v>45321</v>
      </c>
      <c r="D15" s="1182"/>
      <c r="E15" s="1165">
        <v>8.92</v>
      </c>
      <c r="F15" s="1165">
        <v>3220</v>
      </c>
      <c r="G15" s="1234">
        <v>29.1</v>
      </c>
      <c r="H15" s="1165" t="s">
        <v>245</v>
      </c>
      <c r="I15" s="1165" t="s">
        <v>246</v>
      </c>
      <c r="J15" s="1165" t="s">
        <v>433</v>
      </c>
      <c r="K15" s="1165"/>
      <c r="L15" s="1183">
        <v>8.64</v>
      </c>
      <c r="M15" s="1165">
        <v>3350</v>
      </c>
      <c r="N15" s="1165" t="s">
        <v>53</v>
      </c>
      <c r="O15" s="1165"/>
      <c r="P15" s="1165"/>
      <c r="Q15" s="1165"/>
      <c r="R15" s="1165"/>
      <c r="S15" s="1165"/>
      <c r="T15" s="1165"/>
      <c r="U15" s="1165"/>
      <c r="V15" s="1165"/>
      <c r="W15" s="1165"/>
      <c r="X15" s="1165"/>
      <c r="Y15" s="1165"/>
      <c r="Z15" s="1165"/>
      <c r="AA15" s="1165"/>
      <c r="AB15" s="1165"/>
      <c r="AC15" s="1165"/>
      <c r="AD15" s="1165"/>
      <c r="AE15" s="1165"/>
      <c r="AF15" s="1165"/>
      <c r="AG15" s="1165"/>
      <c r="AH15" s="1165"/>
      <c r="AI15" s="1165"/>
      <c r="AJ15" s="1165"/>
      <c r="AK15" s="1165"/>
      <c r="AL15" s="1165"/>
      <c r="AM15" s="1165"/>
      <c r="AN15" s="1165"/>
      <c r="AO15" s="1165"/>
      <c r="AP15" s="1165"/>
      <c r="AQ15" s="1165"/>
      <c r="AR15" s="1165"/>
      <c r="AS15" s="1165"/>
      <c r="AT15" s="1165"/>
      <c r="AU15" s="1165"/>
      <c r="AV15" s="1165"/>
      <c r="AW15" s="1165"/>
      <c r="AX15" s="1165"/>
      <c r="AY15" s="1165"/>
      <c r="AZ15" s="1165"/>
      <c r="BA15" s="1165"/>
      <c r="BB15" s="1165"/>
      <c r="BC15" s="1165"/>
      <c r="BD15" s="1165"/>
      <c r="BE15" s="1165"/>
      <c r="BF15" s="1165"/>
      <c r="BG15" s="1165"/>
      <c r="BH15" s="1165"/>
      <c r="BI15" s="1165"/>
      <c r="BJ15" s="1165"/>
      <c r="BK15" s="1165"/>
      <c r="BL15" s="1165"/>
      <c r="BM15" s="1165"/>
      <c r="BN15" s="1165"/>
      <c r="BO15" s="1165"/>
      <c r="BP15" s="1165"/>
      <c r="BQ15" s="1165"/>
      <c r="BR15" s="1165"/>
      <c r="BS15" s="1165"/>
      <c r="BT15" s="1165"/>
      <c r="BU15" s="1165"/>
      <c r="BV15" s="1165"/>
      <c r="BW15" s="1165"/>
      <c r="BX15" s="1165"/>
      <c r="BY15" s="1165"/>
      <c r="BZ15" s="1165"/>
      <c r="CA15" s="1165"/>
      <c r="CB15" s="1165"/>
      <c r="CC15" s="1165"/>
      <c r="CD15" s="1165"/>
      <c r="CE15" s="1165"/>
      <c r="CF15" s="1165"/>
      <c r="CG15" s="1165"/>
      <c r="CH15" s="1165"/>
      <c r="CI15" s="1165"/>
      <c r="CJ15" s="1165"/>
      <c r="CK15" s="1165"/>
      <c r="CL15" s="1223">
        <f t="shared" si="0"/>
        <v>2.5</v>
      </c>
      <c r="CN15" s="1165"/>
      <c r="CO15" s="1165"/>
      <c r="CP15" s="1165"/>
      <c r="CQ15" s="1165"/>
    </row>
    <row r="16" spans="1:177" hidden="1">
      <c r="A16" s="1165" t="s">
        <v>708</v>
      </c>
      <c r="B16" s="1180">
        <v>45323</v>
      </c>
      <c r="C16" s="1181">
        <v>45350</v>
      </c>
      <c r="D16" s="1182"/>
      <c r="E16" s="1183">
        <v>8.24</v>
      </c>
      <c r="F16" s="1165">
        <v>3480</v>
      </c>
      <c r="G16" s="1234">
        <v>33.299999999999997</v>
      </c>
      <c r="H16" s="1165" t="s">
        <v>245</v>
      </c>
      <c r="I16" s="1165" t="s">
        <v>246</v>
      </c>
      <c r="J16" s="1165" t="s">
        <v>433</v>
      </c>
      <c r="K16" s="1165"/>
      <c r="L16" s="1183">
        <v>8.4600000000000009</v>
      </c>
      <c r="M16" s="1165">
        <v>3720</v>
      </c>
      <c r="N16" s="1165">
        <v>9</v>
      </c>
      <c r="O16" s="1165"/>
      <c r="P16" s="1165"/>
      <c r="Q16" s="1165"/>
      <c r="R16" s="1165"/>
      <c r="S16" s="1165"/>
      <c r="T16" s="1165"/>
      <c r="U16" s="1165"/>
      <c r="V16" s="1165"/>
      <c r="W16" s="1165"/>
      <c r="X16" s="1165"/>
      <c r="Y16" s="1165"/>
      <c r="Z16" s="1165"/>
      <c r="AA16" s="1165"/>
      <c r="AB16" s="1165"/>
      <c r="AC16" s="1165"/>
      <c r="AD16" s="1165"/>
      <c r="AE16" s="1165"/>
      <c r="AF16" s="1165"/>
      <c r="AG16" s="1165"/>
      <c r="AH16" s="1165"/>
      <c r="AI16" s="1165"/>
      <c r="AJ16" s="1165"/>
      <c r="AK16" s="1165"/>
      <c r="AL16" s="1165"/>
      <c r="AM16" s="1165"/>
      <c r="AN16" s="1165"/>
      <c r="AO16" s="1165"/>
      <c r="AP16" s="1165"/>
      <c r="AQ16" s="1165"/>
      <c r="AR16" s="1165"/>
      <c r="AS16" s="1165"/>
      <c r="AT16" s="1165"/>
      <c r="AU16" s="1165"/>
      <c r="AV16" s="1165"/>
      <c r="AW16" s="1165"/>
      <c r="AX16" s="1165"/>
      <c r="AY16" s="1165"/>
      <c r="AZ16" s="1165"/>
      <c r="BA16" s="1165"/>
      <c r="BB16" s="1165"/>
      <c r="BC16" s="1165"/>
      <c r="BD16" s="1165"/>
      <c r="BE16" s="1165"/>
      <c r="BF16" s="1165"/>
      <c r="BG16" s="1165"/>
      <c r="BH16" s="1165"/>
      <c r="BI16" s="1165"/>
      <c r="BJ16" s="1165"/>
      <c r="BK16" s="1165"/>
      <c r="BL16" s="1165"/>
      <c r="BM16" s="1165"/>
      <c r="BN16" s="1165"/>
      <c r="BO16" s="1165"/>
      <c r="BP16" s="1165"/>
      <c r="BQ16" s="1165"/>
      <c r="BR16" s="1165"/>
      <c r="BS16" s="1165"/>
      <c r="BT16" s="1165"/>
      <c r="BU16" s="1165"/>
      <c r="BV16" s="1165"/>
      <c r="BW16" s="1165"/>
      <c r="BX16" s="1165"/>
      <c r="BY16" s="1165"/>
      <c r="BZ16" s="1165"/>
      <c r="CA16" s="1165"/>
      <c r="CB16" s="1165"/>
      <c r="CC16" s="1165"/>
      <c r="CD16" s="1165"/>
      <c r="CE16" s="1165"/>
      <c r="CF16" s="1165"/>
      <c r="CG16" s="1165"/>
      <c r="CH16" s="1165"/>
      <c r="CI16" s="1165"/>
      <c r="CJ16" s="1165"/>
      <c r="CK16" s="1165"/>
      <c r="CL16" s="1223">
        <f t="shared" si="0"/>
        <v>9</v>
      </c>
      <c r="CN16" s="1165"/>
      <c r="CO16" s="1165"/>
      <c r="CP16" s="1165"/>
      <c r="CQ16" s="1165"/>
    </row>
    <row r="17" spans="1:95" hidden="1">
      <c r="A17" s="1165" t="s">
        <v>708</v>
      </c>
      <c r="B17" s="1180">
        <v>45352</v>
      </c>
      <c r="C17" s="1181">
        <v>45363</v>
      </c>
      <c r="D17" s="1182"/>
      <c r="E17" s="1183">
        <v>8.89</v>
      </c>
      <c r="F17" s="1165">
        <v>4080</v>
      </c>
      <c r="G17" s="1234">
        <v>24.4</v>
      </c>
      <c r="H17" s="1165" t="s">
        <v>245</v>
      </c>
      <c r="I17" s="1165" t="s">
        <v>246</v>
      </c>
      <c r="J17" s="1165" t="s">
        <v>433</v>
      </c>
      <c r="K17" s="1165"/>
      <c r="L17" s="1183">
        <v>7.93</v>
      </c>
      <c r="M17" s="1165">
        <v>4060</v>
      </c>
      <c r="N17" s="1165" t="s">
        <v>53</v>
      </c>
      <c r="O17" s="1165"/>
      <c r="P17" s="1165"/>
      <c r="Q17" s="1165"/>
      <c r="R17" s="1165"/>
      <c r="S17" s="1165"/>
      <c r="T17" s="1165"/>
      <c r="U17" s="1165" t="s">
        <v>30</v>
      </c>
      <c r="V17" s="1165" t="s">
        <v>17</v>
      </c>
      <c r="W17" s="1165">
        <v>4.8000000000000001E-2</v>
      </c>
      <c r="X17" s="1165" t="s">
        <v>37</v>
      </c>
      <c r="Y17" s="1165" t="s">
        <v>17</v>
      </c>
      <c r="Z17" s="1165"/>
      <c r="AA17" s="1165">
        <v>1E-3</v>
      </c>
      <c r="AB17" s="1165" t="s">
        <v>17</v>
      </c>
      <c r="AC17" s="1165">
        <v>3.0000000000000001E-3</v>
      </c>
      <c r="AD17" s="1165">
        <v>3.0000000000000001E-3</v>
      </c>
      <c r="AE17" s="1165" t="s">
        <v>30</v>
      </c>
      <c r="AF17" s="1165" t="s">
        <v>50</v>
      </c>
      <c r="AG17" s="1165">
        <v>0.16</v>
      </c>
      <c r="AH17" s="1165" t="s">
        <v>52</v>
      </c>
      <c r="AI17" s="1165">
        <v>0.03</v>
      </c>
      <c r="AJ17" s="1165" t="s">
        <v>17</v>
      </c>
      <c r="AK17" s="1165">
        <v>0.05</v>
      </c>
      <c r="AL17" s="1165" t="s">
        <v>37</v>
      </c>
      <c r="AM17" s="1165" t="s">
        <v>17</v>
      </c>
      <c r="AN17" s="1165"/>
      <c r="AO17" s="1165">
        <v>7.0000000000000001E-3</v>
      </c>
      <c r="AP17" s="1165" t="s">
        <v>17</v>
      </c>
      <c r="AQ17" s="1165">
        <v>8.9999999999999993E-3</v>
      </c>
      <c r="AR17" s="1165">
        <v>3.0000000000000001E-3</v>
      </c>
      <c r="AS17" s="1165" t="s">
        <v>30</v>
      </c>
      <c r="AT17" s="1165">
        <v>8.0000000000000002E-3</v>
      </c>
      <c r="AU17" s="1165">
        <v>0.14000000000000001</v>
      </c>
      <c r="AV17" s="1165">
        <v>0.06</v>
      </c>
      <c r="AW17" s="1165" t="s">
        <v>37</v>
      </c>
      <c r="AX17" s="1165" t="s">
        <v>37</v>
      </c>
      <c r="AY17" s="1165" t="s">
        <v>53</v>
      </c>
      <c r="AZ17" s="1165" t="s">
        <v>85</v>
      </c>
      <c r="BA17" s="1165" t="s">
        <v>85</v>
      </c>
      <c r="BB17" s="1165" t="s">
        <v>85</v>
      </c>
      <c r="BC17" s="1165" t="s">
        <v>85</v>
      </c>
      <c r="BD17" s="1165" t="s">
        <v>85</v>
      </c>
      <c r="BE17" s="1165" t="s">
        <v>85</v>
      </c>
      <c r="BF17" s="1165" t="s">
        <v>85</v>
      </c>
      <c r="BG17" s="1165" t="s">
        <v>85</v>
      </c>
      <c r="BH17" s="1165" t="s">
        <v>85</v>
      </c>
      <c r="BI17" s="1165" t="s">
        <v>85</v>
      </c>
      <c r="BJ17" s="1165" t="s">
        <v>85</v>
      </c>
      <c r="BK17" s="1165" t="s">
        <v>85</v>
      </c>
      <c r="BL17" s="1165" t="s">
        <v>102</v>
      </c>
      <c r="BM17" s="1165" t="s">
        <v>85</v>
      </c>
      <c r="BN17" s="1165" t="s">
        <v>85</v>
      </c>
      <c r="BO17" s="1165" t="s">
        <v>85</v>
      </c>
      <c r="BP17" s="1165" t="s">
        <v>102</v>
      </c>
      <c r="BQ17" s="1165" t="s">
        <v>102</v>
      </c>
      <c r="BR17" s="1165" t="s">
        <v>332</v>
      </c>
      <c r="BS17" s="1165" t="s">
        <v>0</v>
      </c>
      <c r="BT17" s="1165" t="s">
        <v>333</v>
      </c>
      <c r="BU17" s="1165" t="s">
        <v>0</v>
      </c>
      <c r="BV17" s="1165" t="s">
        <v>0</v>
      </c>
      <c r="BW17" s="1165" t="s">
        <v>332</v>
      </c>
      <c r="BX17" s="1165" t="s">
        <v>332</v>
      </c>
      <c r="BY17" s="1165" t="s">
        <v>333</v>
      </c>
      <c r="BZ17" s="1165" t="s">
        <v>333</v>
      </c>
      <c r="CA17" s="1165" t="s">
        <v>333</v>
      </c>
      <c r="CB17" s="1165" t="s">
        <v>333</v>
      </c>
      <c r="CC17" s="1165" t="s">
        <v>333</v>
      </c>
      <c r="CD17" s="1165" t="s">
        <v>51</v>
      </c>
      <c r="CE17" s="1165" t="s">
        <v>15</v>
      </c>
      <c r="CF17" s="1165" t="s">
        <v>15</v>
      </c>
      <c r="CG17" s="1165" t="s">
        <v>15</v>
      </c>
      <c r="CH17" s="1165" t="s">
        <v>15</v>
      </c>
      <c r="CI17" s="1165" t="s">
        <v>15</v>
      </c>
      <c r="CJ17" s="1165" t="s">
        <v>51</v>
      </c>
      <c r="CK17" s="1165" t="s">
        <v>53</v>
      </c>
      <c r="CL17" s="1223">
        <f t="shared" si="0"/>
        <v>2.5</v>
      </c>
      <c r="CN17" s="1165" t="s">
        <v>17</v>
      </c>
      <c r="CO17" s="1165">
        <v>3.0000000000000001E-3</v>
      </c>
      <c r="CP17" s="1165" t="s">
        <v>17</v>
      </c>
      <c r="CQ17" s="1165">
        <v>4.0000000000000001E-3</v>
      </c>
    </row>
    <row r="18" spans="1:95" hidden="1">
      <c r="A18" s="1165" t="s">
        <v>708</v>
      </c>
      <c r="B18" s="1180">
        <v>45383</v>
      </c>
      <c r="C18" s="1181">
        <v>45390</v>
      </c>
      <c r="D18" s="1182"/>
      <c r="E18" s="1165">
        <v>8.56</v>
      </c>
      <c r="F18" s="1165">
        <v>1875</v>
      </c>
      <c r="G18" s="1234">
        <v>25.2</v>
      </c>
      <c r="H18" s="1165" t="s">
        <v>245</v>
      </c>
      <c r="I18" s="1165" t="s">
        <v>246</v>
      </c>
      <c r="J18" s="1165" t="s">
        <v>433</v>
      </c>
      <c r="K18" s="1165"/>
      <c r="L18" s="1183">
        <v>8.4</v>
      </c>
      <c r="M18" s="1165">
        <v>2040</v>
      </c>
      <c r="N18" s="1165">
        <v>6</v>
      </c>
      <c r="O18" s="1165"/>
      <c r="P18" s="1165"/>
      <c r="Q18" s="1165"/>
      <c r="R18" s="1165"/>
      <c r="S18" s="1165"/>
      <c r="T18" s="1165"/>
      <c r="U18" s="1165"/>
      <c r="V18" s="1165"/>
      <c r="W18" s="1165"/>
      <c r="X18" s="1165"/>
      <c r="Y18" s="1165"/>
      <c r="Z18" s="1165"/>
      <c r="AA18" s="1165"/>
      <c r="AB18" s="1165"/>
      <c r="AC18" s="1165"/>
      <c r="AD18" s="1165"/>
      <c r="AE18" s="1165"/>
      <c r="AF18" s="1165"/>
      <c r="AG18" s="1165"/>
      <c r="AH18" s="1165"/>
      <c r="AI18" s="1165"/>
      <c r="AJ18" s="1165"/>
      <c r="AK18" s="1165"/>
      <c r="AL18" s="1165"/>
      <c r="AM18" s="1165"/>
      <c r="AN18" s="1165"/>
      <c r="AO18" s="1165"/>
      <c r="AP18" s="1165"/>
      <c r="AQ18" s="1165"/>
      <c r="AR18" s="1165"/>
      <c r="AS18" s="1165"/>
      <c r="AT18" s="1165"/>
      <c r="AU18" s="1165"/>
      <c r="AV18" s="1165"/>
      <c r="AW18" s="1165"/>
      <c r="AX18" s="1165"/>
      <c r="AY18" s="1165"/>
      <c r="AZ18" s="1165"/>
      <c r="BA18" s="1165"/>
      <c r="BB18" s="1165"/>
      <c r="BC18" s="1165"/>
      <c r="BD18" s="1165"/>
      <c r="BE18" s="1165"/>
      <c r="BF18" s="1165"/>
      <c r="BG18" s="1165"/>
      <c r="BH18" s="1165"/>
      <c r="BI18" s="1165"/>
      <c r="BJ18" s="1165"/>
      <c r="BK18" s="1165"/>
      <c r="BL18" s="1165"/>
      <c r="BM18" s="1165"/>
      <c r="BN18" s="1165"/>
      <c r="BO18" s="1165"/>
      <c r="BP18" s="1165"/>
      <c r="BQ18" s="1165"/>
      <c r="BR18" s="1165"/>
      <c r="BS18" s="1165"/>
      <c r="BT18" s="1165"/>
      <c r="BU18" s="1165"/>
      <c r="BV18" s="1165"/>
      <c r="BW18" s="1165"/>
      <c r="BX18" s="1165"/>
      <c r="BY18" s="1165"/>
      <c r="BZ18" s="1165"/>
      <c r="CA18" s="1165"/>
      <c r="CB18" s="1165"/>
      <c r="CC18" s="1165"/>
      <c r="CD18" s="1165"/>
      <c r="CE18" s="1165"/>
      <c r="CF18" s="1165"/>
      <c r="CG18" s="1165"/>
      <c r="CH18" s="1165"/>
      <c r="CI18" s="1165"/>
      <c r="CJ18" s="1165"/>
      <c r="CK18" s="1165"/>
      <c r="CL18" s="1223">
        <f t="shared" si="0"/>
        <v>6</v>
      </c>
      <c r="CN18" s="1165"/>
      <c r="CO18" s="1165"/>
      <c r="CP18" s="1165"/>
      <c r="CQ18" s="1165"/>
    </row>
    <row r="19" spans="1:95" hidden="1">
      <c r="A19" s="1165" t="s">
        <v>708</v>
      </c>
      <c r="B19" s="1180">
        <v>45413</v>
      </c>
      <c r="C19" s="1181">
        <v>45433</v>
      </c>
      <c r="D19" s="1182"/>
      <c r="E19" s="1183">
        <v>7.21</v>
      </c>
      <c r="F19" s="1165">
        <v>2338</v>
      </c>
      <c r="G19" s="1234">
        <v>14.8</v>
      </c>
      <c r="H19" s="1165" t="s">
        <v>245</v>
      </c>
      <c r="I19" s="1165" t="s">
        <v>246</v>
      </c>
      <c r="J19" s="1165" t="s">
        <v>433</v>
      </c>
      <c r="K19" s="1165"/>
      <c r="L19" s="1183">
        <v>8.86</v>
      </c>
      <c r="M19" s="1165">
        <v>2330</v>
      </c>
      <c r="N19" s="1165">
        <v>6</v>
      </c>
      <c r="O19" s="1165"/>
      <c r="P19" s="1165"/>
      <c r="Q19" s="1165"/>
      <c r="R19" s="1165"/>
      <c r="S19" s="1165"/>
      <c r="T19" s="1165"/>
      <c r="U19" s="1165"/>
      <c r="V19" s="1165"/>
      <c r="W19" s="1165"/>
      <c r="X19" s="1165"/>
      <c r="Y19" s="1165"/>
      <c r="Z19" s="1165"/>
      <c r="AA19" s="1165"/>
      <c r="AB19" s="1165"/>
      <c r="AC19" s="1165"/>
      <c r="AD19" s="1165"/>
      <c r="AE19" s="1165"/>
      <c r="AF19" s="1165"/>
      <c r="AG19" s="1165"/>
      <c r="AH19" s="1165"/>
      <c r="AI19" s="1165"/>
      <c r="AJ19" s="1165"/>
      <c r="AK19" s="1165"/>
      <c r="AL19" s="1165"/>
      <c r="AM19" s="1165"/>
      <c r="AN19" s="1165"/>
      <c r="AO19" s="1165"/>
      <c r="AP19" s="1165"/>
      <c r="AQ19" s="1165"/>
      <c r="AR19" s="1165"/>
      <c r="AS19" s="1165"/>
      <c r="AT19" s="1165"/>
      <c r="AU19" s="1165"/>
      <c r="AV19" s="1165"/>
      <c r="AW19" s="1165"/>
      <c r="AX19" s="1165"/>
      <c r="AY19" s="1165"/>
      <c r="AZ19" s="1165"/>
      <c r="BA19" s="1165"/>
      <c r="BB19" s="1165"/>
      <c r="BC19" s="1165"/>
      <c r="BD19" s="1165"/>
      <c r="BE19" s="1165"/>
      <c r="BF19" s="1165"/>
      <c r="BG19" s="1165"/>
      <c r="BH19" s="1165"/>
      <c r="BI19" s="1165"/>
      <c r="BJ19" s="1165"/>
      <c r="BK19" s="1165"/>
      <c r="BL19" s="1165"/>
      <c r="BM19" s="1165"/>
      <c r="BN19" s="1165"/>
      <c r="BO19" s="1165"/>
      <c r="BP19" s="1165"/>
      <c r="BQ19" s="1165"/>
      <c r="BR19" s="1165"/>
      <c r="BS19" s="1165"/>
      <c r="BT19" s="1165"/>
      <c r="BU19" s="1165"/>
      <c r="BV19" s="1165"/>
      <c r="BW19" s="1165"/>
      <c r="BX19" s="1165"/>
      <c r="BY19" s="1165"/>
      <c r="BZ19" s="1165"/>
      <c r="CA19" s="1165"/>
      <c r="CB19" s="1165"/>
      <c r="CC19" s="1165"/>
      <c r="CD19" s="1165"/>
      <c r="CE19" s="1165"/>
      <c r="CF19" s="1165"/>
      <c r="CG19" s="1165"/>
      <c r="CH19" s="1165"/>
      <c r="CI19" s="1165"/>
      <c r="CJ19" s="1165"/>
      <c r="CK19" s="1165"/>
      <c r="CL19" s="1223">
        <f t="shared" si="0"/>
        <v>6</v>
      </c>
      <c r="CN19" s="1165"/>
      <c r="CO19" s="1165"/>
      <c r="CP19" s="1165"/>
      <c r="CQ19" s="1165"/>
    </row>
    <row r="20" spans="1:95" hidden="1">
      <c r="A20" s="1165" t="s">
        <v>708</v>
      </c>
      <c r="B20" s="1180">
        <v>45444</v>
      </c>
      <c r="C20" s="1181">
        <v>45455</v>
      </c>
      <c r="D20" s="1182"/>
      <c r="E20" s="1183">
        <v>8.5299999999999994</v>
      </c>
      <c r="F20" s="1165">
        <v>1913</v>
      </c>
      <c r="G20" s="1234">
        <v>15.3</v>
      </c>
      <c r="H20" s="1165" t="s">
        <v>245</v>
      </c>
      <c r="I20" s="1165" t="s">
        <v>246</v>
      </c>
      <c r="J20" s="1165" t="s">
        <v>433</v>
      </c>
      <c r="K20" s="1165"/>
      <c r="L20" s="1183">
        <v>8.4600000000000009</v>
      </c>
      <c r="M20" s="1165">
        <v>1920</v>
      </c>
      <c r="N20" s="1165">
        <v>8</v>
      </c>
      <c r="O20" s="1165"/>
      <c r="P20" s="1165"/>
      <c r="Q20" s="1165"/>
      <c r="R20" s="1165"/>
      <c r="S20" s="1165"/>
      <c r="T20" s="1165"/>
      <c r="U20" s="1165"/>
      <c r="V20" s="1165"/>
      <c r="W20" s="1165"/>
      <c r="X20" s="1165"/>
      <c r="Y20" s="1165"/>
      <c r="Z20" s="1165"/>
      <c r="AA20" s="1165"/>
      <c r="AB20" s="1165"/>
      <c r="AC20" s="1165"/>
      <c r="AD20" s="1165"/>
      <c r="AE20" s="1165"/>
      <c r="AF20" s="1165"/>
      <c r="AG20" s="1165"/>
      <c r="AH20" s="1165" t="s">
        <v>52</v>
      </c>
      <c r="AI20" s="1165"/>
      <c r="AJ20" s="1165" t="s">
        <v>17</v>
      </c>
      <c r="AK20" s="1165">
        <v>3.2000000000000001E-2</v>
      </c>
      <c r="AL20" s="1165" t="s">
        <v>37</v>
      </c>
      <c r="AM20" s="1165" t="s">
        <v>17</v>
      </c>
      <c r="AN20" s="1165"/>
      <c r="AO20" s="1165" t="s">
        <v>17</v>
      </c>
      <c r="AP20" s="1165" t="s">
        <v>17</v>
      </c>
      <c r="AQ20" s="1165">
        <v>4.0000000000000001E-3</v>
      </c>
      <c r="AR20" s="1165">
        <v>4.0000000000000001E-3</v>
      </c>
      <c r="AS20" s="1165" t="s">
        <v>30</v>
      </c>
      <c r="AT20" s="1165">
        <v>5.0000000000000001E-3</v>
      </c>
      <c r="AU20" s="1165">
        <v>0.06</v>
      </c>
      <c r="AV20" s="1165">
        <v>0.08</v>
      </c>
      <c r="AW20" s="1165"/>
      <c r="AX20" s="1165" t="s">
        <v>37</v>
      </c>
      <c r="AY20" s="1165" t="s">
        <v>53</v>
      </c>
      <c r="AZ20" s="1165" t="s">
        <v>85</v>
      </c>
      <c r="BA20" s="1165" t="s">
        <v>85</v>
      </c>
      <c r="BB20" s="1165" t="s">
        <v>85</v>
      </c>
      <c r="BC20" s="1165" t="s">
        <v>85</v>
      </c>
      <c r="BD20" s="1165" t="s">
        <v>85</v>
      </c>
      <c r="BE20" s="1165" t="s">
        <v>85</v>
      </c>
      <c r="BF20" s="1165" t="s">
        <v>85</v>
      </c>
      <c r="BG20" s="1165" t="s">
        <v>85</v>
      </c>
      <c r="BH20" s="1165" t="s">
        <v>85</v>
      </c>
      <c r="BI20" s="1165" t="s">
        <v>85</v>
      </c>
      <c r="BJ20" s="1165" t="s">
        <v>85</v>
      </c>
      <c r="BK20" s="1165" t="s">
        <v>85</v>
      </c>
      <c r="BL20" s="1165" t="s">
        <v>102</v>
      </c>
      <c r="BM20" s="1165" t="s">
        <v>85</v>
      </c>
      <c r="BN20" s="1165" t="s">
        <v>85</v>
      </c>
      <c r="BO20" s="1165" t="s">
        <v>85</v>
      </c>
      <c r="BP20" s="1165" t="s">
        <v>102</v>
      </c>
      <c r="BQ20" s="1165" t="s">
        <v>102</v>
      </c>
      <c r="BR20" s="1165" t="s">
        <v>332</v>
      </c>
      <c r="BS20" s="1165" t="s">
        <v>0</v>
      </c>
      <c r="BT20" s="1165" t="s">
        <v>333</v>
      </c>
      <c r="BU20" s="1165" t="s">
        <v>0</v>
      </c>
      <c r="BV20" s="1165" t="s">
        <v>0</v>
      </c>
      <c r="BW20" s="1165" t="s">
        <v>332</v>
      </c>
      <c r="BX20" s="1165" t="s">
        <v>332</v>
      </c>
      <c r="BY20" s="1165" t="s">
        <v>333</v>
      </c>
      <c r="BZ20" s="1165" t="s">
        <v>333</v>
      </c>
      <c r="CA20" s="1165" t="s">
        <v>333</v>
      </c>
      <c r="CB20" s="1165" t="s">
        <v>333</v>
      </c>
      <c r="CC20" s="1165" t="s">
        <v>333</v>
      </c>
      <c r="CD20" s="1165" t="s">
        <v>51</v>
      </c>
      <c r="CE20" s="1165" t="s">
        <v>15</v>
      </c>
      <c r="CF20" s="1165" t="s">
        <v>15</v>
      </c>
      <c r="CG20" s="1165" t="s">
        <v>15</v>
      </c>
      <c r="CH20" s="1165" t="s">
        <v>15</v>
      </c>
      <c r="CI20" s="1165" t="s">
        <v>15</v>
      </c>
      <c r="CJ20" s="1165" t="s">
        <v>51</v>
      </c>
      <c r="CK20" s="1165" t="s">
        <v>53</v>
      </c>
      <c r="CL20" s="1223">
        <f t="shared" si="0"/>
        <v>8</v>
      </c>
      <c r="CN20" s="1165"/>
      <c r="CO20" s="1165"/>
      <c r="CP20" s="1165"/>
      <c r="CQ20" s="1165"/>
    </row>
    <row r="21" spans="1:95" hidden="1">
      <c r="A21" s="1165" t="s">
        <v>708</v>
      </c>
      <c r="B21" s="1180">
        <v>45474</v>
      </c>
      <c r="C21" s="1181">
        <v>45481</v>
      </c>
      <c r="D21" s="1182"/>
      <c r="E21" s="1183">
        <v>8.4700000000000006</v>
      </c>
      <c r="F21" s="1165">
        <v>1971</v>
      </c>
      <c r="G21" s="1234">
        <v>13.7</v>
      </c>
      <c r="H21" s="1165" t="s">
        <v>245</v>
      </c>
      <c r="I21" s="1165" t="s">
        <v>246</v>
      </c>
      <c r="J21" s="1165" t="s">
        <v>433</v>
      </c>
      <c r="K21" s="1165"/>
      <c r="L21" s="1183">
        <v>8.7100000000000009</v>
      </c>
      <c r="M21" s="1165">
        <v>2000</v>
      </c>
      <c r="N21" s="1165" t="s">
        <v>53</v>
      </c>
      <c r="O21" s="1165"/>
      <c r="P21" s="1165"/>
      <c r="Q21" s="1165"/>
      <c r="R21" s="1165"/>
      <c r="S21" s="1165"/>
      <c r="T21" s="1165"/>
      <c r="U21" s="1165"/>
      <c r="V21" s="1165"/>
      <c r="W21" s="1165"/>
      <c r="X21" s="1165"/>
      <c r="Y21" s="1165"/>
      <c r="Z21" s="1165"/>
      <c r="AA21" s="1165"/>
      <c r="AB21" s="1165"/>
      <c r="AC21" s="1165"/>
      <c r="AD21" s="1165"/>
      <c r="AE21" s="1165"/>
      <c r="AF21" s="1165"/>
      <c r="AG21" s="1165"/>
      <c r="AH21" s="1165"/>
      <c r="AI21" s="1165"/>
      <c r="AJ21" s="1165"/>
      <c r="AK21" s="1165"/>
      <c r="AL21" s="1165"/>
      <c r="AM21" s="1165"/>
      <c r="AN21" s="1165"/>
      <c r="AO21" s="1165"/>
      <c r="AP21" s="1165"/>
      <c r="AQ21" s="1165"/>
      <c r="AR21" s="1165"/>
      <c r="AS21" s="1165"/>
      <c r="AT21" s="1165"/>
      <c r="AU21" s="1165"/>
      <c r="AV21" s="1165"/>
      <c r="AW21" s="1165"/>
      <c r="AX21" s="1165"/>
      <c r="AY21" s="1165"/>
      <c r="AZ21" s="1165"/>
      <c r="BA21" s="1165"/>
      <c r="BB21" s="1165"/>
      <c r="BC21" s="1165"/>
      <c r="BD21" s="1165"/>
      <c r="BE21" s="1165"/>
      <c r="BF21" s="1165"/>
      <c r="BG21" s="1165"/>
      <c r="BH21" s="1165"/>
      <c r="BI21" s="1165"/>
      <c r="BJ21" s="1165"/>
      <c r="BK21" s="1165"/>
      <c r="BL21" s="1165"/>
      <c r="BM21" s="1165"/>
      <c r="BN21" s="1165"/>
      <c r="BO21" s="1165"/>
      <c r="BP21" s="1165"/>
      <c r="BQ21" s="1165"/>
      <c r="BR21" s="1165"/>
      <c r="BS21" s="1165"/>
      <c r="BT21" s="1165"/>
      <c r="BU21" s="1165"/>
      <c r="BV21" s="1165"/>
      <c r="BW21" s="1165"/>
      <c r="BX21" s="1165"/>
      <c r="BY21" s="1165"/>
      <c r="BZ21" s="1165"/>
      <c r="CA21" s="1165"/>
      <c r="CB21" s="1165"/>
      <c r="CC21" s="1165"/>
      <c r="CD21" s="1165"/>
      <c r="CE21" s="1165"/>
      <c r="CF21" s="1165"/>
      <c r="CG21" s="1165"/>
      <c r="CH21" s="1165"/>
      <c r="CI21" s="1165"/>
      <c r="CJ21" s="1165"/>
      <c r="CK21" s="1165"/>
      <c r="CL21" s="1223">
        <f t="shared" si="0"/>
        <v>2.5</v>
      </c>
      <c r="CN21" s="1165"/>
      <c r="CO21" s="1165"/>
      <c r="CP21" s="1165"/>
      <c r="CQ21" s="1165"/>
    </row>
    <row r="22" spans="1:95" hidden="1">
      <c r="A22" s="1165" t="s">
        <v>708</v>
      </c>
      <c r="B22" s="1180">
        <v>45505</v>
      </c>
      <c r="C22" s="1181">
        <v>45523</v>
      </c>
      <c r="D22" s="1182"/>
      <c r="E22" s="1183">
        <v>8.68</v>
      </c>
      <c r="F22" s="1165">
        <v>1891</v>
      </c>
      <c r="G22" s="1234">
        <v>17.899999999999999</v>
      </c>
      <c r="H22" s="1165" t="s">
        <v>245</v>
      </c>
      <c r="I22" s="1165" t="s">
        <v>246</v>
      </c>
      <c r="J22" s="1165" t="s">
        <v>433</v>
      </c>
      <c r="K22" s="1165"/>
      <c r="L22" s="1183">
        <v>8.68</v>
      </c>
      <c r="M22" s="1165">
        <v>1980</v>
      </c>
      <c r="N22" s="1165" t="s">
        <v>53</v>
      </c>
      <c r="O22" s="1165"/>
      <c r="P22" s="1165"/>
      <c r="Q22" s="1165"/>
      <c r="R22" s="1165"/>
      <c r="S22" s="1165"/>
      <c r="T22" s="1165"/>
      <c r="U22" s="1165"/>
      <c r="V22" s="1165"/>
      <c r="W22" s="1165"/>
      <c r="X22" s="1165"/>
      <c r="Y22" s="1165"/>
      <c r="Z22" s="1165"/>
      <c r="AA22" s="1165"/>
      <c r="AB22" s="1165"/>
      <c r="AC22" s="1165"/>
      <c r="AD22" s="1165"/>
      <c r="AE22" s="1165"/>
      <c r="AF22" s="1165"/>
      <c r="AG22" s="1165"/>
      <c r="AH22" s="1165"/>
      <c r="AI22" s="1165"/>
      <c r="AJ22" s="1165"/>
      <c r="AK22" s="1165"/>
      <c r="AL22" s="1165"/>
      <c r="AM22" s="1165"/>
      <c r="AN22" s="1165"/>
      <c r="AO22" s="1165"/>
      <c r="AP22" s="1165"/>
      <c r="AQ22" s="1165"/>
      <c r="AR22" s="1165"/>
      <c r="AS22" s="1165"/>
      <c r="AT22" s="1165"/>
      <c r="AU22" s="1165"/>
      <c r="AV22" s="1165"/>
      <c r="AW22" s="1165"/>
      <c r="AX22" s="1165"/>
      <c r="AY22" s="1165"/>
      <c r="AZ22" s="1165"/>
      <c r="BA22" s="1165"/>
      <c r="BB22" s="1165"/>
      <c r="BC22" s="1165"/>
      <c r="BD22" s="1165"/>
      <c r="BE22" s="1165"/>
      <c r="BF22" s="1165"/>
      <c r="BG22" s="1165"/>
      <c r="BH22" s="1165"/>
      <c r="BI22" s="1165"/>
      <c r="BJ22" s="1165"/>
      <c r="BK22" s="1165"/>
      <c r="BL22" s="1165"/>
      <c r="BM22" s="1165"/>
      <c r="BN22" s="1165"/>
      <c r="BO22" s="1165"/>
      <c r="BP22" s="1165"/>
      <c r="BQ22" s="1165"/>
      <c r="BR22" s="1165"/>
      <c r="BS22" s="1165"/>
      <c r="BT22" s="1165"/>
      <c r="BU22" s="1165"/>
      <c r="BV22" s="1165"/>
      <c r="BW22" s="1165"/>
      <c r="BX22" s="1165"/>
      <c r="BY22" s="1165"/>
      <c r="BZ22" s="1165"/>
      <c r="CA22" s="1165"/>
      <c r="CB22" s="1165"/>
      <c r="CC22" s="1165"/>
      <c r="CD22" s="1165"/>
      <c r="CE22" s="1165"/>
      <c r="CF22" s="1165"/>
      <c r="CG22" s="1165"/>
      <c r="CH22" s="1165"/>
      <c r="CI22" s="1165"/>
      <c r="CJ22" s="1165"/>
      <c r="CK22" s="1165"/>
      <c r="CL22" s="1223">
        <f t="shared" si="0"/>
        <v>2.5</v>
      </c>
      <c r="CN22" s="1165"/>
      <c r="CO22" s="1165"/>
      <c r="CP22" s="1165"/>
      <c r="CQ22" s="1165"/>
    </row>
    <row r="23" spans="1:95" hidden="1">
      <c r="A23" s="1165" t="s">
        <v>708</v>
      </c>
      <c r="B23" s="1180">
        <v>45536</v>
      </c>
      <c r="C23" s="1181">
        <v>45544</v>
      </c>
      <c r="D23" s="1182"/>
      <c r="E23" s="1183">
        <v>8.7799999999999994</v>
      </c>
      <c r="F23" s="1165">
        <v>2041</v>
      </c>
      <c r="G23" s="1234">
        <v>19.2</v>
      </c>
      <c r="H23" s="1165" t="s">
        <v>245</v>
      </c>
      <c r="I23" s="1165" t="s">
        <v>246</v>
      </c>
      <c r="J23" s="1165" t="s">
        <v>433</v>
      </c>
      <c r="K23" s="1165"/>
      <c r="L23" s="1183">
        <v>8.51</v>
      </c>
      <c r="M23" s="1165">
        <v>2310</v>
      </c>
      <c r="N23" s="1165" t="s">
        <v>53</v>
      </c>
      <c r="O23" s="1165" t="s">
        <v>51</v>
      </c>
      <c r="P23" s="1165" t="s">
        <v>51</v>
      </c>
      <c r="Q23" s="1165">
        <v>62</v>
      </c>
      <c r="R23" s="1165">
        <v>62</v>
      </c>
      <c r="S23" s="1165" t="s">
        <v>51</v>
      </c>
      <c r="T23" s="1165">
        <v>887</v>
      </c>
      <c r="U23" s="1165" t="s">
        <v>30</v>
      </c>
      <c r="V23" s="1165" t="s">
        <v>17</v>
      </c>
      <c r="W23" s="1165"/>
      <c r="X23" s="1165" t="s">
        <v>37</v>
      </c>
      <c r="Y23" s="1165" t="s">
        <v>17</v>
      </c>
      <c r="Z23" s="1165" t="s">
        <v>17</v>
      </c>
      <c r="AA23" s="1165" t="s">
        <v>17</v>
      </c>
      <c r="AB23" s="1165" t="s">
        <v>17</v>
      </c>
      <c r="AC23" s="1165">
        <v>7.0000000000000001E-3</v>
      </c>
      <c r="AD23" s="1165">
        <v>3.0000000000000001E-3</v>
      </c>
      <c r="AE23" s="1165" t="s">
        <v>30</v>
      </c>
      <c r="AF23" s="1165" t="s">
        <v>50</v>
      </c>
      <c r="AG23" s="1165">
        <v>7.0000000000000007E-2</v>
      </c>
      <c r="AH23" s="1165" t="s">
        <v>52</v>
      </c>
      <c r="AI23" s="1165">
        <v>0.02</v>
      </c>
      <c r="AJ23" s="1165" t="s">
        <v>17</v>
      </c>
      <c r="AK23" s="1165"/>
      <c r="AL23" s="1165" t="s">
        <v>37</v>
      </c>
      <c r="AM23" s="1165" t="s">
        <v>17</v>
      </c>
      <c r="AN23" s="1165" t="s">
        <v>17</v>
      </c>
      <c r="AO23" s="1165" t="s">
        <v>17</v>
      </c>
      <c r="AP23" s="1165" t="s">
        <v>17</v>
      </c>
      <c r="AQ23" s="1165">
        <v>1.2E-2</v>
      </c>
      <c r="AR23" s="1165">
        <v>3.0000000000000001E-3</v>
      </c>
      <c r="AS23" s="1165" t="s">
        <v>30</v>
      </c>
      <c r="AT23" s="1165" t="s">
        <v>50</v>
      </c>
      <c r="AU23" s="1165">
        <v>0.06</v>
      </c>
      <c r="AV23" s="1165" t="s">
        <v>52</v>
      </c>
      <c r="AW23" s="1165" t="s">
        <v>37</v>
      </c>
      <c r="AX23" s="1165" t="s">
        <v>37</v>
      </c>
      <c r="AY23" s="1165" t="s">
        <v>53</v>
      </c>
      <c r="AZ23" s="1165" t="s">
        <v>85</v>
      </c>
      <c r="BA23" s="1165" t="s">
        <v>85</v>
      </c>
      <c r="BB23" s="1165" t="s">
        <v>85</v>
      </c>
      <c r="BC23" s="1165" t="s">
        <v>85</v>
      </c>
      <c r="BD23" s="1165" t="s">
        <v>85</v>
      </c>
      <c r="BE23" s="1165" t="s">
        <v>85</v>
      </c>
      <c r="BF23" s="1165" t="s">
        <v>85</v>
      </c>
      <c r="BG23" s="1165" t="s">
        <v>85</v>
      </c>
      <c r="BH23" s="1165" t="s">
        <v>85</v>
      </c>
      <c r="BI23" s="1165" t="s">
        <v>85</v>
      </c>
      <c r="BJ23" s="1165" t="s">
        <v>85</v>
      </c>
      <c r="BK23" s="1165" t="s">
        <v>85</v>
      </c>
      <c r="BL23" s="1165" t="s">
        <v>102</v>
      </c>
      <c r="BM23" s="1165" t="s">
        <v>85</v>
      </c>
      <c r="BN23" s="1165" t="s">
        <v>85</v>
      </c>
      <c r="BO23" s="1165" t="s">
        <v>85</v>
      </c>
      <c r="BP23" s="1165" t="s">
        <v>102</v>
      </c>
      <c r="BQ23" s="1165" t="s">
        <v>102</v>
      </c>
      <c r="BR23" s="1165" t="s">
        <v>332</v>
      </c>
      <c r="BS23" s="1165" t="s">
        <v>0</v>
      </c>
      <c r="BT23" s="1165" t="s">
        <v>333</v>
      </c>
      <c r="BU23" s="1165" t="s">
        <v>0</v>
      </c>
      <c r="BV23" s="1165" t="s">
        <v>0</v>
      </c>
      <c r="BW23" s="1165" t="s">
        <v>332</v>
      </c>
      <c r="BX23" s="1165" t="s">
        <v>332</v>
      </c>
      <c r="BY23" s="1165" t="s">
        <v>333</v>
      </c>
      <c r="BZ23" s="1165" t="s">
        <v>333</v>
      </c>
      <c r="CA23" s="1165" t="s">
        <v>333</v>
      </c>
      <c r="CB23" s="1165" t="s">
        <v>333</v>
      </c>
      <c r="CC23" s="1165" t="s">
        <v>333</v>
      </c>
      <c r="CD23" s="1165" t="s">
        <v>51</v>
      </c>
      <c r="CE23" s="1165" t="s">
        <v>15</v>
      </c>
      <c r="CF23" s="1165" t="s">
        <v>15</v>
      </c>
      <c r="CG23" s="1165" t="s">
        <v>15</v>
      </c>
      <c r="CH23" s="1165" t="s">
        <v>15</v>
      </c>
      <c r="CI23" s="1165" t="s">
        <v>15</v>
      </c>
      <c r="CJ23" s="1165" t="s">
        <v>51</v>
      </c>
      <c r="CK23" s="1165" t="s">
        <v>53</v>
      </c>
      <c r="CL23" s="1223">
        <f t="shared" si="0"/>
        <v>2.5</v>
      </c>
      <c r="CN23" s="1165"/>
      <c r="CO23" s="1165"/>
      <c r="CP23" s="1165"/>
      <c r="CQ23" s="1165"/>
    </row>
    <row r="24" spans="1:95" hidden="1">
      <c r="A24" s="1165" t="s">
        <v>708</v>
      </c>
      <c r="B24" s="1180">
        <v>45566</v>
      </c>
      <c r="C24" s="1181">
        <v>45581</v>
      </c>
      <c r="D24" s="1182"/>
      <c r="E24" s="1183">
        <v>8.3000000000000007</v>
      </c>
      <c r="F24" s="1165">
        <v>2333</v>
      </c>
      <c r="G24" s="1234">
        <v>14.6</v>
      </c>
      <c r="H24" s="1165" t="s">
        <v>245</v>
      </c>
      <c r="I24" s="1165" t="s">
        <v>246</v>
      </c>
      <c r="J24" s="1165" t="s">
        <v>433</v>
      </c>
      <c r="K24" s="1165"/>
      <c r="L24" s="1183">
        <v>8.19</v>
      </c>
      <c r="M24" s="1165">
        <v>2310</v>
      </c>
      <c r="N24" s="1165" t="s">
        <v>53</v>
      </c>
      <c r="O24" s="1165"/>
      <c r="P24" s="1165"/>
      <c r="Q24" s="1165"/>
      <c r="R24" s="1165"/>
      <c r="S24" s="1165"/>
      <c r="T24" s="1165"/>
      <c r="U24" s="1165"/>
      <c r="V24" s="1165"/>
      <c r="W24" s="1165"/>
      <c r="X24" s="1165"/>
      <c r="Y24" s="1165"/>
      <c r="Z24" s="1165"/>
      <c r="AA24" s="1165"/>
      <c r="AB24" s="1165"/>
      <c r="AC24" s="1165"/>
      <c r="AD24" s="1165"/>
      <c r="AE24" s="1165"/>
      <c r="AF24" s="1165"/>
      <c r="AG24" s="1165"/>
      <c r="AH24" s="1165"/>
      <c r="AI24" s="1165"/>
      <c r="AJ24" s="1165"/>
      <c r="AK24" s="1165"/>
      <c r="AL24" s="1165"/>
      <c r="AM24" s="1165"/>
      <c r="AN24" s="1165"/>
      <c r="AO24" s="1165"/>
      <c r="AP24" s="1165"/>
      <c r="AQ24" s="1165"/>
      <c r="AR24" s="1165"/>
      <c r="AS24" s="1165"/>
      <c r="AT24" s="1165"/>
      <c r="AU24" s="1165"/>
      <c r="AV24" s="1165"/>
      <c r="AW24" s="1165"/>
      <c r="AX24" s="1165"/>
      <c r="AY24" s="1165"/>
      <c r="AZ24" s="1165"/>
      <c r="BA24" s="1165"/>
      <c r="BB24" s="1165"/>
      <c r="BC24" s="1165"/>
      <c r="BD24" s="1165"/>
      <c r="BE24" s="1165"/>
      <c r="BF24" s="1165"/>
      <c r="BG24" s="1165"/>
      <c r="BH24" s="1165"/>
      <c r="BI24" s="1165"/>
      <c r="BJ24" s="1165"/>
      <c r="BK24" s="1165"/>
      <c r="BL24" s="1165"/>
      <c r="BM24" s="1165"/>
      <c r="BN24" s="1165"/>
      <c r="BO24" s="1165"/>
      <c r="BP24" s="1165"/>
      <c r="BQ24" s="1165"/>
      <c r="BR24" s="1165"/>
      <c r="BS24" s="1165"/>
      <c r="BT24" s="1165"/>
      <c r="BU24" s="1165"/>
      <c r="BV24" s="1165"/>
      <c r="BW24" s="1165"/>
      <c r="BX24" s="1165"/>
      <c r="BY24" s="1165"/>
      <c r="BZ24" s="1165"/>
      <c r="CA24" s="1165"/>
      <c r="CB24" s="1165"/>
      <c r="CC24" s="1165"/>
      <c r="CD24" s="1165"/>
      <c r="CE24" s="1165"/>
      <c r="CF24" s="1165"/>
      <c r="CG24" s="1165"/>
      <c r="CH24" s="1165"/>
      <c r="CI24" s="1165"/>
      <c r="CJ24" s="1165"/>
      <c r="CK24" s="1165"/>
      <c r="CL24" s="1223">
        <f t="shared" si="0"/>
        <v>2.5</v>
      </c>
      <c r="CN24" s="1165"/>
      <c r="CO24" s="1165"/>
      <c r="CP24" s="1165"/>
      <c r="CQ24" s="1165"/>
    </row>
    <row r="25" spans="1:95" hidden="1">
      <c r="A25" s="1165" t="s">
        <v>708</v>
      </c>
      <c r="B25" s="1180">
        <v>45597</v>
      </c>
      <c r="C25" s="1181">
        <v>45607</v>
      </c>
      <c r="D25" s="1182"/>
      <c r="E25" s="1165">
        <v>8.74</v>
      </c>
      <c r="F25" s="1165">
        <v>2452</v>
      </c>
      <c r="G25" s="1234">
        <v>24.6</v>
      </c>
      <c r="H25" s="1165" t="s">
        <v>245</v>
      </c>
      <c r="I25" s="1165" t="s">
        <v>246</v>
      </c>
      <c r="J25" s="1165" t="s">
        <v>433</v>
      </c>
      <c r="K25" s="1165"/>
      <c r="L25" s="1183">
        <v>8.57</v>
      </c>
      <c r="M25" s="1165">
        <v>2470</v>
      </c>
      <c r="N25" s="1165">
        <v>7</v>
      </c>
      <c r="O25" s="1165"/>
      <c r="P25" s="1165"/>
      <c r="Q25" s="1165"/>
      <c r="R25" s="1165"/>
      <c r="S25" s="1165"/>
      <c r="T25" s="1165"/>
      <c r="U25" s="1165"/>
      <c r="V25" s="1165"/>
      <c r="W25" s="1165"/>
      <c r="X25" s="1165"/>
      <c r="Y25" s="1165"/>
      <c r="Z25" s="1165"/>
      <c r="AA25" s="1165"/>
      <c r="AB25" s="1165"/>
      <c r="AC25" s="1165"/>
      <c r="AD25" s="1165"/>
      <c r="AE25" s="1165"/>
      <c r="AF25" s="1165"/>
      <c r="AG25" s="1165"/>
      <c r="AH25" s="1165"/>
      <c r="AI25" s="1165"/>
      <c r="AJ25" s="1165"/>
      <c r="AK25" s="1165"/>
      <c r="AL25" s="1165"/>
      <c r="AM25" s="1165"/>
      <c r="AN25" s="1165"/>
      <c r="AO25" s="1165"/>
      <c r="AP25" s="1165"/>
      <c r="AQ25" s="1165"/>
      <c r="AR25" s="1165"/>
      <c r="AS25" s="1165"/>
      <c r="AT25" s="1165"/>
      <c r="AU25" s="1165"/>
      <c r="AV25" s="1165"/>
      <c r="AW25" s="1165"/>
      <c r="AX25" s="1165"/>
      <c r="AY25" s="1165"/>
      <c r="AZ25" s="1165"/>
      <c r="BA25" s="1165"/>
      <c r="BB25" s="1165"/>
      <c r="BC25" s="1165"/>
      <c r="BD25" s="1165"/>
      <c r="BE25" s="1165"/>
      <c r="BF25" s="1165"/>
      <c r="BG25" s="1165"/>
      <c r="BH25" s="1165"/>
      <c r="BI25" s="1165"/>
      <c r="BJ25" s="1165"/>
      <c r="BK25" s="1165"/>
      <c r="BL25" s="1165"/>
      <c r="BM25" s="1165"/>
      <c r="BN25" s="1165"/>
      <c r="BO25" s="1165"/>
      <c r="BP25" s="1165"/>
      <c r="BQ25" s="1165"/>
      <c r="BR25" s="1165"/>
      <c r="BS25" s="1165"/>
      <c r="BT25" s="1165"/>
      <c r="BU25" s="1165"/>
      <c r="BV25" s="1165"/>
      <c r="BW25" s="1165"/>
      <c r="BX25" s="1165"/>
      <c r="BY25" s="1165"/>
      <c r="BZ25" s="1165"/>
      <c r="CA25" s="1165"/>
      <c r="CB25" s="1165"/>
      <c r="CC25" s="1165"/>
      <c r="CD25" s="1165"/>
      <c r="CE25" s="1165"/>
      <c r="CF25" s="1165"/>
      <c r="CG25" s="1165"/>
      <c r="CH25" s="1165"/>
      <c r="CI25" s="1165"/>
      <c r="CJ25" s="1165"/>
      <c r="CK25" s="1165"/>
      <c r="CL25" s="1223">
        <f t="shared" si="0"/>
        <v>7</v>
      </c>
      <c r="CN25" s="1165"/>
      <c r="CO25" s="1165"/>
      <c r="CP25" s="1165"/>
      <c r="CQ25" s="1165"/>
    </row>
    <row r="26" spans="1:95" hidden="1">
      <c r="A26" s="1165" t="s">
        <v>708</v>
      </c>
      <c r="B26" s="1180">
        <v>45627</v>
      </c>
      <c r="C26" s="1181">
        <v>45642</v>
      </c>
      <c r="D26" s="1182"/>
      <c r="E26" s="1183">
        <v>8.83</v>
      </c>
      <c r="F26" s="1165">
        <v>2420</v>
      </c>
      <c r="G26" s="1234">
        <v>30.3</v>
      </c>
      <c r="H26" s="1165" t="s">
        <v>245</v>
      </c>
      <c r="I26" s="1165" t="s">
        <v>246</v>
      </c>
      <c r="J26" s="1165" t="s">
        <v>433</v>
      </c>
      <c r="K26" s="1165"/>
      <c r="L26" s="1183">
        <v>9.02</v>
      </c>
      <c r="M26" s="1165">
        <v>2670</v>
      </c>
      <c r="N26" s="1165" t="s">
        <v>53</v>
      </c>
      <c r="O26" s="1165" t="s">
        <v>51</v>
      </c>
      <c r="P26" s="1165">
        <v>6</v>
      </c>
      <c r="Q26" s="1165">
        <v>41</v>
      </c>
      <c r="R26" s="1165">
        <v>47</v>
      </c>
      <c r="S26" s="1165" t="s">
        <v>51</v>
      </c>
      <c r="T26" s="1165">
        <v>1240</v>
      </c>
      <c r="U26" s="1165">
        <v>0.01</v>
      </c>
      <c r="V26" s="1165" t="s">
        <v>17</v>
      </c>
      <c r="W26" s="1165">
        <v>2.7E-2</v>
      </c>
      <c r="X26" s="1165" t="s">
        <v>37</v>
      </c>
      <c r="Y26" s="1165" t="s">
        <v>17</v>
      </c>
      <c r="Z26" s="1165" t="s">
        <v>17</v>
      </c>
      <c r="AA26" s="1165" t="s">
        <v>17</v>
      </c>
      <c r="AB26" s="1165" t="s">
        <v>17</v>
      </c>
      <c r="AC26" s="1165">
        <v>6.0000000000000001E-3</v>
      </c>
      <c r="AD26" s="1165">
        <v>2E-3</v>
      </c>
      <c r="AE26" s="1165" t="s">
        <v>30</v>
      </c>
      <c r="AF26" s="1165" t="s">
        <v>50</v>
      </c>
      <c r="AG26" s="1165">
        <v>7.0000000000000007E-2</v>
      </c>
      <c r="AH26" s="1165" t="s">
        <v>52</v>
      </c>
      <c r="AI26" s="1165">
        <v>0.02</v>
      </c>
      <c r="AJ26" s="1165" t="s">
        <v>17</v>
      </c>
      <c r="AK26" s="1165">
        <v>2.5999999999999999E-2</v>
      </c>
      <c r="AL26" s="1165" t="s">
        <v>37</v>
      </c>
      <c r="AM26" s="1165" t="s">
        <v>17</v>
      </c>
      <c r="AN26" s="1165" t="s">
        <v>17</v>
      </c>
      <c r="AO26" s="1165" t="s">
        <v>17</v>
      </c>
      <c r="AP26" s="1165" t="s">
        <v>17</v>
      </c>
      <c r="AQ26" s="1165">
        <v>1.2999999999999999E-2</v>
      </c>
      <c r="AR26" s="1165">
        <v>2E-3</v>
      </c>
      <c r="AS26" s="1165" t="s">
        <v>30</v>
      </c>
      <c r="AT26" s="1165" t="s">
        <v>50</v>
      </c>
      <c r="AU26" s="1165">
        <v>0.05</v>
      </c>
      <c r="AV26" s="1165" t="s">
        <v>52</v>
      </c>
      <c r="AW26" s="1165" t="s">
        <v>37</v>
      </c>
      <c r="AX26" s="1165" t="s">
        <v>37</v>
      </c>
      <c r="AY26" s="1165" t="s">
        <v>53</v>
      </c>
      <c r="AZ26" s="1165" t="s">
        <v>85</v>
      </c>
      <c r="BA26" s="1165" t="s">
        <v>85</v>
      </c>
      <c r="BB26" s="1165" t="s">
        <v>85</v>
      </c>
      <c r="BC26" s="1165" t="s">
        <v>85</v>
      </c>
      <c r="BD26" s="1165" t="s">
        <v>85</v>
      </c>
      <c r="BE26" s="1165" t="s">
        <v>85</v>
      </c>
      <c r="BF26" s="1165" t="s">
        <v>85</v>
      </c>
      <c r="BG26" s="1165" t="s">
        <v>85</v>
      </c>
      <c r="BH26" s="1165" t="s">
        <v>85</v>
      </c>
      <c r="BI26" s="1165" t="s">
        <v>85</v>
      </c>
      <c r="BJ26" s="1165" t="s">
        <v>85</v>
      </c>
      <c r="BK26" s="1165" t="s">
        <v>85</v>
      </c>
      <c r="BL26" s="1165" t="s">
        <v>102</v>
      </c>
      <c r="BM26" s="1165" t="s">
        <v>85</v>
      </c>
      <c r="BN26" s="1165" t="s">
        <v>85</v>
      </c>
      <c r="BO26" s="1165" t="s">
        <v>85</v>
      </c>
      <c r="BP26" s="1165" t="s">
        <v>102</v>
      </c>
      <c r="BQ26" s="1165" t="s">
        <v>102</v>
      </c>
      <c r="BR26" s="1165" t="s">
        <v>332</v>
      </c>
      <c r="BS26" s="1165" t="s">
        <v>0</v>
      </c>
      <c r="BT26" s="1165" t="s">
        <v>333</v>
      </c>
      <c r="BU26" s="1165" t="s">
        <v>0</v>
      </c>
      <c r="BV26" s="1165" t="s">
        <v>0</v>
      </c>
      <c r="BW26" s="1165" t="s">
        <v>332</v>
      </c>
      <c r="BX26" s="1165" t="s">
        <v>332</v>
      </c>
      <c r="BY26" s="1165" t="s">
        <v>333</v>
      </c>
      <c r="BZ26" s="1165" t="s">
        <v>333</v>
      </c>
      <c r="CA26" s="1165" t="s">
        <v>333</v>
      </c>
      <c r="CB26" s="1165" t="s">
        <v>333</v>
      </c>
      <c r="CC26" s="1165" t="s">
        <v>333</v>
      </c>
      <c r="CD26" s="1165" t="s">
        <v>51</v>
      </c>
      <c r="CE26" s="1165" t="s">
        <v>15</v>
      </c>
      <c r="CF26" s="1165" t="s">
        <v>15</v>
      </c>
      <c r="CG26" s="1165" t="s">
        <v>15</v>
      </c>
      <c r="CH26" s="1165" t="s">
        <v>15</v>
      </c>
      <c r="CI26" s="1165" t="s">
        <v>15</v>
      </c>
      <c r="CJ26" s="1165" t="s">
        <v>51</v>
      </c>
      <c r="CK26" s="1165" t="s">
        <v>53</v>
      </c>
      <c r="CL26" s="1223">
        <f t="shared" si="0"/>
        <v>2.5</v>
      </c>
      <c r="CN26" s="1165"/>
      <c r="CO26" s="1165"/>
      <c r="CP26" s="1165"/>
      <c r="CQ26" s="1165"/>
    </row>
    <row r="27" spans="1:95">
      <c r="A27" s="1165" t="s">
        <v>708</v>
      </c>
      <c r="B27" s="1180">
        <v>45658</v>
      </c>
      <c r="C27" s="1181">
        <v>45681</v>
      </c>
      <c r="D27" s="1182"/>
      <c r="E27" s="1183">
        <v>8.1</v>
      </c>
      <c r="F27" s="1165">
        <v>2337</v>
      </c>
      <c r="G27" s="1234">
        <v>24.2</v>
      </c>
      <c r="H27" s="1165" t="s">
        <v>245</v>
      </c>
      <c r="I27" s="1165" t="s">
        <v>246</v>
      </c>
      <c r="J27" s="1165" t="s">
        <v>433</v>
      </c>
      <c r="K27" s="1165"/>
      <c r="L27" s="1183">
        <v>8.7100000000000009</v>
      </c>
      <c r="M27" s="1165">
        <v>2240</v>
      </c>
      <c r="N27" s="1165">
        <v>7</v>
      </c>
      <c r="O27" s="1165"/>
      <c r="P27" s="1165"/>
      <c r="Q27" s="1165"/>
      <c r="R27" s="1165"/>
      <c r="S27" s="1165"/>
      <c r="T27" s="1165"/>
      <c r="U27" s="1165"/>
      <c r="V27" s="1165"/>
      <c r="W27" s="1165"/>
      <c r="X27" s="1165"/>
      <c r="Y27" s="1165"/>
      <c r="Z27" s="1165"/>
      <c r="AA27" s="1165"/>
      <c r="AB27" s="1165"/>
      <c r="AC27" s="1165"/>
      <c r="AD27" s="1165"/>
      <c r="AE27" s="1165"/>
      <c r="AF27" s="1165"/>
      <c r="AG27" s="1165"/>
      <c r="AH27" s="1165"/>
      <c r="AI27" s="1165"/>
      <c r="AJ27" s="1165"/>
      <c r="AK27" s="1165"/>
      <c r="AL27" s="1165"/>
      <c r="AM27" s="1165"/>
      <c r="AN27" s="1165"/>
      <c r="AO27" s="1165"/>
      <c r="AP27" s="1165"/>
      <c r="AQ27" s="1165"/>
      <c r="AR27" s="1165"/>
      <c r="AS27" s="1165"/>
      <c r="AT27" s="1165"/>
      <c r="AU27" s="1165"/>
      <c r="AV27" s="1165"/>
      <c r="AW27" s="1165"/>
      <c r="AX27" s="1165"/>
      <c r="AY27" s="1165"/>
      <c r="AZ27" s="1165"/>
      <c r="BA27" s="1165"/>
      <c r="BB27" s="1165"/>
      <c r="BC27" s="1165"/>
      <c r="BD27" s="1165"/>
      <c r="BE27" s="1165"/>
      <c r="BF27" s="1165"/>
      <c r="BG27" s="1165"/>
      <c r="BH27" s="1165"/>
      <c r="BI27" s="1165"/>
      <c r="BJ27" s="1165"/>
      <c r="BK27" s="1165"/>
      <c r="BL27" s="1165"/>
      <c r="BM27" s="1165"/>
      <c r="BN27" s="1165"/>
      <c r="BO27" s="1165"/>
      <c r="BP27" s="1165"/>
      <c r="BQ27" s="1165"/>
      <c r="BR27" s="1165"/>
      <c r="BS27" s="1165"/>
      <c r="BT27" s="1165"/>
      <c r="BU27" s="1165"/>
      <c r="BV27" s="1165"/>
      <c r="BW27" s="1165"/>
      <c r="BX27" s="1165"/>
      <c r="BY27" s="1165"/>
      <c r="BZ27" s="1165"/>
      <c r="CA27" s="1165"/>
      <c r="CB27" s="1165"/>
      <c r="CC27" s="1165"/>
      <c r="CD27" s="1165"/>
      <c r="CE27" s="1165"/>
      <c r="CF27" s="1165"/>
      <c r="CG27" s="1165"/>
      <c r="CH27" s="1165"/>
      <c r="CI27" s="1165"/>
      <c r="CJ27" s="1165"/>
      <c r="CK27" s="1165"/>
      <c r="CL27" s="1223">
        <f t="shared" si="0"/>
        <v>7</v>
      </c>
      <c r="CN27" s="1165"/>
      <c r="CO27" s="1165"/>
      <c r="CP27" s="1165"/>
      <c r="CQ27" s="1165"/>
    </row>
    <row r="28" spans="1:95">
      <c r="A28" s="1165" t="s">
        <v>708</v>
      </c>
      <c r="B28" s="1180">
        <v>45689</v>
      </c>
      <c r="C28" s="1181">
        <v>45698</v>
      </c>
      <c r="D28" s="1182"/>
      <c r="E28" s="1183">
        <v>8.5500000000000007</v>
      </c>
      <c r="F28" s="1165">
        <v>2177</v>
      </c>
      <c r="G28" s="1234">
        <v>23.9</v>
      </c>
      <c r="H28" s="1165" t="s">
        <v>245</v>
      </c>
      <c r="I28" s="1165" t="s">
        <v>246</v>
      </c>
      <c r="J28" s="1165" t="s">
        <v>433</v>
      </c>
      <c r="K28" s="1165"/>
      <c r="L28" s="1183">
        <v>8.51</v>
      </c>
      <c r="M28" s="1165">
        <v>2310</v>
      </c>
      <c r="N28" s="1165" t="s">
        <v>53</v>
      </c>
      <c r="O28" s="1165"/>
      <c r="P28" s="1165"/>
      <c r="Q28" s="1165"/>
      <c r="R28" s="1165"/>
      <c r="S28" s="1165"/>
      <c r="T28" s="1165"/>
      <c r="U28" s="1165"/>
      <c r="V28" s="1165"/>
      <c r="W28" s="1165"/>
      <c r="X28" s="1165"/>
      <c r="Y28" s="1165"/>
      <c r="Z28" s="1165"/>
      <c r="AA28" s="1165"/>
      <c r="AB28" s="1165"/>
      <c r="AC28" s="1165"/>
      <c r="AD28" s="1165"/>
      <c r="AE28" s="1165"/>
      <c r="AF28" s="1165"/>
      <c r="AG28" s="1165"/>
      <c r="AH28" s="1165"/>
      <c r="AI28" s="1165"/>
      <c r="AJ28" s="1165"/>
      <c r="AK28" s="1165"/>
      <c r="AL28" s="1165"/>
      <c r="AM28" s="1165"/>
      <c r="AN28" s="1165"/>
      <c r="AO28" s="1165"/>
      <c r="AP28" s="1165"/>
      <c r="AQ28" s="1165"/>
      <c r="AR28" s="1165"/>
      <c r="AS28" s="1165"/>
      <c r="AT28" s="1165"/>
      <c r="AU28" s="1165"/>
      <c r="AV28" s="1165"/>
      <c r="AW28" s="1165"/>
      <c r="AX28" s="1165"/>
      <c r="AY28" s="1165"/>
      <c r="AZ28" s="1165"/>
      <c r="BA28" s="1165"/>
      <c r="BB28" s="1165"/>
      <c r="BC28" s="1165"/>
      <c r="BD28" s="1165"/>
      <c r="BE28" s="1165"/>
      <c r="BF28" s="1165"/>
      <c r="BG28" s="1165"/>
      <c r="BH28" s="1165"/>
      <c r="BI28" s="1165"/>
      <c r="BJ28" s="1165"/>
      <c r="BK28" s="1165"/>
      <c r="BL28" s="1165"/>
      <c r="BM28" s="1165"/>
      <c r="BN28" s="1165"/>
      <c r="BO28" s="1165"/>
      <c r="BP28" s="1165"/>
      <c r="BQ28" s="1165"/>
      <c r="BR28" s="1165"/>
      <c r="BS28" s="1165"/>
      <c r="BT28" s="1165"/>
      <c r="BU28" s="1165"/>
      <c r="BV28" s="1165"/>
      <c r="BW28" s="1165"/>
      <c r="BX28" s="1165"/>
      <c r="BY28" s="1165"/>
      <c r="BZ28" s="1165"/>
      <c r="CA28" s="1165"/>
      <c r="CB28" s="1165"/>
      <c r="CC28" s="1165"/>
      <c r="CD28" s="1165"/>
      <c r="CE28" s="1165"/>
      <c r="CF28" s="1165"/>
      <c r="CG28" s="1165"/>
      <c r="CH28" s="1165"/>
      <c r="CI28" s="1165"/>
      <c r="CJ28" s="1165"/>
      <c r="CK28" s="1165"/>
      <c r="CL28" s="1223">
        <f t="shared" si="0"/>
        <v>2.5</v>
      </c>
      <c r="CN28" s="1165"/>
      <c r="CO28" s="1165"/>
      <c r="CP28" s="1165"/>
      <c r="CQ28" s="1165"/>
    </row>
    <row r="29" spans="1:95">
      <c r="A29" s="1165" t="s">
        <v>708</v>
      </c>
      <c r="B29" s="1180">
        <v>45717</v>
      </c>
      <c r="C29" s="1181">
        <v>45737</v>
      </c>
      <c r="D29" s="1182"/>
      <c r="E29" s="1183">
        <v>8.69</v>
      </c>
      <c r="F29" s="1165">
        <v>2212</v>
      </c>
      <c r="G29" s="1234">
        <v>22</v>
      </c>
      <c r="H29" s="1165" t="s">
        <v>245</v>
      </c>
      <c r="I29" s="1165" t="s">
        <v>246</v>
      </c>
      <c r="J29" s="1165" t="s">
        <v>433</v>
      </c>
      <c r="K29" s="1165"/>
      <c r="L29" s="1183">
        <v>8.44</v>
      </c>
      <c r="M29" s="1165">
        <v>2020</v>
      </c>
      <c r="N29" s="1165" t="s">
        <v>53</v>
      </c>
      <c r="O29" s="1165" t="s">
        <v>51</v>
      </c>
      <c r="P29" s="1165">
        <v>4</v>
      </c>
      <c r="Q29" s="1165">
        <v>63</v>
      </c>
      <c r="R29" s="1165">
        <v>68</v>
      </c>
      <c r="S29" s="1165" t="s">
        <v>51</v>
      </c>
      <c r="T29" s="1165">
        <v>1040</v>
      </c>
      <c r="U29" s="1165" t="s">
        <v>30</v>
      </c>
      <c r="V29" s="1165" t="s">
        <v>17</v>
      </c>
      <c r="W29" s="1165">
        <v>2.5999999999999999E-2</v>
      </c>
      <c r="X29" s="1165" t="s">
        <v>37</v>
      </c>
      <c r="Y29" s="1165" t="s">
        <v>17</v>
      </c>
      <c r="Z29" s="1165" t="s">
        <v>17</v>
      </c>
      <c r="AA29" s="1165">
        <v>2E-3</v>
      </c>
      <c r="AB29" s="1165" t="s">
        <v>17</v>
      </c>
      <c r="AC29" s="1165">
        <v>4.0000000000000001E-3</v>
      </c>
      <c r="AD29" s="1165">
        <v>6.0000000000000001E-3</v>
      </c>
      <c r="AE29" s="1165" t="s">
        <v>30</v>
      </c>
      <c r="AF29" s="1165" t="s">
        <v>50</v>
      </c>
      <c r="AG29" s="1165">
        <v>0.18</v>
      </c>
      <c r="AH29" s="1165" t="s">
        <v>52</v>
      </c>
      <c r="AI29" s="1165">
        <v>0.06</v>
      </c>
      <c r="AJ29" s="1165" t="s">
        <v>17</v>
      </c>
      <c r="AK29" s="1165">
        <v>2.8000000000000001E-2</v>
      </c>
      <c r="AL29" s="1165" t="s">
        <v>37</v>
      </c>
      <c r="AM29" s="1165" t="s">
        <v>17</v>
      </c>
      <c r="AN29" s="1165" t="s">
        <v>17</v>
      </c>
      <c r="AO29" s="1165">
        <v>2E-3</v>
      </c>
      <c r="AP29" s="1165" t="s">
        <v>17</v>
      </c>
      <c r="AQ29" s="1165">
        <v>0.05</v>
      </c>
      <c r="AR29" s="1165">
        <v>6.0000000000000001E-3</v>
      </c>
      <c r="AS29" s="1165" t="s">
        <v>30</v>
      </c>
      <c r="AT29" s="1165">
        <v>7.0000000000000001E-3</v>
      </c>
      <c r="AU29" s="1165">
        <v>0.19</v>
      </c>
      <c r="AV29" s="1165">
        <v>0.09</v>
      </c>
      <c r="AW29" s="1165" t="s">
        <v>37</v>
      </c>
      <c r="AX29" s="1165" t="s">
        <v>37</v>
      </c>
      <c r="AY29" s="1165" t="s">
        <v>53</v>
      </c>
      <c r="AZ29" s="1165" t="s">
        <v>85</v>
      </c>
      <c r="BA29" s="1165" t="s">
        <v>85</v>
      </c>
      <c r="BB29" s="1165" t="s">
        <v>85</v>
      </c>
      <c r="BC29" s="1165" t="s">
        <v>85</v>
      </c>
      <c r="BD29" s="1165" t="s">
        <v>85</v>
      </c>
      <c r="BE29" s="1165" t="s">
        <v>85</v>
      </c>
      <c r="BF29" s="1165" t="s">
        <v>85</v>
      </c>
      <c r="BG29" s="1165" t="s">
        <v>85</v>
      </c>
      <c r="BH29" s="1165" t="s">
        <v>85</v>
      </c>
      <c r="BI29" s="1165" t="s">
        <v>85</v>
      </c>
      <c r="BJ29" s="1165" t="s">
        <v>85</v>
      </c>
      <c r="BK29" s="1165" t="s">
        <v>85</v>
      </c>
      <c r="BL29" s="1165" t="s">
        <v>102</v>
      </c>
      <c r="BM29" s="1165" t="s">
        <v>85</v>
      </c>
      <c r="BN29" s="1165" t="s">
        <v>85</v>
      </c>
      <c r="BO29" s="1165" t="s">
        <v>85</v>
      </c>
      <c r="BP29" s="1165" t="s">
        <v>102</v>
      </c>
      <c r="BQ29" s="1165" t="s">
        <v>102</v>
      </c>
      <c r="BR29" s="1165" t="s">
        <v>332</v>
      </c>
      <c r="BS29" s="1165" t="s">
        <v>0</v>
      </c>
      <c r="BT29" s="1165" t="s">
        <v>333</v>
      </c>
      <c r="BU29" s="1165" t="s">
        <v>0</v>
      </c>
      <c r="BV29" s="1165" t="s">
        <v>0</v>
      </c>
      <c r="BW29" s="1165" t="s">
        <v>332</v>
      </c>
      <c r="BX29" s="1165" t="s">
        <v>332</v>
      </c>
      <c r="BY29" s="1165" t="s">
        <v>333</v>
      </c>
      <c r="BZ29" s="1165" t="s">
        <v>333</v>
      </c>
      <c r="CA29" s="1165" t="s">
        <v>333</v>
      </c>
      <c r="CB29" s="1165" t="s">
        <v>333</v>
      </c>
      <c r="CC29" s="1165" t="s">
        <v>333</v>
      </c>
      <c r="CD29" s="1165" t="s">
        <v>51</v>
      </c>
      <c r="CE29" s="1165" t="s">
        <v>15</v>
      </c>
      <c r="CF29" s="1165" t="s">
        <v>15</v>
      </c>
      <c r="CG29" s="1165" t="s">
        <v>15</v>
      </c>
      <c r="CH29" s="1165" t="s">
        <v>15</v>
      </c>
      <c r="CI29" s="1165" t="s">
        <v>15</v>
      </c>
      <c r="CJ29" s="1165" t="s">
        <v>51</v>
      </c>
      <c r="CK29" s="1165" t="s">
        <v>53</v>
      </c>
      <c r="CL29" s="1223">
        <f t="shared" si="0"/>
        <v>2.5</v>
      </c>
      <c r="CN29" s="1165"/>
      <c r="CO29" s="1165"/>
      <c r="CP29" s="1165"/>
      <c r="CQ29" s="1165"/>
    </row>
    <row r="30" spans="1:95">
      <c r="A30" s="1165" t="s">
        <v>708</v>
      </c>
      <c r="B30" s="1180">
        <v>45748</v>
      </c>
      <c r="C30" s="1181">
        <v>45757</v>
      </c>
      <c r="D30" s="1182"/>
      <c r="E30" s="1183">
        <v>8.7799999999999994</v>
      </c>
      <c r="F30" s="1165">
        <v>1785</v>
      </c>
      <c r="G30" s="1234">
        <v>24</v>
      </c>
      <c r="H30" s="1165" t="s">
        <v>245</v>
      </c>
      <c r="I30" s="1165" t="s">
        <v>246</v>
      </c>
      <c r="J30" s="1165" t="s">
        <v>542</v>
      </c>
      <c r="K30" s="1165"/>
      <c r="L30" s="1183">
        <v>8.51</v>
      </c>
      <c r="M30" s="1165">
        <v>2010</v>
      </c>
      <c r="N30" s="1165">
        <v>39</v>
      </c>
      <c r="O30" s="1165"/>
      <c r="P30" s="1165"/>
      <c r="Q30" s="1165"/>
      <c r="R30" s="1165"/>
      <c r="S30" s="1165"/>
      <c r="T30" s="1165"/>
      <c r="U30" s="1165"/>
      <c r="V30" s="1165"/>
      <c r="W30" s="1165"/>
      <c r="X30" s="1165"/>
      <c r="Y30" s="1165"/>
      <c r="Z30" s="1165"/>
      <c r="AA30" s="1165"/>
      <c r="AB30" s="1165"/>
      <c r="AC30" s="1165"/>
      <c r="AD30" s="1165"/>
      <c r="AE30" s="1165"/>
      <c r="AF30" s="1165"/>
      <c r="AG30" s="1165"/>
      <c r="AH30" s="1165"/>
      <c r="AI30" s="1165"/>
      <c r="AJ30" s="1165"/>
      <c r="AK30" s="1165"/>
      <c r="AL30" s="1165"/>
      <c r="AM30" s="1165"/>
      <c r="AN30" s="1165"/>
      <c r="AO30" s="1165"/>
      <c r="AP30" s="1165"/>
      <c r="AQ30" s="1165"/>
      <c r="AR30" s="1165"/>
      <c r="AS30" s="1165"/>
      <c r="AT30" s="1165"/>
      <c r="AU30" s="1165"/>
      <c r="AV30" s="1165"/>
      <c r="AW30" s="1165"/>
      <c r="AX30" s="1165"/>
      <c r="AY30" s="1165"/>
      <c r="AZ30" s="1165"/>
      <c r="BA30" s="1165"/>
      <c r="BB30" s="1165"/>
      <c r="BC30" s="1165"/>
      <c r="BD30" s="1165"/>
      <c r="BE30" s="1165"/>
      <c r="BF30" s="1165"/>
      <c r="BG30" s="1165"/>
      <c r="BH30" s="1165"/>
      <c r="BI30" s="1165"/>
      <c r="BJ30" s="1165"/>
      <c r="BK30" s="1165"/>
      <c r="BL30" s="1165"/>
      <c r="BM30" s="1165"/>
      <c r="BN30" s="1165"/>
      <c r="BO30" s="1165"/>
      <c r="BP30" s="1165"/>
      <c r="BQ30" s="1165"/>
      <c r="BR30" s="1165"/>
      <c r="BS30" s="1165"/>
      <c r="BT30" s="1165"/>
      <c r="BU30" s="1165"/>
      <c r="BV30" s="1165"/>
      <c r="BW30" s="1165"/>
      <c r="BX30" s="1165"/>
      <c r="BY30" s="1165"/>
      <c r="BZ30" s="1165"/>
      <c r="CA30" s="1165"/>
      <c r="CB30" s="1165"/>
      <c r="CC30" s="1165"/>
      <c r="CD30" s="1165"/>
      <c r="CE30" s="1165"/>
      <c r="CF30" s="1165"/>
      <c r="CG30" s="1165"/>
      <c r="CH30" s="1165"/>
      <c r="CI30" s="1165"/>
      <c r="CJ30" s="1165"/>
      <c r="CK30" s="1165"/>
      <c r="CL30" s="1223">
        <f t="shared" si="0"/>
        <v>39</v>
      </c>
      <c r="CN30" s="1165"/>
      <c r="CO30" s="1165"/>
      <c r="CP30" s="1165"/>
      <c r="CQ30" s="1165"/>
    </row>
    <row r="31" spans="1:95">
      <c r="A31" s="1165" t="s">
        <v>708</v>
      </c>
      <c r="B31" s="1180">
        <v>45778</v>
      </c>
      <c r="C31" s="1181">
        <v>45789</v>
      </c>
      <c r="D31" s="1182"/>
      <c r="E31" s="1183">
        <v>8.5500000000000007</v>
      </c>
      <c r="F31" s="1165">
        <v>3050</v>
      </c>
      <c r="G31" s="1234">
        <v>19.8</v>
      </c>
      <c r="H31" s="1165" t="s">
        <v>245</v>
      </c>
      <c r="I31" s="1165" t="s">
        <v>246</v>
      </c>
      <c r="J31" s="1165" t="s">
        <v>433</v>
      </c>
      <c r="K31" s="1165"/>
      <c r="L31" s="1183">
        <v>7.99</v>
      </c>
      <c r="M31" s="1165">
        <v>3120</v>
      </c>
      <c r="N31" s="1165">
        <v>23</v>
      </c>
      <c r="O31" s="1165"/>
      <c r="P31" s="1165"/>
      <c r="Q31" s="1165"/>
      <c r="R31" s="1165"/>
      <c r="S31" s="1165"/>
      <c r="T31" s="1165"/>
      <c r="U31" s="1165"/>
      <c r="V31" s="1165"/>
      <c r="W31" s="1165"/>
      <c r="X31" s="1165"/>
      <c r="Y31" s="1165"/>
      <c r="Z31" s="1165"/>
      <c r="AA31" s="1165"/>
      <c r="AB31" s="1165"/>
      <c r="AC31" s="1165"/>
      <c r="AD31" s="1165"/>
      <c r="AE31" s="1165"/>
      <c r="AF31" s="1165"/>
      <c r="AG31" s="1165"/>
      <c r="AH31" s="1165"/>
      <c r="AI31" s="1165"/>
      <c r="AJ31" s="1165"/>
      <c r="AK31" s="1165"/>
      <c r="AL31" s="1165"/>
      <c r="AM31" s="1165"/>
      <c r="AN31" s="1165"/>
      <c r="AO31" s="1165"/>
      <c r="AP31" s="1165"/>
      <c r="AQ31" s="1165"/>
      <c r="AR31" s="1165"/>
      <c r="AS31" s="1165"/>
      <c r="AT31" s="1165"/>
      <c r="AU31" s="1165"/>
      <c r="AV31" s="1165"/>
      <c r="AW31" s="1165"/>
      <c r="AX31" s="1165"/>
      <c r="AY31" s="1165"/>
      <c r="AZ31" s="1165"/>
      <c r="BA31" s="1165"/>
      <c r="BB31" s="1165"/>
      <c r="BC31" s="1165"/>
      <c r="BD31" s="1165"/>
      <c r="BE31" s="1165"/>
      <c r="BF31" s="1165"/>
      <c r="BG31" s="1165"/>
      <c r="BH31" s="1165"/>
      <c r="BI31" s="1165"/>
      <c r="BJ31" s="1165"/>
      <c r="BK31" s="1165"/>
      <c r="BL31" s="1165"/>
      <c r="BM31" s="1165"/>
      <c r="BN31" s="1165"/>
      <c r="BO31" s="1165"/>
      <c r="BP31" s="1165"/>
      <c r="BQ31" s="1165"/>
      <c r="BR31" s="1165"/>
      <c r="BS31" s="1165"/>
      <c r="BT31" s="1165"/>
      <c r="BU31" s="1165"/>
      <c r="BV31" s="1165"/>
      <c r="BW31" s="1165"/>
      <c r="BX31" s="1165"/>
      <c r="BY31" s="1165"/>
      <c r="BZ31" s="1165"/>
      <c r="CA31" s="1165"/>
      <c r="CB31" s="1165"/>
      <c r="CC31" s="1165"/>
      <c r="CD31" s="1165"/>
      <c r="CE31" s="1165"/>
      <c r="CF31" s="1165"/>
      <c r="CG31" s="1165"/>
      <c r="CH31" s="1165"/>
      <c r="CI31" s="1165"/>
      <c r="CJ31" s="1165"/>
      <c r="CK31" s="1165"/>
      <c r="CL31" s="1223">
        <f t="shared" si="0"/>
        <v>23</v>
      </c>
      <c r="CN31" s="1165"/>
      <c r="CO31" s="1165"/>
      <c r="CP31" s="1165"/>
      <c r="CQ31" s="1165"/>
    </row>
    <row r="32" spans="1:95">
      <c r="A32" s="1165" t="s">
        <v>708</v>
      </c>
      <c r="B32" s="1180">
        <v>45809</v>
      </c>
      <c r="C32" s="1181">
        <v>45834</v>
      </c>
      <c r="D32" s="1182"/>
      <c r="E32" s="1183">
        <v>8.3000000000000007</v>
      </c>
      <c r="F32" s="1165">
        <v>2148</v>
      </c>
      <c r="G32" s="1234">
        <v>12.3</v>
      </c>
      <c r="H32" s="1165" t="s">
        <v>245</v>
      </c>
      <c r="I32" s="1165" t="s">
        <v>246</v>
      </c>
      <c r="J32" s="1165" t="s">
        <v>433</v>
      </c>
      <c r="K32" s="1165"/>
      <c r="L32" s="1165">
        <v>8.16</v>
      </c>
      <c r="M32" s="1165">
        <v>2160</v>
      </c>
      <c r="N32" s="1165">
        <v>21</v>
      </c>
      <c r="O32" s="1165" t="s">
        <v>51</v>
      </c>
      <c r="P32" s="1165" t="s">
        <v>51</v>
      </c>
      <c r="Q32" s="1165">
        <v>104</v>
      </c>
      <c r="R32" s="1165">
        <v>104</v>
      </c>
      <c r="S32" s="1165">
        <v>2</v>
      </c>
      <c r="T32" s="1165">
        <v>1130</v>
      </c>
      <c r="U32" s="1165" t="s">
        <v>30</v>
      </c>
      <c r="V32" s="1165" t="s">
        <v>17</v>
      </c>
      <c r="W32" s="1165">
        <v>3.1E-2</v>
      </c>
      <c r="X32" s="1165" t="s">
        <v>37</v>
      </c>
      <c r="Y32" s="1165" t="s">
        <v>17</v>
      </c>
      <c r="Z32" s="1165" t="s">
        <v>17</v>
      </c>
      <c r="AA32" s="1165">
        <v>2E-3</v>
      </c>
      <c r="AB32" s="1165" t="s">
        <v>17</v>
      </c>
      <c r="AC32" s="1165">
        <v>2.1999999999999999E-2</v>
      </c>
      <c r="AD32" s="1165">
        <v>5.0000000000000001E-3</v>
      </c>
      <c r="AE32" s="1165" t="s">
        <v>30</v>
      </c>
      <c r="AF32" s="1165" t="s">
        <v>50</v>
      </c>
      <c r="AG32" s="1165">
        <v>0.08</v>
      </c>
      <c r="AH32" s="1165" t="s">
        <v>52</v>
      </c>
      <c r="AI32" s="1165">
        <v>0.56000000000000005</v>
      </c>
      <c r="AJ32" s="1165" t="s">
        <v>17</v>
      </c>
      <c r="AK32" s="1165">
        <v>3.4000000000000002E-2</v>
      </c>
      <c r="AL32" s="1165" t="s">
        <v>37</v>
      </c>
      <c r="AM32" s="1165" t="s">
        <v>17</v>
      </c>
      <c r="AN32" s="1165" t="s">
        <v>17</v>
      </c>
      <c r="AO32" s="1165">
        <v>2E-3</v>
      </c>
      <c r="AP32" s="1165" t="s">
        <v>17</v>
      </c>
      <c r="AQ32" s="1165">
        <v>3.4000000000000002E-2</v>
      </c>
      <c r="AR32" s="1165">
        <v>6.0000000000000001E-3</v>
      </c>
      <c r="AS32" s="1165" t="s">
        <v>30</v>
      </c>
      <c r="AT32" s="1165" t="s">
        <v>50</v>
      </c>
      <c r="AU32" s="1165">
        <v>0.09</v>
      </c>
      <c r="AV32" s="1165">
        <v>0.19</v>
      </c>
      <c r="AW32" s="1165" t="s">
        <v>37</v>
      </c>
      <c r="AX32" s="1165" t="s">
        <v>37</v>
      </c>
      <c r="AY32" s="1165" t="s">
        <v>53</v>
      </c>
      <c r="AZ32" s="1165" t="s">
        <v>85</v>
      </c>
      <c r="BA32" s="1165" t="s">
        <v>85</v>
      </c>
      <c r="BB32" s="1165" t="s">
        <v>85</v>
      </c>
      <c r="BC32" s="1165" t="s">
        <v>85</v>
      </c>
      <c r="BD32" s="1165" t="s">
        <v>85</v>
      </c>
      <c r="BE32" s="1165" t="s">
        <v>85</v>
      </c>
      <c r="BF32" s="1165" t="s">
        <v>85</v>
      </c>
      <c r="BG32" s="1165" t="s">
        <v>85</v>
      </c>
      <c r="BH32" s="1165" t="s">
        <v>85</v>
      </c>
      <c r="BI32" s="1165" t="s">
        <v>85</v>
      </c>
      <c r="BJ32" s="1165" t="s">
        <v>85</v>
      </c>
      <c r="BK32" s="1165" t="s">
        <v>85</v>
      </c>
      <c r="BL32" s="1165" t="s">
        <v>102</v>
      </c>
      <c r="BM32" s="1165" t="s">
        <v>85</v>
      </c>
      <c r="BN32" s="1165" t="s">
        <v>85</v>
      </c>
      <c r="BO32" s="1165" t="s">
        <v>85</v>
      </c>
      <c r="BP32" s="1165" t="s">
        <v>102</v>
      </c>
      <c r="BQ32" s="1165" t="s">
        <v>102</v>
      </c>
      <c r="BR32" s="1165" t="s">
        <v>332</v>
      </c>
      <c r="BS32" s="1165" t="s">
        <v>0</v>
      </c>
      <c r="BT32" s="1165" t="s">
        <v>333</v>
      </c>
      <c r="BU32" s="1165" t="s">
        <v>0</v>
      </c>
      <c r="BV32" s="1165" t="s">
        <v>0</v>
      </c>
      <c r="BW32" s="1165" t="s">
        <v>332</v>
      </c>
      <c r="BX32" s="1165" t="s">
        <v>332</v>
      </c>
      <c r="BY32" s="1165" t="s">
        <v>333</v>
      </c>
      <c r="BZ32" s="1165" t="s">
        <v>333</v>
      </c>
      <c r="CA32" s="1165" t="s">
        <v>333</v>
      </c>
      <c r="CB32" s="1165" t="s">
        <v>333</v>
      </c>
      <c r="CC32" s="1165" t="s">
        <v>333</v>
      </c>
      <c r="CD32" s="1165" t="s">
        <v>51</v>
      </c>
      <c r="CE32" s="1165" t="s">
        <v>15</v>
      </c>
      <c r="CF32" s="1165" t="s">
        <v>15</v>
      </c>
      <c r="CG32" s="1165" t="s">
        <v>15</v>
      </c>
      <c r="CH32" s="1165" t="s">
        <v>15</v>
      </c>
      <c r="CI32" s="1165" t="s">
        <v>15</v>
      </c>
      <c r="CJ32" s="1165" t="s">
        <v>51</v>
      </c>
      <c r="CK32" s="1165" t="s">
        <v>53</v>
      </c>
      <c r="CL32" s="1223">
        <f t="shared" si="0"/>
        <v>21</v>
      </c>
      <c r="CN32" s="1165"/>
      <c r="CO32" s="1165"/>
      <c r="CP32" s="1165"/>
      <c r="CQ32" s="1165"/>
    </row>
    <row r="33" spans="1:95">
      <c r="A33" s="1165" t="s">
        <v>708</v>
      </c>
      <c r="B33" s="1180">
        <v>45839</v>
      </c>
      <c r="C33" s="1181">
        <v>45863</v>
      </c>
      <c r="D33" s="1182"/>
      <c r="E33" s="1183">
        <v>8.1</v>
      </c>
      <c r="F33" s="1165">
        <v>2490</v>
      </c>
      <c r="G33" s="1234">
        <v>10.6</v>
      </c>
      <c r="H33" s="1165" t="s">
        <v>245</v>
      </c>
      <c r="I33" s="1165" t="s">
        <v>246</v>
      </c>
      <c r="J33" s="1165" t="s">
        <v>433</v>
      </c>
      <c r="K33" s="1165"/>
      <c r="L33" s="1183">
        <v>7.93</v>
      </c>
      <c r="M33" s="1165">
        <v>2550</v>
      </c>
      <c r="N33" s="1165">
        <v>20</v>
      </c>
      <c r="O33" s="1165"/>
      <c r="P33" s="1165"/>
      <c r="Q33" s="1165"/>
      <c r="R33" s="1165"/>
      <c r="S33" s="1165"/>
      <c r="T33" s="1165"/>
      <c r="U33" s="1165"/>
      <c r="V33" s="1165"/>
      <c r="W33" s="1165"/>
      <c r="X33" s="1165"/>
      <c r="Y33" s="1165"/>
      <c r="Z33" s="1165"/>
      <c r="AA33" s="1165"/>
      <c r="AB33" s="1165"/>
      <c r="AC33" s="1165"/>
      <c r="AD33" s="1165"/>
      <c r="AE33" s="1165"/>
      <c r="AF33" s="1165"/>
      <c r="AG33" s="1165"/>
      <c r="AH33" s="1165"/>
      <c r="AI33" s="1165"/>
      <c r="AJ33" s="1165"/>
      <c r="AK33" s="1165"/>
      <c r="AL33" s="1165"/>
      <c r="AM33" s="1165"/>
      <c r="AN33" s="1165"/>
      <c r="AO33" s="1165"/>
      <c r="AP33" s="1165"/>
      <c r="AQ33" s="1165"/>
      <c r="AR33" s="1165"/>
      <c r="AS33" s="1165"/>
      <c r="AT33" s="1165"/>
      <c r="AU33" s="1165"/>
      <c r="AV33" s="1165"/>
      <c r="AW33" s="1165"/>
      <c r="AX33" s="1165"/>
      <c r="AY33" s="1165"/>
      <c r="AZ33" s="1165"/>
      <c r="BA33" s="1165"/>
      <c r="BB33" s="1165"/>
      <c r="BC33" s="1165"/>
      <c r="BD33" s="1165"/>
      <c r="BE33" s="1165"/>
      <c r="BF33" s="1165"/>
      <c r="BG33" s="1165"/>
      <c r="BH33" s="1165"/>
      <c r="BI33" s="1165"/>
      <c r="BJ33" s="1165"/>
      <c r="BK33" s="1165"/>
      <c r="BL33" s="1165"/>
      <c r="BM33" s="1165"/>
      <c r="BN33" s="1165"/>
      <c r="BO33" s="1165"/>
      <c r="BP33" s="1165"/>
      <c r="BQ33" s="1165"/>
      <c r="BR33" s="1165"/>
      <c r="BS33" s="1165"/>
      <c r="BT33" s="1165"/>
      <c r="BU33" s="1165"/>
      <c r="BV33" s="1165"/>
      <c r="BW33" s="1165"/>
      <c r="BX33" s="1165"/>
      <c r="BY33" s="1165"/>
      <c r="BZ33" s="1165"/>
      <c r="CA33" s="1165"/>
      <c r="CB33" s="1165"/>
      <c r="CC33" s="1165"/>
      <c r="CD33" s="1165"/>
      <c r="CE33" s="1165"/>
      <c r="CF33" s="1165"/>
      <c r="CG33" s="1165"/>
      <c r="CH33" s="1165"/>
      <c r="CI33" s="1165"/>
      <c r="CJ33" s="1165"/>
      <c r="CK33" s="1165"/>
      <c r="CL33" s="1223">
        <f t="shared" si="0"/>
        <v>20</v>
      </c>
      <c r="CN33" s="1165"/>
      <c r="CO33" s="1165"/>
      <c r="CP33" s="1165"/>
      <c r="CQ33" s="1165"/>
    </row>
    <row r="34" spans="1:95">
      <c r="A34" s="1165" t="s">
        <v>708</v>
      </c>
      <c r="B34" s="1180">
        <v>45870</v>
      </c>
      <c r="C34" s="1181"/>
      <c r="D34" s="1182"/>
      <c r="E34" s="1183"/>
      <c r="F34" s="1165"/>
      <c r="G34" s="1234"/>
      <c r="H34" s="1165"/>
      <c r="I34" s="1165"/>
      <c r="J34" s="1165"/>
      <c r="K34" s="1165"/>
      <c r="L34" s="1183"/>
      <c r="M34" s="1165"/>
      <c r="N34" s="1165"/>
      <c r="O34" s="1165"/>
      <c r="P34" s="1165"/>
      <c r="Q34" s="1165"/>
      <c r="R34" s="1165"/>
      <c r="S34" s="1165"/>
      <c r="T34" s="1165"/>
      <c r="U34" s="1165"/>
      <c r="V34" s="1165"/>
      <c r="W34" s="1165"/>
      <c r="X34" s="1165"/>
      <c r="Y34" s="1165"/>
      <c r="Z34" s="1165"/>
      <c r="AA34" s="1165"/>
      <c r="AB34" s="1165"/>
      <c r="AC34" s="1165"/>
      <c r="AD34" s="1165"/>
      <c r="AE34" s="1165"/>
      <c r="AF34" s="1165"/>
      <c r="AG34" s="1165"/>
      <c r="AH34" s="1165"/>
      <c r="AI34" s="1165"/>
      <c r="AJ34" s="1165"/>
      <c r="AK34" s="1165"/>
      <c r="AL34" s="1165"/>
      <c r="AM34" s="1165"/>
      <c r="AN34" s="1165"/>
      <c r="AO34" s="1165"/>
      <c r="AP34" s="1165"/>
      <c r="AQ34" s="1165"/>
      <c r="AR34" s="1165"/>
      <c r="AS34" s="1165"/>
      <c r="AT34" s="1165"/>
      <c r="AU34" s="1165"/>
      <c r="AV34" s="1165"/>
      <c r="AW34" s="1165"/>
      <c r="AX34" s="1165"/>
      <c r="AY34" s="1165"/>
      <c r="AZ34" s="1165"/>
      <c r="BA34" s="1165"/>
      <c r="BB34" s="1165"/>
      <c r="BC34" s="1165"/>
      <c r="BD34" s="1165"/>
      <c r="BE34" s="1165"/>
      <c r="BF34" s="1165"/>
      <c r="BG34" s="1165"/>
      <c r="BH34" s="1165"/>
      <c r="BI34" s="1165"/>
      <c r="BJ34" s="1165"/>
      <c r="BK34" s="1165"/>
      <c r="BL34" s="1165"/>
      <c r="BM34" s="1165"/>
      <c r="BN34" s="1165"/>
      <c r="BO34" s="1165"/>
      <c r="BP34" s="1165"/>
      <c r="BQ34" s="1165"/>
      <c r="BR34" s="1165"/>
      <c r="BS34" s="1165"/>
      <c r="BT34" s="1165"/>
      <c r="BU34" s="1165"/>
      <c r="BV34" s="1165"/>
      <c r="BW34" s="1165"/>
      <c r="BX34" s="1165"/>
      <c r="BY34" s="1165"/>
      <c r="BZ34" s="1165"/>
      <c r="CA34" s="1165"/>
      <c r="CB34" s="1165"/>
      <c r="CC34" s="1165"/>
      <c r="CD34" s="1165"/>
      <c r="CE34" s="1165"/>
      <c r="CF34" s="1165"/>
      <c r="CG34" s="1165"/>
      <c r="CH34" s="1165"/>
      <c r="CI34" s="1165"/>
      <c r="CJ34" s="1165"/>
      <c r="CK34" s="1165"/>
      <c r="CL34" s="1223"/>
      <c r="CN34" s="1165"/>
      <c r="CO34" s="1165"/>
      <c r="CP34" s="1165"/>
      <c r="CQ34" s="1165"/>
    </row>
    <row r="35" spans="1:95">
      <c r="A35" s="1165" t="s">
        <v>708</v>
      </c>
      <c r="B35" s="1180">
        <v>45901</v>
      </c>
      <c r="C35" s="1181"/>
      <c r="D35" s="1182"/>
      <c r="E35" s="1183"/>
      <c r="F35" s="1165"/>
      <c r="G35" s="1234"/>
      <c r="H35" s="1165"/>
      <c r="I35" s="1165"/>
      <c r="J35" s="1165"/>
      <c r="K35" s="1165"/>
      <c r="L35" s="1183"/>
      <c r="M35" s="1165"/>
      <c r="N35" s="1165"/>
      <c r="O35" s="1165"/>
      <c r="P35" s="1165"/>
      <c r="Q35" s="1165"/>
      <c r="R35" s="1165"/>
      <c r="S35" s="1165"/>
      <c r="T35" s="1165"/>
      <c r="U35" s="1165"/>
      <c r="V35" s="1165"/>
      <c r="W35" s="1165"/>
      <c r="X35" s="1165"/>
      <c r="Y35" s="1165"/>
      <c r="Z35" s="1165"/>
      <c r="AA35" s="1165"/>
      <c r="AB35" s="1165"/>
      <c r="AC35" s="1165"/>
      <c r="AD35" s="1165"/>
      <c r="AE35" s="1165"/>
      <c r="AF35" s="1165"/>
      <c r="AG35" s="1165"/>
      <c r="AH35" s="1165"/>
      <c r="AI35" s="1165"/>
      <c r="AJ35" s="1165"/>
      <c r="AK35" s="1165"/>
      <c r="AL35" s="1165"/>
      <c r="AM35" s="1165"/>
      <c r="AN35" s="1165"/>
      <c r="AO35" s="1165"/>
      <c r="AP35" s="1165"/>
      <c r="AQ35" s="1165"/>
      <c r="AR35" s="1165"/>
      <c r="AS35" s="1165"/>
      <c r="AT35" s="1165"/>
      <c r="AU35" s="1165"/>
      <c r="AV35" s="1165"/>
      <c r="AW35" s="1165"/>
      <c r="AX35" s="1165"/>
      <c r="AY35" s="1165"/>
      <c r="AZ35" s="1165"/>
      <c r="BA35" s="1165"/>
      <c r="BB35" s="1165"/>
      <c r="BC35" s="1165"/>
      <c r="BD35" s="1165"/>
      <c r="BE35" s="1165"/>
      <c r="BF35" s="1165"/>
      <c r="BG35" s="1165"/>
      <c r="BH35" s="1165"/>
      <c r="BI35" s="1165"/>
      <c r="BJ35" s="1165"/>
      <c r="BK35" s="1165"/>
      <c r="BL35" s="1165"/>
      <c r="BM35" s="1165"/>
      <c r="BN35" s="1165"/>
      <c r="BO35" s="1165"/>
      <c r="BP35" s="1165"/>
      <c r="BQ35" s="1165"/>
      <c r="BR35" s="1165"/>
      <c r="BS35" s="1165"/>
      <c r="BT35" s="1165"/>
      <c r="BU35" s="1165"/>
      <c r="BV35" s="1165"/>
      <c r="BW35" s="1165"/>
      <c r="BX35" s="1165"/>
      <c r="BY35" s="1165"/>
      <c r="BZ35" s="1165"/>
      <c r="CA35" s="1165"/>
      <c r="CB35" s="1165"/>
      <c r="CC35" s="1165"/>
      <c r="CD35" s="1165"/>
      <c r="CE35" s="1165"/>
      <c r="CF35" s="1165"/>
      <c r="CG35" s="1165"/>
      <c r="CH35" s="1165"/>
      <c r="CI35" s="1165"/>
      <c r="CJ35" s="1165"/>
      <c r="CK35" s="1165"/>
      <c r="CL35" s="1223"/>
      <c r="CN35" s="1165"/>
      <c r="CO35" s="1165"/>
      <c r="CP35" s="1165"/>
      <c r="CQ35" s="1165"/>
    </row>
    <row r="36" spans="1:95">
      <c r="A36" s="1165" t="s">
        <v>708</v>
      </c>
      <c r="B36" s="1180">
        <v>45931</v>
      </c>
      <c r="C36" s="1181"/>
      <c r="D36" s="1182"/>
      <c r="E36" s="1183"/>
      <c r="F36" s="1165"/>
      <c r="G36" s="1234"/>
      <c r="H36" s="1165"/>
      <c r="I36" s="1165"/>
      <c r="J36" s="1165"/>
      <c r="K36" s="1165"/>
      <c r="L36" s="1183"/>
      <c r="M36" s="1165"/>
      <c r="N36" s="1165"/>
      <c r="O36" s="1165"/>
      <c r="P36" s="1165"/>
      <c r="Q36" s="1165"/>
      <c r="R36" s="1165"/>
      <c r="S36" s="1165"/>
      <c r="T36" s="1165"/>
      <c r="U36" s="1165"/>
      <c r="V36" s="1165"/>
      <c r="W36" s="1165"/>
      <c r="X36" s="1165"/>
      <c r="Y36" s="1165"/>
      <c r="Z36" s="1165"/>
      <c r="AA36" s="1165"/>
      <c r="AB36" s="1165"/>
      <c r="AC36" s="1165"/>
      <c r="AD36" s="1165"/>
      <c r="AE36" s="1165"/>
      <c r="AF36" s="1165"/>
      <c r="AG36" s="1165"/>
      <c r="AH36" s="1165"/>
      <c r="AI36" s="1165"/>
      <c r="AJ36" s="1165"/>
      <c r="AK36" s="1165"/>
      <c r="AL36" s="1165"/>
      <c r="AM36" s="1165"/>
      <c r="AN36" s="1165"/>
      <c r="AO36" s="1165"/>
      <c r="AP36" s="1165"/>
      <c r="AQ36" s="1165"/>
      <c r="AR36" s="1165"/>
      <c r="AS36" s="1165"/>
      <c r="AT36" s="1165"/>
      <c r="AU36" s="1165"/>
      <c r="AV36" s="1165"/>
      <c r="AW36" s="1165"/>
      <c r="AX36" s="1165"/>
      <c r="AY36" s="1165"/>
      <c r="AZ36" s="1165"/>
      <c r="BA36" s="1165"/>
      <c r="BB36" s="1165"/>
      <c r="BC36" s="1165"/>
      <c r="BD36" s="1165"/>
      <c r="BE36" s="1165"/>
      <c r="BF36" s="1165"/>
      <c r="BG36" s="1165"/>
      <c r="BH36" s="1165"/>
      <c r="BI36" s="1165"/>
      <c r="BJ36" s="1165"/>
      <c r="BK36" s="1165"/>
      <c r="BL36" s="1165"/>
      <c r="BM36" s="1165"/>
      <c r="BN36" s="1165"/>
      <c r="BO36" s="1165"/>
      <c r="BP36" s="1165"/>
      <c r="BQ36" s="1165"/>
      <c r="BR36" s="1165"/>
      <c r="BS36" s="1165"/>
      <c r="BT36" s="1165"/>
      <c r="BU36" s="1165"/>
      <c r="BV36" s="1165"/>
      <c r="BW36" s="1165"/>
      <c r="BX36" s="1165"/>
      <c r="BY36" s="1165"/>
      <c r="BZ36" s="1165"/>
      <c r="CA36" s="1165"/>
      <c r="CB36" s="1165"/>
      <c r="CC36" s="1165"/>
      <c r="CD36" s="1165"/>
      <c r="CE36" s="1165"/>
      <c r="CF36" s="1165"/>
      <c r="CG36" s="1165"/>
      <c r="CH36" s="1165"/>
      <c r="CI36" s="1165"/>
      <c r="CJ36" s="1165"/>
      <c r="CK36" s="1165"/>
      <c r="CL36" s="1223"/>
      <c r="CN36" s="1165"/>
      <c r="CO36" s="1165"/>
      <c r="CP36" s="1165"/>
      <c r="CQ36" s="1165"/>
    </row>
    <row r="37" spans="1:95">
      <c r="A37" s="1165" t="s">
        <v>708</v>
      </c>
      <c r="B37" s="1180">
        <v>45962</v>
      </c>
      <c r="C37" s="1181"/>
      <c r="D37" s="1182"/>
      <c r="E37" s="1183"/>
      <c r="F37" s="1165"/>
      <c r="G37" s="1234"/>
      <c r="H37" s="1165"/>
      <c r="I37" s="1165"/>
      <c r="J37" s="1165"/>
      <c r="K37" s="1165"/>
      <c r="L37" s="1183"/>
      <c r="M37" s="1165"/>
      <c r="N37" s="1165"/>
      <c r="O37" s="1165"/>
      <c r="P37" s="1165"/>
      <c r="Q37" s="1165"/>
      <c r="R37" s="1165"/>
      <c r="S37" s="1165"/>
      <c r="T37" s="1165"/>
      <c r="U37" s="1165"/>
      <c r="V37" s="1165"/>
      <c r="W37" s="1165"/>
      <c r="X37" s="1165"/>
      <c r="Y37" s="1165"/>
      <c r="Z37" s="1165"/>
      <c r="AA37" s="1165"/>
      <c r="AB37" s="1165"/>
      <c r="AC37" s="1165"/>
      <c r="AD37" s="1165"/>
      <c r="AE37" s="1165"/>
      <c r="AF37" s="1165"/>
      <c r="AG37" s="1165"/>
      <c r="AH37" s="1165"/>
      <c r="AI37" s="1165"/>
      <c r="AJ37" s="1165"/>
      <c r="AK37" s="1165"/>
      <c r="AL37" s="1165"/>
      <c r="AM37" s="1165"/>
      <c r="AN37" s="1165"/>
      <c r="AO37" s="1165"/>
      <c r="AP37" s="1165"/>
      <c r="AQ37" s="1165"/>
      <c r="AR37" s="1165"/>
      <c r="AS37" s="1165"/>
      <c r="AT37" s="1165"/>
      <c r="AU37" s="1165"/>
      <c r="AV37" s="1165"/>
      <c r="AW37" s="1165"/>
      <c r="AX37" s="1165"/>
      <c r="AY37" s="1165"/>
      <c r="AZ37" s="1165"/>
      <c r="BA37" s="1165"/>
      <c r="BB37" s="1165"/>
      <c r="BC37" s="1165"/>
      <c r="BD37" s="1165"/>
      <c r="BE37" s="1165"/>
      <c r="BF37" s="1165"/>
      <c r="BG37" s="1165"/>
      <c r="BH37" s="1165"/>
      <c r="BI37" s="1165"/>
      <c r="BJ37" s="1165"/>
      <c r="BK37" s="1165"/>
      <c r="BL37" s="1165"/>
      <c r="BM37" s="1165"/>
      <c r="BN37" s="1165"/>
      <c r="BO37" s="1165"/>
      <c r="BP37" s="1165"/>
      <c r="BQ37" s="1165"/>
      <c r="BR37" s="1165"/>
      <c r="BS37" s="1165"/>
      <c r="BT37" s="1165"/>
      <c r="BU37" s="1165"/>
      <c r="BV37" s="1165"/>
      <c r="BW37" s="1165"/>
      <c r="BX37" s="1165"/>
      <c r="BY37" s="1165"/>
      <c r="BZ37" s="1165"/>
      <c r="CA37" s="1165"/>
      <c r="CB37" s="1165"/>
      <c r="CC37" s="1165"/>
      <c r="CD37" s="1165"/>
      <c r="CE37" s="1165"/>
      <c r="CF37" s="1165"/>
      <c r="CG37" s="1165"/>
      <c r="CH37" s="1165"/>
      <c r="CI37" s="1165"/>
      <c r="CJ37" s="1165"/>
      <c r="CK37" s="1165"/>
      <c r="CL37" s="1223"/>
      <c r="CN37" s="1165"/>
      <c r="CO37" s="1165"/>
      <c r="CP37" s="1165"/>
      <c r="CQ37" s="1165"/>
    </row>
    <row r="38" spans="1:95">
      <c r="A38" s="1165" t="s">
        <v>708</v>
      </c>
      <c r="B38" s="1180">
        <v>45992</v>
      </c>
      <c r="C38" s="1181"/>
      <c r="D38" s="1182"/>
      <c r="E38" s="1183"/>
      <c r="F38" s="1165"/>
      <c r="G38" s="1234"/>
      <c r="H38" s="1165"/>
      <c r="I38" s="1165"/>
      <c r="J38" s="1165"/>
      <c r="K38" s="1165"/>
      <c r="L38" s="1183"/>
      <c r="M38" s="1165"/>
      <c r="N38" s="1165"/>
      <c r="O38" s="1165"/>
      <c r="P38" s="1165"/>
      <c r="Q38" s="1165"/>
      <c r="R38" s="1165"/>
      <c r="S38" s="1165"/>
      <c r="T38" s="1165"/>
      <c r="U38" s="1165"/>
      <c r="V38" s="1165"/>
      <c r="W38" s="1165"/>
      <c r="X38" s="1165"/>
      <c r="Y38" s="1165"/>
      <c r="Z38" s="1165"/>
      <c r="AA38" s="1165"/>
      <c r="AB38" s="1165"/>
      <c r="AC38" s="1165"/>
      <c r="AD38" s="1165"/>
      <c r="AE38" s="1165"/>
      <c r="AF38" s="1165"/>
      <c r="AG38" s="1165"/>
      <c r="AH38" s="1165"/>
      <c r="AI38" s="1165"/>
      <c r="AJ38" s="1165"/>
      <c r="AK38" s="1165"/>
      <c r="AL38" s="1165"/>
      <c r="AM38" s="1165"/>
      <c r="AN38" s="1165"/>
      <c r="AO38" s="1165"/>
      <c r="AP38" s="1165"/>
      <c r="AQ38" s="1165"/>
      <c r="AR38" s="1165"/>
      <c r="AS38" s="1165"/>
      <c r="AT38" s="1165"/>
      <c r="AU38" s="1165"/>
      <c r="AV38" s="1165"/>
      <c r="AW38" s="1165"/>
      <c r="AX38" s="1165"/>
      <c r="AY38" s="1165"/>
      <c r="AZ38" s="1165"/>
      <c r="BA38" s="1165"/>
      <c r="BB38" s="1165"/>
      <c r="BC38" s="1165"/>
      <c r="BD38" s="1165"/>
      <c r="BE38" s="1165"/>
      <c r="BF38" s="1165"/>
      <c r="BG38" s="1165"/>
      <c r="BH38" s="1165"/>
      <c r="BI38" s="1165"/>
      <c r="BJ38" s="1165"/>
      <c r="BK38" s="1165"/>
      <c r="BL38" s="1165"/>
      <c r="BM38" s="1165"/>
      <c r="BN38" s="1165"/>
      <c r="BO38" s="1165"/>
      <c r="BP38" s="1165"/>
      <c r="BQ38" s="1165"/>
      <c r="BR38" s="1165"/>
      <c r="BS38" s="1165"/>
      <c r="BT38" s="1165"/>
      <c r="BU38" s="1165"/>
      <c r="BV38" s="1165"/>
      <c r="BW38" s="1165"/>
      <c r="BX38" s="1165"/>
      <c r="BY38" s="1165"/>
      <c r="BZ38" s="1165"/>
      <c r="CA38" s="1165"/>
      <c r="CB38" s="1165"/>
      <c r="CC38" s="1165"/>
      <c r="CD38" s="1165"/>
      <c r="CE38" s="1165"/>
      <c r="CF38" s="1165"/>
      <c r="CG38" s="1165"/>
      <c r="CH38" s="1165"/>
      <c r="CI38" s="1165"/>
      <c r="CJ38" s="1165"/>
      <c r="CK38" s="1165"/>
      <c r="CL38" s="1223"/>
      <c r="CN38" s="1165"/>
      <c r="CO38" s="1165"/>
      <c r="CP38" s="1165"/>
      <c r="CQ38" s="1165"/>
    </row>
    <row r="39" spans="1:95" hidden="1">
      <c r="A39" s="1165"/>
      <c r="B39" s="1180"/>
      <c r="C39" s="1181"/>
      <c r="D39" s="1165"/>
      <c r="E39" s="1183"/>
      <c r="F39" s="1184"/>
      <c r="G39" s="1234"/>
      <c r="H39" s="1184"/>
      <c r="I39" s="1184"/>
      <c r="J39" s="1184"/>
      <c r="K39" s="1165"/>
      <c r="L39" s="1183"/>
      <c r="M39" s="1165"/>
      <c r="N39" s="1165"/>
      <c r="O39" s="1165"/>
      <c r="P39" s="1165"/>
      <c r="Q39" s="1165"/>
      <c r="R39" s="1165"/>
      <c r="S39" s="1165"/>
      <c r="T39" s="1165"/>
      <c r="U39" s="1165"/>
      <c r="V39" s="1165"/>
      <c r="W39" s="1165"/>
      <c r="X39" s="1165"/>
      <c r="Y39" s="1165"/>
      <c r="Z39" s="1165"/>
      <c r="AA39" s="1165"/>
      <c r="AB39" s="1165"/>
      <c r="AC39" s="1165"/>
      <c r="AD39" s="1165"/>
      <c r="AE39" s="1165"/>
      <c r="AF39" s="1165"/>
      <c r="AG39" s="1165"/>
      <c r="AH39" s="1165"/>
      <c r="AI39" s="1165"/>
      <c r="AJ39" s="1165"/>
      <c r="AK39" s="1165"/>
      <c r="AL39" s="1165"/>
      <c r="AM39" s="1165"/>
      <c r="AN39" s="1165"/>
      <c r="AO39" s="1165"/>
      <c r="AP39" s="1165"/>
      <c r="AQ39" s="1165"/>
      <c r="AR39" s="1165"/>
      <c r="AS39" s="1165"/>
      <c r="AT39" s="1165"/>
      <c r="AU39" s="1165"/>
      <c r="AV39" s="1165"/>
      <c r="AW39" s="1165"/>
      <c r="AX39" s="1165"/>
      <c r="AY39" s="1165"/>
      <c r="AZ39" s="1165"/>
      <c r="BA39" s="1165"/>
      <c r="BB39" s="1165"/>
      <c r="BC39" s="1165"/>
      <c r="BD39" s="1165"/>
      <c r="BE39" s="1165"/>
      <c r="BF39" s="1165"/>
      <c r="BG39" s="1165"/>
      <c r="BH39" s="1165"/>
      <c r="BI39" s="1165"/>
      <c r="BJ39" s="1165"/>
      <c r="BK39" s="1165"/>
      <c r="BL39" s="1165"/>
      <c r="BM39" s="1165"/>
      <c r="BN39" s="1165"/>
      <c r="BO39" s="1165"/>
      <c r="BP39" s="1165"/>
      <c r="BQ39" s="1165"/>
      <c r="BR39" s="1165"/>
      <c r="BS39" s="1165"/>
      <c r="BT39" s="1165"/>
      <c r="BU39" s="1165"/>
      <c r="BV39" s="1165"/>
      <c r="BW39" s="1165"/>
      <c r="BX39" s="1165"/>
      <c r="BY39" s="1165"/>
      <c r="BZ39" s="1165"/>
      <c r="CA39" s="1165"/>
      <c r="CB39" s="1165"/>
      <c r="CC39" s="1165"/>
      <c r="CD39" s="1165"/>
      <c r="CE39" s="1165"/>
      <c r="CF39" s="1165"/>
      <c r="CG39" s="1165"/>
      <c r="CH39" s="1165"/>
      <c r="CI39" s="1165"/>
      <c r="CJ39" s="1165"/>
      <c r="CK39" s="1165"/>
      <c r="CL39" s="1165"/>
      <c r="CN39" s="1165"/>
      <c r="CO39" s="1165"/>
      <c r="CP39" s="1165"/>
      <c r="CQ39" s="1165"/>
    </row>
    <row r="40" spans="1:95" s="933" customFormat="1" hidden="1">
      <c r="A40" s="1185"/>
      <c r="B40" s="1201"/>
      <c r="C40" s="1186"/>
      <c r="D40" s="1185"/>
      <c r="E40" s="1194"/>
      <c r="F40" s="1197"/>
      <c r="G40" s="1235"/>
      <c r="H40" s="1197"/>
      <c r="I40" s="1197"/>
      <c r="J40" s="1197"/>
      <c r="K40" s="1185"/>
      <c r="L40" s="1194"/>
      <c r="M40" s="1185"/>
      <c r="N40" s="1185"/>
      <c r="O40" s="1185"/>
      <c r="P40" s="1185"/>
      <c r="Q40" s="1185"/>
      <c r="R40" s="1185"/>
      <c r="S40" s="1185"/>
      <c r="T40" s="1185"/>
      <c r="U40" s="1185"/>
      <c r="V40" s="1185"/>
      <c r="W40" s="1185"/>
      <c r="X40" s="1185"/>
      <c r="Y40" s="1185"/>
      <c r="Z40" s="1185"/>
      <c r="AA40" s="1185"/>
      <c r="AB40" s="1185"/>
      <c r="AC40" s="1185"/>
      <c r="AD40" s="1185"/>
      <c r="AE40" s="1185"/>
      <c r="AF40" s="1185"/>
      <c r="AG40" s="1185"/>
      <c r="AH40" s="1185"/>
      <c r="AI40" s="1185"/>
      <c r="AJ40" s="1185"/>
      <c r="AK40" s="1185"/>
      <c r="AL40" s="1185"/>
      <c r="AM40" s="1185"/>
      <c r="AN40" s="1185"/>
      <c r="AO40" s="1185"/>
      <c r="AP40" s="1185"/>
      <c r="AQ40" s="1185"/>
      <c r="AR40" s="1185"/>
      <c r="AS40" s="1185"/>
      <c r="AT40" s="1185"/>
      <c r="AU40" s="1185"/>
      <c r="AV40" s="1185"/>
      <c r="AW40" s="1185"/>
      <c r="AX40" s="1185"/>
      <c r="AY40" s="1185"/>
      <c r="AZ40" s="1185"/>
      <c r="BA40" s="1185"/>
      <c r="BB40" s="1185"/>
      <c r="BC40" s="1185"/>
      <c r="BD40" s="1185"/>
      <c r="BE40" s="1185"/>
      <c r="BF40" s="1185"/>
      <c r="BG40" s="1185"/>
      <c r="BH40" s="1185"/>
      <c r="BI40" s="1185"/>
      <c r="BJ40" s="1185"/>
      <c r="BK40" s="1185"/>
      <c r="BL40" s="1185"/>
      <c r="BM40" s="1185"/>
      <c r="BN40" s="1185"/>
      <c r="BO40" s="1185"/>
      <c r="BP40" s="1185"/>
      <c r="BQ40" s="1185"/>
      <c r="BR40" s="1185"/>
      <c r="BS40" s="1185"/>
      <c r="BT40" s="1185"/>
      <c r="BU40" s="1185"/>
      <c r="BV40" s="1185"/>
      <c r="BW40" s="1185"/>
      <c r="BX40" s="1185"/>
      <c r="BY40" s="1185"/>
      <c r="BZ40" s="1185"/>
      <c r="CA40" s="1185"/>
      <c r="CB40" s="1185"/>
      <c r="CC40" s="1185"/>
      <c r="CD40" s="1185"/>
      <c r="CE40" s="1185"/>
      <c r="CF40" s="1185"/>
      <c r="CG40" s="1185"/>
      <c r="CH40" s="1185"/>
      <c r="CI40" s="1185"/>
      <c r="CJ40" s="1185"/>
      <c r="CK40" s="1185"/>
      <c r="CL40" s="1185"/>
      <c r="CN40" s="1185"/>
      <c r="CO40" s="1185"/>
      <c r="CP40" s="1185"/>
      <c r="CQ40" s="1185"/>
    </row>
    <row r="41" spans="1:95" hidden="1">
      <c r="A41" s="1165" t="s">
        <v>2</v>
      </c>
      <c r="B41" s="1180">
        <v>44927</v>
      </c>
      <c r="C41" s="1181">
        <v>44949</v>
      </c>
      <c r="D41" s="1182"/>
      <c r="E41" s="1165">
        <v>8.2200000000000006</v>
      </c>
      <c r="F41" s="1165">
        <v>5490</v>
      </c>
      <c r="G41" s="1234"/>
      <c r="H41" s="1165"/>
      <c r="I41" s="1165"/>
      <c r="J41" s="1165"/>
      <c r="K41" s="1165"/>
      <c r="L41" s="1183">
        <v>8.26</v>
      </c>
      <c r="M41" s="1184">
        <v>5600</v>
      </c>
      <c r="N41" s="1184">
        <v>51</v>
      </c>
      <c r="O41" s="1184"/>
      <c r="P41" s="1184"/>
      <c r="Q41" s="1184"/>
      <c r="R41" s="1184"/>
      <c r="S41" s="1184"/>
      <c r="T41" s="1184"/>
      <c r="U41" s="1184"/>
      <c r="V41" s="1165"/>
      <c r="W41" s="1165"/>
      <c r="X41" s="1165"/>
      <c r="Y41" s="1165"/>
      <c r="Z41" s="1165"/>
      <c r="AA41" s="1165"/>
      <c r="AB41" s="1165"/>
      <c r="AC41" s="1165"/>
      <c r="AD41" s="1165"/>
      <c r="AE41" s="1165"/>
      <c r="AF41" s="1165"/>
      <c r="AG41" s="1165"/>
      <c r="AH41" s="1165"/>
      <c r="AI41" s="1165"/>
      <c r="AJ41" s="1165"/>
      <c r="AK41" s="1165"/>
      <c r="AL41" s="1165"/>
      <c r="AM41" s="1165"/>
      <c r="AN41" s="1165"/>
      <c r="AO41" s="1165"/>
      <c r="AP41" s="1165"/>
      <c r="AQ41" s="1165"/>
      <c r="AR41" s="1165"/>
      <c r="AS41" s="1165"/>
      <c r="AT41" s="1165"/>
      <c r="AU41" s="1165"/>
      <c r="AV41" s="1165"/>
      <c r="AW41" s="1165"/>
      <c r="AX41" s="1165"/>
      <c r="AY41" s="1165"/>
      <c r="AZ41" s="1165"/>
      <c r="BA41" s="1165"/>
      <c r="BB41" s="1165"/>
      <c r="BC41" s="1165"/>
      <c r="BD41" s="1165"/>
      <c r="BE41" s="1165"/>
      <c r="BF41" s="1165"/>
      <c r="BG41" s="1165"/>
      <c r="BH41" s="1165"/>
      <c r="BI41" s="1165"/>
      <c r="BJ41" s="1165"/>
      <c r="BK41" s="1165"/>
      <c r="BL41" s="1165"/>
      <c r="BM41" s="1165"/>
      <c r="BN41" s="1165"/>
      <c r="BO41" s="1165"/>
      <c r="BP41" s="1165"/>
      <c r="BQ41" s="1165"/>
      <c r="BR41" s="1165"/>
      <c r="BS41" s="1165"/>
      <c r="BT41" s="1165"/>
      <c r="BU41" s="1165"/>
      <c r="BV41" s="1165"/>
      <c r="BW41" s="1165"/>
      <c r="BX41" s="1165"/>
      <c r="BY41" s="1165"/>
      <c r="BZ41" s="1165"/>
      <c r="CA41" s="1165"/>
      <c r="CB41" s="1165"/>
      <c r="CC41" s="1165"/>
      <c r="CD41" s="1165"/>
      <c r="CE41" s="1165"/>
      <c r="CF41" s="1165"/>
      <c r="CG41" s="1165"/>
      <c r="CH41" s="1165"/>
      <c r="CI41" s="1165"/>
      <c r="CJ41" s="1165"/>
      <c r="CK41" s="1165"/>
      <c r="CL41" s="1165">
        <f>IF(N41="","",IF(LEFT(N41,1)="&lt;",VALUE(RIGHT(N41,1)/2),N41))</f>
        <v>51</v>
      </c>
      <c r="CN41" s="1184"/>
      <c r="CO41" s="1165"/>
      <c r="CP41" s="1165"/>
      <c r="CQ41" s="1165"/>
    </row>
    <row r="42" spans="1:95" hidden="1">
      <c r="A42" s="1165" t="s">
        <v>2</v>
      </c>
      <c r="B42" s="1180">
        <v>44958</v>
      </c>
      <c r="C42" s="1181">
        <v>44977</v>
      </c>
      <c r="D42" s="1182"/>
      <c r="E42" s="1183">
        <v>8.1999999999999993</v>
      </c>
      <c r="F42" s="1165">
        <v>5840</v>
      </c>
      <c r="G42" s="1234"/>
      <c r="H42" s="1165"/>
      <c r="I42" s="1165"/>
      <c r="J42" s="1165"/>
      <c r="K42" s="1165"/>
      <c r="L42" s="1183">
        <v>8.3000000000000007</v>
      </c>
      <c r="M42" s="1165">
        <v>5310</v>
      </c>
      <c r="N42" s="1165">
        <v>8</v>
      </c>
      <c r="O42" s="1165"/>
      <c r="P42" s="1165"/>
      <c r="Q42" s="1165"/>
      <c r="R42" s="1165"/>
      <c r="S42" s="1165"/>
      <c r="T42" s="1165"/>
      <c r="U42" s="1165"/>
      <c r="V42" s="1165"/>
      <c r="W42" s="1165"/>
      <c r="X42" s="1165"/>
      <c r="Y42" s="1165"/>
      <c r="Z42" s="1165"/>
      <c r="AA42" s="1165"/>
      <c r="AB42" s="1165"/>
      <c r="AC42" s="1165"/>
      <c r="AD42" s="1165"/>
      <c r="AE42" s="1165"/>
      <c r="AF42" s="1165"/>
      <c r="AG42" s="1165"/>
      <c r="AH42" s="1165"/>
      <c r="AI42" s="1165"/>
      <c r="AJ42" s="1165"/>
      <c r="AK42" s="1165"/>
      <c r="AL42" s="1165"/>
      <c r="AM42" s="1165"/>
      <c r="AN42" s="1165"/>
      <c r="AO42" s="1165"/>
      <c r="AP42" s="1165"/>
      <c r="AQ42" s="1165"/>
      <c r="AR42" s="1165"/>
      <c r="AS42" s="1165"/>
      <c r="AT42" s="1165"/>
      <c r="AU42" s="1165"/>
      <c r="AV42" s="1165"/>
      <c r="AW42" s="1165"/>
      <c r="AX42" s="1165"/>
      <c r="AY42" s="1165"/>
      <c r="AZ42" s="1165"/>
      <c r="BA42" s="1165"/>
      <c r="BB42" s="1165"/>
      <c r="BC42" s="1165"/>
      <c r="BD42" s="1165"/>
      <c r="BE42" s="1165"/>
      <c r="BF42" s="1165"/>
      <c r="BG42" s="1165"/>
      <c r="BH42" s="1165"/>
      <c r="BI42" s="1165"/>
      <c r="BJ42" s="1165"/>
      <c r="BK42" s="1165"/>
      <c r="BL42" s="1165"/>
      <c r="BM42" s="1165"/>
      <c r="BN42" s="1165"/>
      <c r="BO42" s="1165"/>
      <c r="BP42" s="1165"/>
      <c r="BQ42" s="1165"/>
      <c r="BR42" s="1165"/>
      <c r="BS42" s="1165"/>
      <c r="BT42" s="1165"/>
      <c r="BU42" s="1165"/>
      <c r="BV42" s="1165"/>
      <c r="BW42" s="1165"/>
      <c r="BX42" s="1165"/>
      <c r="BY42" s="1165"/>
      <c r="BZ42" s="1165"/>
      <c r="CA42" s="1165"/>
      <c r="CB42" s="1165"/>
      <c r="CC42" s="1165"/>
      <c r="CD42" s="1165"/>
      <c r="CE42" s="1165"/>
      <c r="CF42" s="1165"/>
      <c r="CG42" s="1165"/>
      <c r="CH42" s="1165"/>
      <c r="CI42" s="1165"/>
      <c r="CJ42" s="1165"/>
      <c r="CK42" s="1165"/>
      <c r="CL42" s="1165">
        <f t="shared" ref="CL42:CL71" si="1">IF(N42="","",IF(LEFT(N42,1)="&lt;",VALUE(RIGHT(N42,1)/2),N42))</f>
        <v>8</v>
      </c>
      <c r="CN42" s="1165"/>
      <c r="CO42" s="1165"/>
      <c r="CP42" s="1165"/>
      <c r="CQ42" s="1165"/>
    </row>
    <row r="43" spans="1:95" hidden="1">
      <c r="A43" s="1165" t="s">
        <v>2</v>
      </c>
      <c r="B43" s="1180">
        <v>44986</v>
      </c>
      <c r="C43" s="1181">
        <v>45007</v>
      </c>
      <c r="D43" s="1182"/>
      <c r="E43" s="1165">
        <v>8.15</v>
      </c>
      <c r="F43" s="1165">
        <v>5170</v>
      </c>
      <c r="G43" s="1234"/>
      <c r="H43" s="1165"/>
      <c r="I43" s="1165"/>
      <c r="J43" s="1165"/>
      <c r="K43" s="1165"/>
      <c r="L43" s="1183">
        <v>8.3000000000000007</v>
      </c>
      <c r="M43" s="1165">
        <v>5980</v>
      </c>
      <c r="N43" s="1165">
        <v>6</v>
      </c>
      <c r="O43" s="1165"/>
      <c r="P43" s="1165"/>
      <c r="Q43" s="1165"/>
      <c r="R43" s="1165"/>
      <c r="S43" s="1165"/>
      <c r="T43" s="1165"/>
      <c r="U43" s="1165"/>
      <c r="V43" s="1165" t="s">
        <v>17</v>
      </c>
      <c r="W43" s="1165">
        <v>2.5000000000000001E-2</v>
      </c>
      <c r="X43" s="1165" t="s">
        <v>37</v>
      </c>
      <c r="Y43" s="1165" t="s">
        <v>17</v>
      </c>
      <c r="Z43" s="1165"/>
      <c r="AA43" s="1165" t="s">
        <v>17</v>
      </c>
      <c r="AB43" s="1165" t="s">
        <v>17</v>
      </c>
      <c r="AC43" s="1165">
        <v>2.5999999999999999E-2</v>
      </c>
      <c r="AD43" s="1165">
        <v>1.7999999999999999E-2</v>
      </c>
      <c r="AE43" s="1165" t="s">
        <v>30</v>
      </c>
      <c r="AF43" s="1165" t="s">
        <v>50</v>
      </c>
      <c r="AG43" s="1165">
        <v>0.45</v>
      </c>
      <c r="AH43" s="1165" t="s">
        <v>52</v>
      </c>
      <c r="AI43" s="1165"/>
      <c r="AJ43" s="1165" t="s">
        <v>17</v>
      </c>
      <c r="AK43" s="1165">
        <v>2.8000000000000001E-2</v>
      </c>
      <c r="AL43" s="1165" t="s">
        <v>37</v>
      </c>
      <c r="AM43" s="1165" t="s">
        <v>17</v>
      </c>
      <c r="AN43" s="1165"/>
      <c r="AO43" s="1165" t="s">
        <v>17</v>
      </c>
      <c r="AP43" s="1165" t="s">
        <v>17</v>
      </c>
      <c r="AQ43" s="1165">
        <v>0.16400000000000001</v>
      </c>
      <c r="AR43" s="1165">
        <v>0.02</v>
      </c>
      <c r="AS43" s="1165" t="s">
        <v>30</v>
      </c>
      <c r="AT43" s="1165" t="s">
        <v>50</v>
      </c>
      <c r="AU43" s="1165">
        <v>0.45</v>
      </c>
      <c r="AV43" s="1165">
        <v>0.15</v>
      </c>
      <c r="AW43" s="1165" t="s">
        <v>37</v>
      </c>
      <c r="AX43" s="1165" t="s">
        <v>37</v>
      </c>
      <c r="AY43" s="1165" t="s">
        <v>53</v>
      </c>
      <c r="AZ43" s="1165" t="s">
        <v>85</v>
      </c>
      <c r="BA43" s="1165" t="s">
        <v>85</v>
      </c>
      <c r="BB43" s="1165" t="s">
        <v>85</v>
      </c>
      <c r="BC43" s="1165" t="s">
        <v>85</v>
      </c>
      <c r="BD43" s="1165" t="s">
        <v>85</v>
      </c>
      <c r="BE43" s="1165" t="s">
        <v>85</v>
      </c>
      <c r="BF43" s="1165" t="s">
        <v>85</v>
      </c>
      <c r="BG43" s="1165" t="s">
        <v>85</v>
      </c>
      <c r="BH43" s="1165" t="s">
        <v>85</v>
      </c>
      <c r="BI43" s="1165" t="s">
        <v>85</v>
      </c>
      <c r="BJ43" s="1165" t="s">
        <v>85</v>
      </c>
      <c r="BK43" s="1165" t="s">
        <v>85</v>
      </c>
      <c r="BL43" s="1165" t="s">
        <v>102</v>
      </c>
      <c r="BM43" s="1165" t="s">
        <v>85</v>
      </c>
      <c r="BN43" s="1165" t="s">
        <v>85</v>
      </c>
      <c r="BO43" s="1165" t="s">
        <v>85</v>
      </c>
      <c r="BP43" s="1165" t="s">
        <v>102</v>
      </c>
      <c r="BQ43" s="1165" t="s">
        <v>102</v>
      </c>
      <c r="BR43" s="1165" t="s">
        <v>332</v>
      </c>
      <c r="BS43" s="1165" t="s">
        <v>0</v>
      </c>
      <c r="BT43" s="1165" t="s">
        <v>333</v>
      </c>
      <c r="BU43" s="1165" t="s">
        <v>0</v>
      </c>
      <c r="BV43" s="1165" t="s">
        <v>0</v>
      </c>
      <c r="BW43" s="1165" t="s">
        <v>332</v>
      </c>
      <c r="BX43" s="1165" t="s">
        <v>332</v>
      </c>
      <c r="BY43" s="1165" t="s">
        <v>333</v>
      </c>
      <c r="BZ43" s="1165" t="s">
        <v>333</v>
      </c>
      <c r="CA43" s="1165" t="s">
        <v>333</v>
      </c>
      <c r="CB43" s="1165" t="s">
        <v>333</v>
      </c>
      <c r="CC43" s="1165" t="s">
        <v>333</v>
      </c>
      <c r="CD43" s="1165" t="s">
        <v>51</v>
      </c>
      <c r="CE43" s="1165" t="s">
        <v>15</v>
      </c>
      <c r="CF43" s="1165" t="s">
        <v>15</v>
      </c>
      <c r="CG43" s="1165" t="s">
        <v>15</v>
      </c>
      <c r="CH43" s="1165" t="s">
        <v>15</v>
      </c>
      <c r="CI43" s="1165" t="s">
        <v>15</v>
      </c>
      <c r="CJ43" s="1165" t="s">
        <v>51</v>
      </c>
      <c r="CK43" s="1165" t="s">
        <v>53</v>
      </c>
      <c r="CL43" s="1165">
        <f t="shared" si="1"/>
        <v>6</v>
      </c>
      <c r="CN43" s="1165"/>
      <c r="CO43" s="1165"/>
      <c r="CP43" s="1165"/>
      <c r="CQ43" s="1165"/>
    </row>
    <row r="44" spans="1:95" hidden="1">
      <c r="A44" s="1165" t="s">
        <v>2</v>
      </c>
      <c r="B44" s="1180">
        <v>45017</v>
      </c>
      <c r="C44" s="1181">
        <v>45042</v>
      </c>
      <c r="D44" s="1182"/>
      <c r="E44" s="1165">
        <v>8.3000000000000007</v>
      </c>
      <c r="F44" s="1165">
        <v>6090</v>
      </c>
      <c r="G44" s="1234"/>
      <c r="H44" s="1165"/>
      <c r="I44" s="1165"/>
      <c r="J44" s="1165"/>
      <c r="K44" s="1165"/>
      <c r="L44" s="1183">
        <v>8.35</v>
      </c>
      <c r="M44" s="1165">
        <v>6620</v>
      </c>
      <c r="N44" s="1165">
        <v>10</v>
      </c>
      <c r="O44" s="1165"/>
      <c r="P44" s="1165"/>
      <c r="Q44" s="1165"/>
      <c r="R44" s="1165"/>
      <c r="S44" s="1165"/>
      <c r="T44" s="1165"/>
      <c r="U44" s="1165"/>
      <c r="V44" s="1165"/>
      <c r="W44" s="1165"/>
      <c r="X44" s="1165"/>
      <c r="Y44" s="1165"/>
      <c r="Z44" s="1165"/>
      <c r="AA44" s="1165"/>
      <c r="AB44" s="1165"/>
      <c r="AC44" s="1165"/>
      <c r="AD44" s="1165"/>
      <c r="AE44" s="1165"/>
      <c r="AF44" s="1165"/>
      <c r="AG44" s="1165"/>
      <c r="AH44" s="1165"/>
      <c r="AI44" s="1165"/>
      <c r="AJ44" s="1165"/>
      <c r="AK44" s="1165"/>
      <c r="AL44" s="1165"/>
      <c r="AM44" s="1165"/>
      <c r="AN44" s="1165"/>
      <c r="AO44" s="1165"/>
      <c r="AP44" s="1165"/>
      <c r="AQ44" s="1165"/>
      <c r="AR44" s="1165"/>
      <c r="AS44" s="1165"/>
      <c r="AT44" s="1165"/>
      <c r="AU44" s="1165"/>
      <c r="AV44" s="1165"/>
      <c r="AW44" s="1165"/>
      <c r="AX44" s="1165"/>
      <c r="AY44" s="1165"/>
      <c r="AZ44" s="1165"/>
      <c r="BA44" s="1165"/>
      <c r="BB44" s="1165"/>
      <c r="BC44" s="1165"/>
      <c r="BD44" s="1165"/>
      <c r="BE44" s="1165"/>
      <c r="BF44" s="1165"/>
      <c r="BG44" s="1165"/>
      <c r="BH44" s="1165"/>
      <c r="BI44" s="1165"/>
      <c r="BJ44" s="1165"/>
      <c r="BK44" s="1165"/>
      <c r="BL44" s="1165"/>
      <c r="BM44" s="1165"/>
      <c r="BN44" s="1165"/>
      <c r="BO44" s="1165"/>
      <c r="BP44" s="1165"/>
      <c r="BQ44" s="1165"/>
      <c r="BR44" s="1165"/>
      <c r="BS44" s="1165"/>
      <c r="BT44" s="1165"/>
      <c r="BU44" s="1165"/>
      <c r="BV44" s="1165"/>
      <c r="BW44" s="1165"/>
      <c r="BX44" s="1165"/>
      <c r="BY44" s="1165"/>
      <c r="BZ44" s="1165"/>
      <c r="CA44" s="1165"/>
      <c r="CB44" s="1165"/>
      <c r="CC44" s="1165"/>
      <c r="CD44" s="1165"/>
      <c r="CE44" s="1165"/>
      <c r="CF44" s="1165"/>
      <c r="CG44" s="1165"/>
      <c r="CH44" s="1165"/>
      <c r="CI44" s="1165"/>
      <c r="CJ44" s="1165"/>
      <c r="CK44" s="1165"/>
      <c r="CL44" s="1165">
        <f t="shared" si="1"/>
        <v>10</v>
      </c>
      <c r="CN44" s="1165"/>
      <c r="CO44" s="1165"/>
      <c r="CP44" s="1165"/>
      <c r="CQ44" s="1165"/>
    </row>
    <row r="45" spans="1:95" hidden="1">
      <c r="A45" s="1165" t="s">
        <v>2</v>
      </c>
      <c r="B45" s="1180">
        <v>45047</v>
      </c>
      <c r="C45" s="1181">
        <v>45061</v>
      </c>
      <c r="D45" s="1182"/>
      <c r="E45" s="1183">
        <v>8.2799999999999994</v>
      </c>
      <c r="F45" s="1184">
        <v>6270</v>
      </c>
      <c r="G45" s="1234"/>
      <c r="H45" s="1184"/>
      <c r="I45" s="1184"/>
      <c r="J45" s="1184"/>
      <c r="K45" s="1165"/>
      <c r="L45" s="1183">
        <v>8.1999999999999993</v>
      </c>
      <c r="M45" s="1165">
        <v>6450</v>
      </c>
      <c r="N45" s="1165">
        <v>11</v>
      </c>
      <c r="O45" s="1165"/>
      <c r="P45" s="1165"/>
      <c r="Q45" s="1165"/>
      <c r="R45" s="1165"/>
      <c r="S45" s="1165"/>
      <c r="T45" s="1165"/>
      <c r="U45" s="1165"/>
      <c r="V45" s="1165"/>
      <c r="W45" s="1165"/>
      <c r="X45" s="1165"/>
      <c r="Y45" s="1165"/>
      <c r="Z45" s="1165"/>
      <c r="AA45" s="1165"/>
      <c r="AB45" s="1165"/>
      <c r="AC45" s="1165"/>
      <c r="AD45" s="1165"/>
      <c r="AE45" s="1165"/>
      <c r="AF45" s="1165"/>
      <c r="AG45" s="1165"/>
      <c r="AH45" s="1165"/>
      <c r="AI45" s="1165"/>
      <c r="AJ45" s="1165"/>
      <c r="AK45" s="1165"/>
      <c r="AL45" s="1165"/>
      <c r="AM45" s="1165"/>
      <c r="AN45" s="1165"/>
      <c r="AO45" s="1165"/>
      <c r="AP45" s="1165"/>
      <c r="AQ45" s="1165"/>
      <c r="AR45" s="1165"/>
      <c r="AS45" s="1165"/>
      <c r="AT45" s="1165"/>
      <c r="AU45" s="1165"/>
      <c r="AV45" s="1165"/>
      <c r="AW45" s="1165"/>
      <c r="AX45" s="1165"/>
      <c r="AY45" s="1165"/>
      <c r="AZ45" s="1165"/>
      <c r="BA45" s="1165"/>
      <c r="BB45" s="1165"/>
      <c r="BC45" s="1165"/>
      <c r="BD45" s="1165"/>
      <c r="BE45" s="1165"/>
      <c r="BF45" s="1165"/>
      <c r="BG45" s="1165"/>
      <c r="BH45" s="1165"/>
      <c r="BI45" s="1165"/>
      <c r="BJ45" s="1165"/>
      <c r="BK45" s="1165"/>
      <c r="BL45" s="1165"/>
      <c r="BM45" s="1165"/>
      <c r="BN45" s="1165"/>
      <c r="BO45" s="1165"/>
      <c r="BP45" s="1165"/>
      <c r="BQ45" s="1165"/>
      <c r="BR45" s="1165"/>
      <c r="BS45" s="1165"/>
      <c r="BT45" s="1165"/>
      <c r="BU45" s="1165"/>
      <c r="BV45" s="1165"/>
      <c r="BW45" s="1165"/>
      <c r="BX45" s="1165"/>
      <c r="BY45" s="1165"/>
      <c r="BZ45" s="1165"/>
      <c r="CA45" s="1165"/>
      <c r="CB45" s="1165"/>
      <c r="CC45" s="1165"/>
      <c r="CD45" s="1165"/>
      <c r="CE45" s="1165"/>
      <c r="CF45" s="1165"/>
      <c r="CG45" s="1165"/>
      <c r="CH45" s="1165"/>
      <c r="CI45" s="1165"/>
      <c r="CJ45" s="1165"/>
      <c r="CK45" s="1165"/>
      <c r="CL45" s="1165">
        <f t="shared" si="1"/>
        <v>11</v>
      </c>
      <c r="CN45" s="1165"/>
      <c r="CO45" s="1165"/>
      <c r="CP45" s="1165"/>
      <c r="CQ45" s="1165"/>
    </row>
    <row r="46" spans="1:95" hidden="1">
      <c r="A46" s="1165" t="s">
        <v>2</v>
      </c>
      <c r="B46" s="1180">
        <v>45078</v>
      </c>
      <c r="C46" s="1181">
        <v>45104</v>
      </c>
      <c r="D46" s="1182"/>
      <c r="E46" s="1165">
        <v>7.91</v>
      </c>
      <c r="F46" s="1165">
        <v>5590</v>
      </c>
      <c r="G46" s="1234"/>
      <c r="H46" s="1165"/>
      <c r="I46" s="1165"/>
      <c r="J46" s="1165"/>
      <c r="K46" s="1165"/>
      <c r="L46" s="1183">
        <v>7.94</v>
      </c>
      <c r="M46" s="1165">
        <v>6060</v>
      </c>
      <c r="N46" s="1165">
        <v>5</v>
      </c>
      <c r="O46" s="1165"/>
      <c r="P46" s="1165"/>
      <c r="Q46" s="1165"/>
      <c r="R46" s="1165"/>
      <c r="S46" s="1165"/>
      <c r="T46" s="1165"/>
      <c r="U46" s="1165"/>
      <c r="V46" s="1165" t="s">
        <v>17</v>
      </c>
      <c r="W46" s="1165">
        <v>2.3E-2</v>
      </c>
      <c r="X46" s="1165" t="s">
        <v>37</v>
      </c>
      <c r="Y46" s="1165" t="s">
        <v>17</v>
      </c>
      <c r="Z46" s="1165"/>
      <c r="AA46" s="1165" t="s">
        <v>17</v>
      </c>
      <c r="AB46" s="1165" t="s">
        <v>17</v>
      </c>
      <c r="AC46" s="1165">
        <v>0.63700000000000001</v>
      </c>
      <c r="AD46" s="1165">
        <v>0.1</v>
      </c>
      <c r="AE46" s="1165" t="s">
        <v>30</v>
      </c>
      <c r="AF46" s="1165">
        <v>4.5999999999999999E-2</v>
      </c>
      <c r="AG46" s="1165">
        <v>0.46</v>
      </c>
      <c r="AH46" s="1165" t="s">
        <v>52</v>
      </c>
      <c r="AI46" s="1165"/>
      <c r="AJ46" s="1165" t="s">
        <v>17</v>
      </c>
      <c r="AK46" s="1165">
        <v>2.4E-2</v>
      </c>
      <c r="AL46" s="1165" t="s">
        <v>37</v>
      </c>
      <c r="AM46" s="1165" t="s">
        <v>17</v>
      </c>
      <c r="AN46" s="1165"/>
      <c r="AO46" s="1165" t="s">
        <v>17</v>
      </c>
      <c r="AP46" s="1165" t="s">
        <v>17</v>
      </c>
      <c r="AQ46" s="1165">
        <v>0.622</v>
      </c>
      <c r="AR46" s="1165">
        <v>0.10299999999999999</v>
      </c>
      <c r="AS46" s="1165" t="s">
        <v>30</v>
      </c>
      <c r="AT46" s="1165">
        <v>5.0999999999999997E-2</v>
      </c>
      <c r="AU46" s="1165">
        <v>0.48</v>
      </c>
      <c r="AV46" s="1165">
        <v>0.18</v>
      </c>
      <c r="AW46" s="1165" t="s">
        <v>37</v>
      </c>
      <c r="AX46" s="1165" t="s">
        <v>37</v>
      </c>
      <c r="AY46" s="1165" t="s">
        <v>53</v>
      </c>
      <c r="AZ46" s="1165" t="s">
        <v>85</v>
      </c>
      <c r="BA46" s="1165" t="s">
        <v>85</v>
      </c>
      <c r="BB46" s="1165" t="s">
        <v>85</v>
      </c>
      <c r="BC46" s="1165" t="s">
        <v>85</v>
      </c>
      <c r="BD46" s="1165" t="s">
        <v>85</v>
      </c>
      <c r="BE46" s="1165" t="s">
        <v>85</v>
      </c>
      <c r="BF46" s="1165" t="s">
        <v>85</v>
      </c>
      <c r="BG46" s="1165" t="s">
        <v>85</v>
      </c>
      <c r="BH46" s="1165" t="s">
        <v>85</v>
      </c>
      <c r="BI46" s="1165" t="s">
        <v>85</v>
      </c>
      <c r="BJ46" s="1165" t="s">
        <v>85</v>
      </c>
      <c r="BK46" s="1165" t="s">
        <v>85</v>
      </c>
      <c r="BL46" s="1165" t="s">
        <v>102</v>
      </c>
      <c r="BM46" s="1165" t="s">
        <v>85</v>
      </c>
      <c r="BN46" s="1165" t="s">
        <v>85</v>
      </c>
      <c r="BO46" s="1165" t="s">
        <v>85</v>
      </c>
      <c r="BP46" s="1165" t="s">
        <v>102</v>
      </c>
      <c r="BQ46" s="1165" t="s">
        <v>102</v>
      </c>
      <c r="BR46" s="1165" t="s">
        <v>332</v>
      </c>
      <c r="BS46" s="1165" t="s">
        <v>0</v>
      </c>
      <c r="BT46" s="1165" t="s">
        <v>333</v>
      </c>
      <c r="BU46" s="1165" t="s">
        <v>0</v>
      </c>
      <c r="BV46" s="1165" t="s">
        <v>0</v>
      </c>
      <c r="BW46" s="1165" t="s">
        <v>332</v>
      </c>
      <c r="BX46" s="1165" t="s">
        <v>332</v>
      </c>
      <c r="BY46" s="1165" t="s">
        <v>333</v>
      </c>
      <c r="BZ46" s="1165" t="s">
        <v>333</v>
      </c>
      <c r="CA46" s="1165" t="s">
        <v>333</v>
      </c>
      <c r="CB46" s="1165" t="s">
        <v>333</v>
      </c>
      <c r="CC46" s="1165" t="s">
        <v>333</v>
      </c>
      <c r="CD46" s="1165" t="s">
        <v>51</v>
      </c>
      <c r="CE46" s="1165" t="s">
        <v>15</v>
      </c>
      <c r="CF46" s="1165" t="s">
        <v>15</v>
      </c>
      <c r="CG46" s="1165" t="s">
        <v>15</v>
      </c>
      <c r="CH46" s="1165" t="s">
        <v>15</v>
      </c>
      <c r="CI46" s="1165" t="s">
        <v>15</v>
      </c>
      <c r="CJ46" s="1165" t="s">
        <v>51</v>
      </c>
      <c r="CK46" s="1165" t="s">
        <v>53</v>
      </c>
      <c r="CL46" s="1165">
        <f t="shared" si="1"/>
        <v>5</v>
      </c>
      <c r="CN46" s="1165"/>
      <c r="CO46" s="1165"/>
      <c r="CP46" s="1165"/>
      <c r="CQ46" s="1165"/>
    </row>
    <row r="47" spans="1:95" hidden="1">
      <c r="A47" s="1165" t="s">
        <v>2</v>
      </c>
      <c r="B47" s="1180">
        <v>45108</v>
      </c>
      <c r="C47" s="1181">
        <v>45117</v>
      </c>
      <c r="D47" s="1182"/>
      <c r="E47" s="1165">
        <v>7.99</v>
      </c>
      <c r="F47" s="1165">
        <v>5110</v>
      </c>
      <c r="G47" s="1234"/>
      <c r="H47" s="1165"/>
      <c r="I47" s="1165"/>
      <c r="J47" s="1165"/>
      <c r="K47" s="1165"/>
      <c r="L47" s="1183">
        <v>8.0299999999999994</v>
      </c>
      <c r="M47" s="1165">
        <v>5970</v>
      </c>
      <c r="N47" s="1165">
        <v>9</v>
      </c>
      <c r="O47" s="1165"/>
      <c r="P47" s="1165"/>
      <c r="Q47" s="1165"/>
      <c r="R47" s="1165"/>
      <c r="S47" s="1165"/>
      <c r="T47" s="1165"/>
      <c r="U47" s="1165"/>
      <c r="V47" s="1165"/>
      <c r="W47" s="1165"/>
      <c r="X47" s="1165"/>
      <c r="Y47" s="1165"/>
      <c r="Z47" s="1165"/>
      <c r="AA47" s="1165"/>
      <c r="AB47" s="1165"/>
      <c r="AC47" s="1165"/>
      <c r="AD47" s="1165"/>
      <c r="AE47" s="1165"/>
      <c r="AF47" s="1165"/>
      <c r="AG47" s="1165"/>
      <c r="AH47" s="1165"/>
      <c r="AI47" s="1165"/>
      <c r="AJ47" s="1165"/>
      <c r="AK47" s="1165"/>
      <c r="AL47" s="1165"/>
      <c r="AM47" s="1165"/>
      <c r="AN47" s="1165"/>
      <c r="AO47" s="1165"/>
      <c r="AP47" s="1165"/>
      <c r="AQ47" s="1165"/>
      <c r="AR47" s="1165"/>
      <c r="AS47" s="1165"/>
      <c r="AT47" s="1165"/>
      <c r="AU47" s="1165"/>
      <c r="AV47" s="1165"/>
      <c r="AW47" s="1165"/>
      <c r="AX47" s="1165"/>
      <c r="AY47" s="1165"/>
      <c r="AZ47" s="1165"/>
      <c r="BA47" s="1165"/>
      <c r="BB47" s="1165"/>
      <c r="BC47" s="1165"/>
      <c r="BD47" s="1165"/>
      <c r="BE47" s="1165"/>
      <c r="BF47" s="1165"/>
      <c r="BG47" s="1165"/>
      <c r="BH47" s="1165"/>
      <c r="BI47" s="1165"/>
      <c r="BJ47" s="1165"/>
      <c r="BK47" s="1165"/>
      <c r="BL47" s="1165"/>
      <c r="BM47" s="1165"/>
      <c r="BN47" s="1165"/>
      <c r="BO47" s="1165"/>
      <c r="BP47" s="1165"/>
      <c r="BQ47" s="1165"/>
      <c r="BR47" s="1165"/>
      <c r="BS47" s="1165"/>
      <c r="BT47" s="1165"/>
      <c r="BU47" s="1165"/>
      <c r="BV47" s="1165"/>
      <c r="BW47" s="1165"/>
      <c r="BX47" s="1165"/>
      <c r="BY47" s="1165"/>
      <c r="BZ47" s="1165"/>
      <c r="CA47" s="1165"/>
      <c r="CB47" s="1165"/>
      <c r="CC47" s="1165"/>
      <c r="CD47" s="1165"/>
      <c r="CE47" s="1165"/>
      <c r="CF47" s="1165"/>
      <c r="CG47" s="1165"/>
      <c r="CH47" s="1165"/>
      <c r="CI47" s="1165"/>
      <c r="CJ47" s="1165"/>
      <c r="CK47" s="1165"/>
      <c r="CL47" s="1165">
        <f t="shared" si="1"/>
        <v>9</v>
      </c>
      <c r="CN47" s="1165"/>
      <c r="CO47" s="1165"/>
      <c r="CP47" s="1165"/>
      <c r="CQ47" s="1165"/>
    </row>
    <row r="48" spans="1:95" hidden="1">
      <c r="A48" s="1165" t="s">
        <v>2</v>
      </c>
      <c r="B48" s="1180">
        <v>45139</v>
      </c>
      <c r="C48" s="1181">
        <v>45153</v>
      </c>
      <c r="D48" s="1182"/>
      <c r="E48" s="1165">
        <v>8.11</v>
      </c>
      <c r="F48" s="1165">
        <v>6060</v>
      </c>
      <c r="G48" s="1234"/>
      <c r="H48" s="1165"/>
      <c r="I48" s="1165"/>
      <c r="J48" s="1165"/>
      <c r="K48" s="1165"/>
      <c r="L48" s="1183">
        <v>7.96</v>
      </c>
      <c r="M48" s="1165">
        <v>6150</v>
      </c>
      <c r="N48" s="1165">
        <v>5</v>
      </c>
      <c r="O48" s="1165"/>
      <c r="P48" s="1165"/>
      <c r="Q48" s="1165"/>
      <c r="R48" s="1165"/>
      <c r="S48" s="1165"/>
      <c r="T48" s="1165"/>
      <c r="U48" s="1165"/>
      <c r="V48" s="1165"/>
      <c r="W48" s="1165"/>
      <c r="X48" s="1165"/>
      <c r="Y48" s="1165"/>
      <c r="Z48" s="1165"/>
      <c r="AA48" s="1165"/>
      <c r="AB48" s="1165"/>
      <c r="AC48" s="1165"/>
      <c r="AD48" s="1165"/>
      <c r="AE48" s="1165"/>
      <c r="AF48" s="1165"/>
      <c r="AG48" s="1165"/>
      <c r="AH48" s="1165"/>
      <c r="AI48" s="1165"/>
      <c r="AJ48" s="1165"/>
      <c r="AK48" s="1165"/>
      <c r="AL48" s="1165"/>
      <c r="AM48" s="1165"/>
      <c r="AN48" s="1165"/>
      <c r="AO48" s="1165"/>
      <c r="AP48" s="1165"/>
      <c r="AQ48" s="1165"/>
      <c r="AR48" s="1165"/>
      <c r="AS48" s="1165"/>
      <c r="AT48" s="1165"/>
      <c r="AU48" s="1165"/>
      <c r="AV48" s="1165"/>
      <c r="AW48" s="1165"/>
      <c r="AX48" s="1165"/>
      <c r="AY48" s="1165"/>
      <c r="AZ48" s="1165"/>
      <c r="BA48" s="1165"/>
      <c r="BB48" s="1165"/>
      <c r="BC48" s="1165"/>
      <c r="BD48" s="1165"/>
      <c r="BE48" s="1165"/>
      <c r="BF48" s="1165"/>
      <c r="BG48" s="1165"/>
      <c r="BH48" s="1165"/>
      <c r="BI48" s="1165"/>
      <c r="BJ48" s="1165"/>
      <c r="BK48" s="1165"/>
      <c r="BL48" s="1165"/>
      <c r="BM48" s="1165"/>
      <c r="BN48" s="1165"/>
      <c r="BO48" s="1165"/>
      <c r="BP48" s="1165"/>
      <c r="BQ48" s="1165"/>
      <c r="BR48" s="1165"/>
      <c r="BS48" s="1165"/>
      <c r="BT48" s="1165"/>
      <c r="BU48" s="1165"/>
      <c r="BV48" s="1165"/>
      <c r="BW48" s="1165"/>
      <c r="BX48" s="1165"/>
      <c r="BY48" s="1165"/>
      <c r="BZ48" s="1165"/>
      <c r="CA48" s="1165"/>
      <c r="CB48" s="1165"/>
      <c r="CC48" s="1165"/>
      <c r="CD48" s="1165"/>
      <c r="CE48" s="1165"/>
      <c r="CF48" s="1165"/>
      <c r="CG48" s="1165"/>
      <c r="CH48" s="1165"/>
      <c r="CI48" s="1165"/>
      <c r="CJ48" s="1165"/>
      <c r="CK48" s="1165"/>
      <c r="CL48" s="1165">
        <f t="shared" si="1"/>
        <v>5</v>
      </c>
      <c r="CN48" s="1165"/>
      <c r="CO48" s="1165"/>
      <c r="CP48" s="1165"/>
      <c r="CQ48" s="1165"/>
    </row>
    <row r="49" spans="1:95" hidden="1">
      <c r="A49" s="1165" t="s">
        <v>2</v>
      </c>
      <c r="B49" s="1180">
        <v>45170</v>
      </c>
      <c r="C49" s="1181">
        <v>45188</v>
      </c>
      <c r="D49" s="1182"/>
      <c r="E49" s="1165">
        <v>7.8</v>
      </c>
      <c r="F49" s="1165">
        <v>5750</v>
      </c>
      <c r="G49" s="1234"/>
      <c r="H49" s="1165"/>
      <c r="I49" s="1165"/>
      <c r="J49" s="1165"/>
      <c r="K49" s="1165"/>
      <c r="L49" s="1183">
        <v>7.86</v>
      </c>
      <c r="M49" s="1165">
        <v>6230</v>
      </c>
      <c r="N49" s="1165">
        <v>13</v>
      </c>
      <c r="O49" s="1165" t="s">
        <v>51</v>
      </c>
      <c r="P49" s="1165" t="s">
        <v>51</v>
      </c>
      <c r="Q49" s="1165">
        <v>305</v>
      </c>
      <c r="R49" s="1165">
        <v>305</v>
      </c>
      <c r="S49" s="1165">
        <v>18</v>
      </c>
      <c r="T49" s="1165">
        <v>3270</v>
      </c>
      <c r="U49" s="1165" t="s">
        <v>30</v>
      </c>
      <c r="V49" s="1165" t="s">
        <v>17</v>
      </c>
      <c r="W49" s="1165">
        <v>3.1E-2</v>
      </c>
      <c r="X49" s="1165" t="s">
        <v>37</v>
      </c>
      <c r="Y49" s="1165" t="s">
        <v>17</v>
      </c>
      <c r="Z49" s="1165">
        <v>5.0000000000000001E-3</v>
      </c>
      <c r="AA49" s="1165" t="s">
        <v>17</v>
      </c>
      <c r="AB49" s="1165" t="s">
        <v>17</v>
      </c>
      <c r="AC49" s="1165">
        <v>0.56599999999999995</v>
      </c>
      <c r="AD49" s="1165">
        <v>0.04</v>
      </c>
      <c r="AE49" s="1165" t="s">
        <v>30</v>
      </c>
      <c r="AF49" s="1165">
        <v>7.0000000000000001E-3</v>
      </c>
      <c r="AG49" s="1165">
        <v>1.17</v>
      </c>
      <c r="AH49" s="1165" t="s">
        <v>52</v>
      </c>
      <c r="AI49" s="1165">
        <v>0.39</v>
      </c>
      <c r="AJ49" s="1165">
        <v>1E-3</v>
      </c>
      <c r="AK49" s="1165">
        <v>3.9E-2</v>
      </c>
      <c r="AL49" s="1165" t="s">
        <v>37</v>
      </c>
      <c r="AM49" s="1165" t="s">
        <v>17</v>
      </c>
      <c r="AN49" s="1165">
        <v>7.0000000000000001E-3</v>
      </c>
      <c r="AO49" s="1165" t="s">
        <v>17</v>
      </c>
      <c r="AP49" s="1165" t="s">
        <v>17</v>
      </c>
      <c r="AQ49" s="1165">
        <v>0.66100000000000003</v>
      </c>
      <c r="AR49" s="1165">
        <v>5.1999999999999998E-2</v>
      </c>
      <c r="AS49" s="1165" t="s">
        <v>30</v>
      </c>
      <c r="AT49" s="1165">
        <v>1.4E-2</v>
      </c>
      <c r="AU49" s="1165">
        <v>1.4</v>
      </c>
      <c r="AV49" s="1165">
        <v>1.17</v>
      </c>
      <c r="AW49" s="1165" t="s">
        <v>37</v>
      </c>
      <c r="AX49" s="1165" t="s">
        <v>37</v>
      </c>
      <c r="AY49" s="1165" t="s">
        <v>53</v>
      </c>
      <c r="AZ49" s="1165" t="s">
        <v>85</v>
      </c>
      <c r="BA49" s="1165" t="s">
        <v>85</v>
      </c>
      <c r="BB49" s="1165" t="s">
        <v>85</v>
      </c>
      <c r="BC49" s="1165" t="s">
        <v>85</v>
      </c>
      <c r="BD49" s="1165" t="s">
        <v>85</v>
      </c>
      <c r="BE49" s="1165" t="s">
        <v>85</v>
      </c>
      <c r="BF49" s="1165" t="s">
        <v>85</v>
      </c>
      <c r="BG49" s="1165" t="s">
        <v>85</v>
      </c>
      <c r="BH49" s="1165" t="s">
        <v>85</v>
      </c>
      <c r="BI49" s="1165" t="s">
        <v>85</v>
      </c>
      <c r="BJ49" s="1165" t="s">
        <v>85</v>
      </c>
      <c r="BK49" s="1165" t="s">
        <v>85</v>
      </c>
      <c r="BL49" s="1165" t="s">
        <v>102</v>
      </c>
      <c r="BM49" s="1165" t="s">
        <v>85</v>
      </c>
      <c r="BN49" s="1165" t="s">
        <v>85</v>
      </c>
      <c r="BO49" s="1165" t="s">
        <v>85</v>
      </c>
      <c r="BP49" s="1165" t="s">
        <v>102</v>
      </c>
      <c r="BQ49" s="1165" t="s">
        <v>102</v>
      </c>
      <c r="BR49" s="1165" t="s">
        <v>332</v>
      </c>
      <c r="BS49" s="1165" t="s">
        <v>0</v>
      </c>
      <c r="BT49" s="1165" t="s">
        <v>333</v>
      </c>
      <c r="BU49" s="1165" t="s">
        <v>0</v>
      </c>
      <c r="BV49" s="1165" t="s">
        <v>0</v>
      </c>
      <c r="BW49" s="1165" t="s">
        <v>332</v>
      </c>
      <c r="BX49" s="1165" t="s">
        <v>332</v>
      </c>
      <c r="BY49" s="1165" t="s">
        <v>333</v>
      </c>
      <c r="BZ49" s="1165" t="s">
        <v>333</v>
      </c>
      <c r="CA49" s="1165" t="s">
        <v>333</v>
      </c>
      <c r="CB49" s="1165" t="s">
        <v>333</v>
      </c>
      <c r="CC49" s="1165" t="s">
        <v>333</v>
      </c>
      <c r="CD49" s="1165" t="s">
        <v>51</v>
      </c>
      <c r="CE49" s="1165" t="s">
        <v>15</v>
      </c>
      <c r="CF49" s="1165" t="s">
        <v>15</v>
      </c>
      <c r="CG49" s="1165" t="s">
        <v>15</v>
      </c>
      <c r="CH49" s="1165" t="s">
        <v>15</v>
      </c>
      <c r="CI49" s="1165" t="s">
        <v>15</v>
      </c>
      <c r="CJ49" s="1165" t="s">
        <v>51</v>
      </c>
      <c r="CK49" s="1165" t="s">
        <v>53</v>
      </c>
      <c r="CL49" s="1165">
        <f t="shared" si="1"/>
        <v>13</v>
      </c>
      <c r="CN49" s="1165"/>
      <c r="CO49" s="1165"/>
      <c r="CP49" s="1165"/>
      <c r="CQ49" s="1165"/>
    </row>
    <row r="50" spans="1:95" hidden="1">
      <c r="A50" s="1165" t="s">
        <v>2</v>
      </c>
      <c r="B50" s="1180">
        <v>45200</v>
      </c>
      <c r="C50" s="1181">
        <v>45209</v>
      </c>
      <c r="D50" s="1182"/>
      <c r="E50" s="1165">
        <v>7.77</v>
      </c>
      <c r="F50" s="1165">
        <v>5520</v>
      </c>
      <c r="G50" s="1234"/>
      <c r="H50" s="1165"/>
      <c r="I50" s="1165"/>
      <c r="J50" s="1165"/>
      <c r="K50" s="1165"/>
      <c r="L50" s="1183">
        <v>7.82</v>
      </c>
      <c r="M50" s="1165">
        <v>6520</v>
      </c>
      <c r="N50" s="1165" t="s">
        <v>53</v>
      </c>
      <c r="O50" s="1165"/>
      <c r="P50" s="1165"/>
      <c r="Q50" s="1165"/>
      <c r="R50" s="1165"/>
      <c r="S50" s="1165"/>
      <c r="T50" s="1165"/>
      <c r="U50" s="1165"/>
      <c r="V50" s="1165"/>
      <c r="W50" s="1165"/>
      <c r="X50" s="1165"/>
      <c r="Y50" s="1165"/>
      <c r="Z50" s="1165"/>
      <c r="AA50" s="1165"/>
      <c r="AB50" s="1165"/>
      <c r="AC50" s="1165"/>
      <c r="AD50" s="1165"/>
      <c r="AE50" s="1165"/>
      <c r="AF50" s="1165"/>
      <c r="AG50" s="1165"/>
      <c r="AH50" s="1165"/>
      <c r="AI50" s="1165"/>
      <c r="AJ50" s="1165"/>
      <c r="AK50" s="1165"/>
      <c r="AL50" s="1165"/>
      <c r="AM50" s="1165"/>
      <c r="AN50" s="1165"/>
      <c r="AO50" s="1165"/>
      <c r="AP50" s="1165"/>
      <c r="AQ50" s="1165"/>
      <c r="AR50" s="1165"/>
      <c r="AS50" s="1165"/>
      <c r="AT50" s="1165"/>
      <c r="AU50" s="1165"/>
      <c r="AV50" s="1165"/>
      <c r="AW50" s="1165"/>
      <c r="AX50" s="1165"/>
      <c r="AY50" s="1165"/>
      <c r="AZ50" s="1165"/>
      <c r="BA50" s="1165"/>
      <c r="BB50" s="1165"/>
      <c r="BC50" s="1165"/>
      <c r="BD50" s="1165"/>
      <c r="BE50" s="1165"/>
      <c r="BF50" s="1165"/>
      <c r="BG50" s="1165"/>
      <c r="BH50" s="1165"/>
      <c r="BI50" s="1165"/>
      <c r="BJ50" s="1165"/>
      <c r="BK50" s="1165"/>
      <c r="BL50" s="1165"/>
      <c r="BM50" s="1165"/>
      <c r="BN50" s="1165"/>
      <c r="BO50" s="1165"/>
      <c r="BP50" s="1165"/>
      <c r="BQ50" s="1165"/>
      <c r="BR50" s="1165"/>
      <c r="BS50" s="1165"/>
      <c r="BT50" s="1165"/>
      <c r="BU50" s="1165"/>
      <c r="BV50" s="1165"/>
      <c r="BW50" s="1165"/>
      <c r="BX50" s="1165"/>
      <c r="BY50" s="1165"/>
      <c r="BZ50" s="1165"/>
      <c r="CA50" s="1165"/>
      <c r="CB50" s="1165"/>
      <c r="CC50" s="1165"/>
      <c r="CD50" s="1165"/>
      <c r="CE50" s="1165"/>
      <c r="CF50" s="1165"/>
      <c r="CG50" s="1165"/>
      <c r="CH50" s="1165"/>
      <c r="CI50" s="1165"/>
      <c r="CJ50" s="1165"/>
      <c r="CK50" s="1165"/>
      <c r="CL50" s="1165">
        <f t="shared" si="1"/>
        <v>2.5</v>
      </c>
      <c r="CN50" s="1165"/>
      <c r="CO50" s="1165"/>
      <c r="CP50" s="1165"/>
      <c r="CQ50" s="1165"/>
    </row>
    <row r="51" spans="1:95" hidden="1">
      <c r="A51" s="1165" t="s">
        <v>2</v>
      </c>
      <c r="B51" s="1180">
        <v>45231</v>
      </c>
      <c r="C51" s="1181">
        <v>45244</v>
      </c>
      <c r="D51" s="1182"/>
      <c r="E51" s="1165">
        <v>7.8</v>
      </c>
      <c r="F51" s="1165">
        <v>6220</v>
      </c>
      <c r="G51" s="1234"/>
      <c r="H51" s="1165"/>
      <c r="I51" s="1165"/>
      <c r="J51" s="1165"/>
      <c r="K51" s="1165"/>
      <c r="L51" s="1183">
        <v>7.89</v>
      </c>
      <c r="M51" s="1165">
        <v>6650</v>
      </c>
      <c r="N51" s="1165">
        <v>9</v>
      </c>
      <c r="O51" s="1165"/>
      <c r="P51" s="1165"/>
      <c r="Q51" s="1165"/>
      <c r="R51" s="1165"/>
      <c r="S51" s="1165"/>
      <c r="T51" s="1165"/>
      <c r="U51" s="1165"/>
      <c r="V51" s="1165"/>
      <c r="W51" s="1165"/>
      <c r="X51" s="1165"/>
      <c r="Y51" s="1165"/>
      <c r="Z51" s="1165"/>
      <c r="AA51" s="1165"/>
      <c r="AB51" s="1165"/>
      <c r="AC51" s="1165"/>
      <c r="AD51" s="1165"/>
      <c r="AE51" s="1165"/>
      <c r="AF51" s="1165"/>
      <c r="AG51" s="1165"/>
      <c r="AH51" s="1165"/>
      <c r="AI51" s="1165"/>
      <c r="AJ51" s="1165"/>
      <c r="AK51" s="1165"/>
      <c r="AL51" s="1165"/>
      <c r="AM51" s="1165"/>
      <c r="AN51" s="1165"/>
      <c r="AO51" s="1165"/>
      <c r="AP51" s="1165"/>
      <c r="AQ51" s="1165"/>
      <c r="AR51" s="1165"/>
      <c r="AS51" s="1165"/>
      <c r="AT51" s="1165"/>
      <c r="AU51" s="1165"/>
      <c r="AV51" s="1165"/>
      <c r="AW51" s="1165"/>
      <c r="AX51" s="1165"/>
      <c r="AY51" s="1165"/>
      <c r="AZ51" s="1165"/>
      <c r="BA51" s="1165"/>
      <c r="BB51" s="1165"/>
      <c r="BC51" s="1165"/>
      <c r="BD51" s="1165"/>
      <c r="BE51" s="1165"/>
      <c r="BF51" s="1165"/>
      <c r="BG51" s="1165"/>
      <c r="BH51" s="1165"/>
      <c r="BI51" s="1165"/>
      <c r="BJ51" s="1165"/>
      <c r="BK51" s="1165"/>
      <c r="BL51" s="1165"/>
      <c r="BM51" s="1165"/>
      <c r="BN51" s="1165"/>
      <c r="BO51" s="1165"/>
      <c r="BP51" s="1165"/>
      <c r="BQ51" s="1165"/>
      <c r="BR51" s="1165"/>
      <c r="BS51" s="1165"/>
      <c r="BT51" s="1165"/>
      <c r="BU51" s="1165"/>
      <c r="BV51" s="1165"/>
      <c r="BW51" s="1165"/>
      <c r="BX51" s="1165"/>
      <c r="BY51" s="1165"/>
      <c r="BZ51" s="1165"/>
      <c r="CA51" s="1165"/>
      <c r="CB51" s="1165"/>
      <c r="CC51" s="1165"/>
      <c r="CD51" s="1165"/>
      <c r="CE51" s="1165"/>
      <c r="CF51" s="1165"/>
      <c r="CG51" s="1165"/>
      <c r="CH51" s="1165"/>
      <c r="CI51" s="1165"/>
      <c r="CJ51" s="1165"/>
      <c r="CK51" s="1165"/>
      <c r="CL51" s="1165">
        <f t="shared" si="1"/>
        <v>9</v>
      </c>
      <c r="CN51" s="1165"/>
      <c r="CO51" s="1165"/>
      <c r="CP51" s="1165"/>
      <c r="CQ51" s="1165"/>
    </row>
    <row r="52" spans="1:95" hidden="1">
      <c r="A52" s="1165" t="s">
        <v>2</v>
      </c>
      <c r="B52" s="1180">
        <v>45261</v>
      </c>
      <c r="C52" s="1181">
        <v>45271</v>
      </c>
      <c r="D52" s="1182"/>
      <c r="E52" s="1165">
        <v>7.86</v>
      </c>
      <c r="F52" s="1165">
        <v>6150</v>
      </c>
      <c r="G52" s="1234"/>
      <c r="H52" s="1165"/>
      <c r="I52" s="1165"/>
      <c r="J52" s="1165"/>
      <c r="K52" s="1165"/>
      <c r="L52" s="1183">
        <v>7.85</v>
      </c>
      <c r="M52" s="1165">
        <v>6430</v>
      </c>
      <c r="N52" s="1165">
        <v>13</v>
      </c>
      <c r="O52" s="1165" t="s">
        <v>51</v>
      </c>
      <c r="P52" s="1165" t="s">
        <v>51</v>
      </c>
      <c r="Q52" s="1165">
        <v>260</v>
      </c>
      <c r="R52" s="1165">
        <v>260</v>
      </c>
      <c r="S52" s="1165">
        <v>19</v>
      </c>
      <c r="T52" s="1165">
        <v>3190</v>
      </c>
      <c r="U52" s="1165" t="s">
        <v>30</v>
      </c>
      <c r="V52" s="1165" t="s">
        <v>17</v>
      </c>
      <c r="W52" s="1165">
        <v>2.4E-2</v>
      </c>
      <c r="X52" s="1165" t="s">
        <v>37</v>
      </c>
      <c r="Y52" s="1165" t="s">
        <v>17</v>
      </c>
      <c r="Z52" s="1165">
        <v>2E-3</v>
      </c>
      <c r="AA52" s="1165" t="s">
        <v>17</v>
      </c>
      <c r="AB52" s="1165" t="s">
        <v>17</v>
      </c>
      <c r="AC52" s="1165">
        <v>0.309</v>
      </c>
      <c r="AD52" s="1165">
        <v>0.02</v>
      </c>
      <c r="AE52" s="1165" t="s">
        <v>30</v>
      </c>
      <c r="AF52" s="1165" t="s">
        <v>50</v>
      </c>
      <c r="AG52" s="1165">
        <v>0.89</v>
      </c>
      <c r="AH52" s="1165" t="s">
        <v>52</v>
      </c>
      <c r="AI52" s="1165" t="s">
        <v>30</v>
      </c>
      <c r="AJ52" s="1165" t="s">
        <v>17</v>
      </c>
      <c r="AK52" s="1165">
        <v>2.5000000000000001E-2</v>
      </c>
      <c r="AL52" s="1165" t="s">
        <v>37</v>
      </c>
      <c r="AM52" s="1165" t="s">
        <v>17</v>
      </c>
      <c r="AN52" s="1165">
        <v>2E-3</v>
      </c>
      <c r="AO52" s="1165" t="s">
        <v>17</v>
      </c>
      <c r="AP52" s="1165" t="s">
        <v>17</v>
      </c>
      <c r="AQ52" s="1165">
        <v>0.33200000000000002</v>
      </c>
      <c r="AR52" s="1165">
        <v>1.9E-2</v>
      </c>
      <c r="AS52" s="1165" t="s">
        <v>30</v>
      </c>
      <c r="AT52" s="1165" t="s">
        <v>50</v>
      </c>
      <c r="AU52" s="1165">
        <v>0.98</v>
      </c>
      <c r="AV52" s="1165">
        <v>0.22</v>
      </c>
      <c r="AW52" s="1165" t="s">
        <v>37</v>
      </c>
      <c r="AX52" s="1165" t="s">
        <v>37</v>
      </c>
      <c r="AY52" s="1165" t="s">
        <v>53</v>
      </c>
      <c r="AZ52" s="1165" t="s">
        <v>85</v>
      </c>
      <c r="BA52" s="1165" t="s">
        <v>85</v>
      </c>
      <c r="BB52" s="1165" t="s">
        <v>85</v>
      </c>
      <c r="BC52" s="1165" t="s">
        <v>85</v>
      </c>
      <c r="BD52" s="1165" t="s">
        <v>85</v>
      </c>
      <c r="BE52" s="1165" t="s">
        <v>85</v>
      </c>
      <c r="BF52" s="1165" t="s">
        <v>85</v>
      </c>
      <c r="BG52" s="1165" t="s">
        <v>85</v>
      </c>
      <c r="BH52" s="1165" t="s">
        <v>85</v>
      </c>
      <c r="BI52" s="1165" t="s">
        <v>85</v>
      </c>
      <c r="BJ52" s="1165" t="s">
        <v>85</v>
      </c>
      <c r="BK52" s="1165" t="s">
        <v>85</v>
      </c>
      <c r="BL52" s="1165" t="s">
        <v>102</v>
      </c>
      <c r="BM52" s="1165" t="s">
        <v>85</v>
      </c>
      <c r="BN52" s="1165" t="s">
        <v>85</v>
      </c>
      <c r="BO52" s="1165" t="s">
        <v>85</v>
      </c>
      <c r="BP52" s="1165" t="s">
        <v>102</v>
      </c>
      <c r="BQ52" s="1165" t="s">
        <v>102</v>
      </c>
      <c r="BR52" s="1165" t="s">
        <v>332</v>
      </c>
      <c r="BS52" s="1165" t="s">
        <v>0</v>
      </c>
      <c r="BT52" s="1165" t="s">
        <v>333</v>
      </c>
      <c r="BU52" s="1165" t="s">
        <v>0</v>
      </c>
      <c r="BV52" s="1165" t="s">
        <v>0</v>
      </c>
      <c r="BW52" s="1165" t="s">
        <v>332</v>
      </c>
      <c r="BX52" s="1165" t="s">
        <v>332</v>
      </c>
      <c r="BY52" s="1165" t="s">
        <v>333</v>
      </c>
      <c r="BZ52" s="1165" t="s">
        <v>333</v>
      </c>
      <c r="CA52" s="1165" t="s">
        <v>333</v>
      </c>
      <c r="CB52" s="1165" t="s">
        <v>333</v>
      </c>
      <c r="CC52" s="1165" t="s">
        <v>333</v>
      </c>
      <c r="CD52" s="1165" t="s">
        <v>51</v>
      </c>
      <c r="CE52" s="1165" t="s">
        <v>15</v>
      </c>
      <c r="CF52" s="1165" t="s">
        <v>15</v>
      </c>
      <c r="CG52" s="1165" t="s">
        <v>15</v>
      </c>
      <c r="CH52" s="1165" t="s">
        <v>15</v>
      </c>
      <c r="CI52" s="1165" t="s">
        <v>15</v>
      </c>
      <c r="CJ52" s="1165" t="s">
        <v>51</v>
      </c>
      <c r="CK52" s="1165" t="s">
        <v>53</v>
      </c>
      <c r="CL52" s="1165">
        <f t="shared" si="1"/>
        <v>13</v>
      </c>
      <c r="CN52" s="1165"/>
      <c r="CO52" s="1165"/>
      <c r="CP52" s="1165"/>
      <c r="CQ52" s="1165"/>
    </row>
    <row r="53" spans="1:95" hidden="1">
      <c r="A53" s="1165" t="s">
        <v>2</v>
      </c>
      <c r="B53" s="1180">
        <v>45292</v>
      </c>
      <c r="C53" s="1181">
        <v>45321</v>
      </c>
      <c r="D53" s="1182"/>
      <c r="E53" s="1165">
        <v>7.94</v>
      </c>
      <c r="F53" s="1165">
        <v>6250</v>
      </c>
      <c r="G53" s="1234">
        <v>27.7</v>
      </c>
      <c r="H53" s="1165" t="s">
        <v>245</v>
      </c>
      <c r="I53" s="1165" t="s">
        <v>246</v>
      </c>
      <c r="J53" s="1165" t="s">
        <v>433</v>
      </c>
      <c r="K53" s="1165"/>
      <c r="L53" s="1183">
        <v>8.1199999999999992</v>
      </c>
      <c r="M53" s="1165">
        <v>6370</v>
      </c>
      <c r="N53" s="1165">
        <v>21</v>
      </c>
      <c r="O53" s="1165"/>
      <c r="P53" s="1165"/>
      <c r="Q53" s="1165"/>
      <c r="R53" s="1165"/>
      <c r="S53" s="1165"/>
      <c r="T53" s="1165"/>
      <c r="U53" s="1165"/>
      <c r="V53" s="1165"/>
      <c r="W53" s="1165"/>
      <c r="X53" s="1165"/>
      <c r="Y53" s="1165"/>
      <c r="Z53" s="1165"/>
      <c r="AA53" s="1165"/>
      <c r="AB53" s="1165"/>
      <c r="AC53" s="1165"/>
      <c r="AD53" s="1165"/>
      <c r="AE53" s="1165"/>
      <c r="AF53" s="1165"/>
      <c r="AG53" s="1165"/>
      <c r="AH53" s="1165"/>
      <c r="AI53" s="1165"/>
      <c r="AJ53" s="1165"/>
      <c r="AK53" s="1165"/>
      <c r="AL53" s="1165"/>
      <c r="AM53" s="1165"/>
      <c r="AN53" s="1165"/>
      <c r="AO53" s="1165"/>
      <c r="AP53" s="1165"/>
      <c r="AQ53" s="1165"/>
      <c r="AR53" s="1165"/>
      <c r="AS53" s="1165"/>
      <c r="AT53" s="1165"/>
      <c r="AU53" s="1165"/>
      <c r="AV53" s="1165"/>
      <c r="AW53" s="1165"/>
      <c r="AX53" s="1165"/>
      <c r="AY53" s="1165"/>
      <c r="AZ53" s="1165"/>
      <c r="BA53" s="1165"/>
      <c r="BB53" s="1165"/>
      <c r="BC53" s="1165"/>
      <c r="BD53" s="1165"/>
      <c r="BE53" s="1165"/>
      <c r="BF53" s="1165"/>
      <c r="BG53" s="1165"/>
      <c r="BH53" s="1165"/>
      <c r="BI53" s="1165"/>
      <c r="BJ53" s="1165"/>
      <c r="BK53" s="1165"/>
      <c r="BL53" s="1165"/>
      <c r="BM53" s="1165"/>
      <c r="BN53" s="1165"/>
      <c r="BO53" s="1165"/>
      <c r="BP53" s="1165"/>
      <c r="BQ53" s="1165"/>
      <c r="BR53" s="1165"/>
      <c r="BS53" s="1165"/>
      <c r="BT53" s="1165"/>
      <c r="BU53" s="1165"/>
      <c r="BV53" s="1165"/>
      <c r="BW53" s="1165"/>
      <c r="BX53" s="1165"/>
      <c r="BY53" s="1165"/>
      <c r="BZ53" s="1165"/>
      <c r="CA53" s="1165"/>
      <c r="CB53" s="1165"/>
      <c r="CC53" s="1165"/>
      <c r="CD53" s="1165"/>
      <c r="CE53" s="1165"/>
      <c r="CF53" s="1165"/>
      <c r="CG53" s="1165"/>
      <c r="CH53" s="1165"/>
      <c r="CI53" s="1165"/>
      <c r="CJ53" s="1165"/>
      <c r="CK53" s="1165"/>
      <c r="CL53" s="1223">
        <f t="shared" si="1"/>
        <v>21</v>
      </c>
      <c r="CN53" s="1165"/>
      <c r="CO53" s="1165"/>
      <c r="CP53" s="1165"/>
      <c r="CQ53" s="1165"/>
    </row>
    <row r="54" spans="1:95" hidden="1">
      <c r="A54" s="1165" t="s">
        <v>2</v>
      </c>
      <c r="B54" s="1180">
        <v>45323</v>
      </c>
      <c r="C54" s="1181">
        <v>45350</v>
      </c>
      <c r="D54" s="1182"/>
      <c r="E54" s="1183">
        <v>7.83</v>
      </c>
      <c r="F54" s="1165">
        <v>6360</v>
      </c>
      <c r="G54" s="1234">
        <v>28.7</v>
      </c>
      <c r="H54" s="1165" t="s">
        <v>245</v>
      </c>
      <c r="I54" s="1165" t="s">
        <v>246</v>
      </c>
      <c r="J54" s="1165" t="s">
        <v>433</v>
      </c>
      <c r="K54" s="1165"/>
      <c r="L54" s="1183">
        <v>7.95</v>
      </c>
      <c r="M54" s="1165">
        <v>6490</v>
      </c>
      <c r="N54" s="1165">
        <v>13</v>
      </c>
      <c r="O54" s="1165"/>
      <c r="P54" s="1165"/>
      <c r="Q54" s="1165"/>
      <c r="R54" s="1165"/>
      <c r="S54" s="1165"/>
      <c r="T54" s="1165"/>
      <c r="U54" s="1165"/>
      <c r="V54" s="1165"/>
      <c r="W54" s="1165"/>
      <c r="X54" s="1165"/>
      <c r="Y54" s="1165"/>
      <c r="Z54" s="1165"/>
      <c r="AA54" s="1165"/>
      <c r="AB54" s="1165"/>
      <c r="AC54" s="1165"/>
      <c r="AD54" s="1165"/>
      <c r="AE54" s="1165"/>
      <c r="AF54" s="1165"/>
      <c r="AG54" s="1165"/>
      <c r="AH54" s="1165"/>
      <c r="AI54" s="1165"/>
      <c r="AJ54" s="1165"/>
      <c r="AK54" s="1165"/>
      <c r="AL54" s="1165"/>
      <c r="AM54" s="1165"/>
      <c r="AN54" s="1165"/>
      <c r="AO54" s="1165"/>
      <c r="AP54" s="1165"/>
      <c r="AQ54" s="1165"/>
      <c r="AR54" s="1165"/>
      <c r="AS54" s="1165"/>
      <c r="AT54" s="1165"/>
      <c r="AU54" s="1165"/>
      <c r="AV54" s="1165"/>
      <c r="AW54" s="1165"/>
      <c r="AX54" s="1165"/>
      <c r="AY54" s="1165"/>
      <c r="AZ54" s="1165"/>
      <c r="BA54" s="1165"/>
      <c r="BB54" s="1165"/>
      <c r="BC54" s="1165"/>
      <c r="BD54" s="1165"/>
      <c r="BE54" s="1165"/>
      <c r="BF54" s="1165"/>
      <c r="BG54" s="1165"/>
      <c r="BH54" s="1165"/>
      <c r="BI54" s="1165"/>
      <c r="BJ54" s="1165"/>
      <c r="BK54" s="1165"/>
      <c r="BL54" s="1165"/>
      <c r="BM54" s="1165"/>
      <c r="BN54" s="1165"/>
      <c r="BO54" s="1165"/>
      <c r="BP54" s="1165"/>
      <c r="BQ54" s="1165"/>
      <c r="BR54" s="1165"/>
      <c r="BS54" s="1165"/>
      <c r="BT54" s="1165"/>
      <c r="BU54" s="1165"/>
      <c r="BV54" s="1165"/>
      <c r="BW54" s="1165"/>
      <c r="BX54" s="1165"/>
      <c r="BY54" s="1165"/>
      <c r="BZ54" s="1165"/>
      <c r="CA54" s="1165"/>
      <c r="CB54" s="1165"/>
      <c r="CC54" s="1165"/>
      <c r="CD54" s="1165"/>
      <c r="CE54" s="1165"/>
      <c r="CF54" s="1165"/>
      <c r="CG54" s="1165"/>
      <c r="CH54" s="1165"/>
      <c r="CI54" s="1165"/>
      <c r="CJ54" s="1165"/>
      <c r="CK54" s="1165"/>
      <c r="CL54" s="1223">
        <f t="shared" si="1"/>
        <v>13</v>
      </c>
      <c r="CN54" s="1165"/>
      <c r="CO54" s="1165"/>
      <c r="CP54" s="1165"/>
      <c r="CQ54" s="1165"/>
    </row>
    <row r="55" spans="1:95" hidden="1">
      <c r="A55" s="1165" t="s">
        <v>2</v>
      </c>
      <c r="B55" s="1180">
        <v>45352</v>
      </c>
      <c r="C55" s="1181">
        <v>45363</v>
      </c>
      <c r="D55" s="1182"/>
      <c r="E55" s="1183">
        <v>7.89</v>
      </c>
      <c r="F55" s="1165">
        <v>6500</v>
      </c>
      <c r="G55" s="1234">
        <v>27.2</v>
      </c>
      <c r="H55" s="1165" t="s">
        <v>245</v>
      </c>
      <c r="I55" s="1165" t="s">
        <v>246</v>
      </c>
      <c r="J55" s="1165" t="s">
        <v>433</v>
      </c>
      <c r="K55" s="1165"/>
      <c r="L55" s="1183">
        <v>6.23</v>
      </c>
      <c r="M55" s="1165">
        <v>6890</v>
      </c>
      <c r="N55" s="1165" t="s">
        <v>53</v>
      </c>
      <c r="O55" s="1165"/>
      <c r="P55" s="1165"/>
      <c r="Q55" s="1165"/>
      <c r="R55" s="1165"/>
      <c r="S55" s="1165"/>
      <c r="T55" s="1165"/>
      <c r="U55" s="1165" t="s">
        <v>30</v>
      </c>
      <c r="V55" s="1165" t="s">
        <v>17</v>
      </c>
      <c r="W55" s="1165">
        <v>2.8000000000000001E-2</v>
      </c>
      <c r="X55" s="1165" t="s">
        <v>37</v>
      </c>
      <c r="Y55" s="1165" t="s">
        <v>17</v>
      </c>
      <c r="Z55" s="1165"/>
      <c r="AA55" s="1165" t="s">
        <v>17</v>
      </c>
      <c r="AB55" s="1165" t="s">
        <v>17</v>
      </c>
      <c r="AC55" s="1165">
        <v>0.254</v>
      </c>
      <c r="AD55" s="1165">
        <v>0.01</v>
      </c>
      <c r="AE55" s="1165" t="s">
        <v>30</v>
      </c>
      <c r="AF55" s="1165" t="s">
        <v>50</v>
      </c>
      <c r="AG55" s="1165">
        <v>1.03</v>
      </c>
      <c r="AH55" s="1165" t="s">
        <v>52</v>
      </c>
      <c r="AI55" s="1165">
        <v>0.01</v>
      </c>
      <c r="AJ55" s="1165" t="s">
        <v>17</v>
      </c>
      <c r="AK55" s="1165">
        <v>2.8000000000000001E-2</v>
      </c>
      <c r="AL55" s="1165" t="s">
        <v>37</v>
      </c>
      <c r="AM55" s="1165" t="s">
        <v>17</v>
      </c>
      <c r="AN55" s="1165"/>
      <c r="AO55" s="1165" t="s">
        <v>17</v>
      </c>
      <c r="AP55" s="1165" t="s">
        <v>17</v>
      </c>
      <c r="AQ55" s="1165">
        <v>0.28299999999999997</v>
      </c>
      <c r="AR55" s="1165">
        <v>0.01</v>
      </c>
      <c r="AS55" s="1165" t="s">
        <v>30</v>
      </c>
      <c r="AT55" s="1165" t="s">
        <v>50</v>
      </c>
      <c r="AU55" s="1165">
        <v>1.04</v>
      </c>
      <c r="AV55" s="1165">
        <v>0.28999999999999998</v>
      </c>
      <c r="AW55" s="1165" t="s">
        <v>37</v>
      </c>
      <c r="AX55" s="1165" t="s">
        <v>37</v>
      </c>
      <c r="AY55" s="1165" t="s">
        <v>53</v>
      </c>
      <c r="AZ55" s="1165" t="s">
        <v>85</v>
      </c>
      <c r="BA55" s="1165" t="s">
        <v>85</v>
      </c>
      <c r="BB55" s="1165" t="s">
        <v>85</v>
      </c>
      <c r="BC55" s="1165" t="s">
        <v>85</v>
      </c>
      <c r="BD55" s="1165" t="s">
        <v>85</v>
      </c>
      <c r="BE55" s="1165" t="s">
        <v>85</v>
      </c>
      <c r="BF55" s="1165" t="s">
        <v>85</v>
      </c>
      <c r="BG55" s="1165" t="s">
        <v>85</v>
      </c>
      <c r="BH55" s="1165" t="s">
        <v>85</v>
      </c>
      <c r="BI55" s="1165" t="s">
        <v>85</v>
      </c>
      <c r="BJ55" s="1165" t="s">
        <v>85</v>
      </c>
      <c r="BK55" s="1165" t="s">
        <v>85</v>
      </c>
      <c r="BL55" s="1165" t="s">
        <v>102</v>
      </c>
      <c r="BM55" s="1165" t="s">
        <v>85</v>
      </c>
      <c r="BN55" s="1165" t="s">
        <v>85</v>
      </c>
      <c r="BO55" s="1165" t="s">
        <v>85</v>
      </c>
      <c r="BP55" s="1165" t="s">
        <v>102</v>
      </c>
      <c r="BQ55" s="1165" t="s">
        <v>102</v>
      </c>
      <c r="BR55" s="1165" t="s">
        <v>332</v>
      </c>
      <c r="BS55" s="1165" t="s">
        <v>0</v>
      </c>
      <c r="BT55" s="1165" t="s">
        <v>333</v>
      </c>
      <c r="BU55" s="1165" t="s">
        <v>0</v>
      </c>
      <c r="BV55" s="1165" t="s">
        <v>0</v>
      </c>
      <c r="BW55" s="1165" t="s">
        <v>332</v>
      </c>
      <c r="BX55" s="1165" t="s">
        <v>332</v>
      </c>
      <c r="BY55" s="1165" t="s">
        <v>333</v>
      </c>
      <c r="BZ55" s="1165" t="s">
        <v>333</v>
      </c>
      <c r="CA55" s="1165" t="s">
        <v>333</v>
      </c>
      <c r="CB55" s="1165" t="s">
        <v>333</v>
      </c>
      <c r="CC55" s="1165" t="s">
        <v>333</v>
      </c>
      <c r="CD55" s="1165" t="s">
        <v>51</v>
      </c>
      <c r="CE55" s="1165" t="s">
        <v>15</v>
      </c>
      <c r="CF55" s="1165" t="s">
        <v>15</v>
      </c>
      <c r="CG55" s="1165" t="s">
        <v>15</v>
      </c>
      <c r="CH55" s="1165" t="s">
        <v>15</v>
      </c>
      <c r="CI55" s="1165" t="s">
        <v>15</v>
      </c>
      <c r="CJ55" s="1165" t="s">
        <v>51</v>
      </c>
      <c r="CK55" s="1165" t="s">
        <v>53</v>
      </c>
      <c r="CL55" s="1223">
        <f t="shared" si="1"/>
        <v>2.5</v>
      </c>
      <c r="CN55" s="1165" t="s">
        <v>17</v>
      </c>
      <c r="CO55" s="1165">
        <v>4.0000000000000001E-3</v>
      </c>
      <c r="CP55" s="1165" t="s">
        <v>17</v>
      </c>
      <c r="CQ55" s="1165">
        <v>4.0000000000000001E-3</v>
      </c>
    </row>
    <row r="56" spans="1:95" hidden="1">
      <c r="A56" s="1165" t="s">
        <v>2</v>
      </c>
      <c r="B56" s="1180">
        <v>45383</v>
      </c>
      <c r="C56" s="1181">
        <v>45390</v>
      </c>
      <c r="D56" s="1182"/>
      <c r="E56" s="1165">
        <v>8.2100000000000009</v>
      </c>
      <c r="F56" s="1165">
        <v>5360</v>
      </c>
      <c r="G56" s="1234">
        <v>23.9</v>
      </c>
      <c r="H56" s="1165" t="s">
        <v>245</v>
      </c>
      <c r="I56" s="1165" t="s">
        <v>246</v>
      </c>
      <c r="J56" s="1165" t="s">
        <v>433</v>
      </c>
      <c r="K56" s="1165"/>
      <c r="L56" s="1183">
        <v>8.35</v>
      </c>
      <c r="M56" s="1165">
        <v>5830</v>
      </c>
      <c r="N56" s="1165">
        <v>8</v>
      </c>
      <c r="O56" s="1165"/>
      <c r="P56" s="1165"/>
      <c r="Q56" s="1165"/>
      <c r="R56" s="1165"/>
      <c r="S56" s="1165"/>
      <c r="T56" s="1165"/>
      <c r="U56" s="1165"/>
      <c r="V56" s="1165"/>
      <c r="W56" s="1165"/>
      <c r="X56" s="1165"/>
      <c r="Y56" s="1165"/>
      <c r="Z56" s="1165"/>
      <c r="AA56" s="1165"/>
      <c r="AB56" s="1165"/>
      <c r="AC56" s="1165"/>
      <c r="AD56" s="1165"/>
      <c r="AE56" s="1165"/>
      <c r="AF56" s="1165"/>
      <c r="AG56" s="1165"/>
      <c r="AH56" s="1165"/>
      <c r="AI56" s="1165"/>
      <c r="AJ56" s="1165"/>
      <c r="AK56" s="1165"/>
      <c r="AL56" s="1165"/>
      <c r="AM56" s="1165"/>
      <c r="AN56" s="1165"/>
      <c r="AO56" s="1165"/>
      <c r="AP56" s="1165"/>
      <c r="AQ56" s="1165"/>
      <c r="AR56" s="1165"/>
      <c r="AS56" s="1165"/>
      <c r="AT56" s="1165"/>
      <c r="AU56" s="1165"/>
      <c r="AV56" s="1165"/>
      <c r="AW56" s="1165"/>
      <c r="AX56" s="1165"/>
      <c r="AY56" s="1165"/>
      <c r="AZ56" s="1165"/>
      <c r="BA56" s="1165"/>
      <c r="BB56" s="1165"/>
      <c r="BC56" s="1165"/>
      <c r="BD56" s="1165"/>
      <c r="BE56" s="1165"/>
      <c r="BF56" s="1165"/>
      <c r="BG56" s="1165"/>
      <c r="BH56" s="1165"/>
      <c r="BI56" s="1165"/>
      <c r="BJ56" s="1165"/>
      <c r="BK56" s="1165"/>
      <c r="BL56" s="1165"/>
      <c r="BM56" s="1165"/>
      <c r="BN56" s="1165"/>
      <c r="BO56" s="1165"/>
      <c r="BP56" s="1165"/>
      <c r="BQ56" s="1165"/>
      <c r="BR56" s="1165"/>
      <c r="BS56" s="1165"/>
      <c r="BT56" s="1165"/>
      <c r="BU56" s="1165"/>
      <c r="BV56" s="1165"/>
      <c r="BW56" s="1165"/>
      <c r="BX56" s="1165"/>
      <c r="BY56" s="1165"/>
      <c r="BZ56" s="1165"/>
      <c r="CA56" s="1165"/>
      <c r="CB56" s="1165"/>
      <c r="CC56" s="1165"/>
      <c r="CD56" s="1165"/>
      <c r="CE56" s="1165"/>
      <c r="CF56" s="1165"/>
      <c r="CG56" s="1165"/>
      <c r="CH56" s="1165"/>
      <c r="CI56" s="1165"/>
      <c r="CJ56" s="1165"/>
      <c r="CK56" s="1165"/>
      <c r="CL56" s="1223">
        <f t="shared" si="1"/>
        <v>8</v>
      </c>
      <c r="CN56" s="1165"/>
      <c r="CO56" s="1165"/>
      <c r="CP56" s="1165"/>
      <c r="CQ56" s="1165"/>
    </row>
    <row r="57" spans="1:95" hidden="1">
      <c r="A57" s="1165" t="s">
        <v>2</v>
      </c>
      <c r="B57" s="1180">
        <v>45413</v>
      </c>
      <c r="C57" s="1181">
        <v>45433</v>
      </c>
      <c r="D57" s="1182"/>
      <c r="E57" s="1183">
        <v>8.01</v>
      </c>
      <c r="F57" s="1165">
        <v>6360</v>
      </c>
      <c r="G57" s="1234">
        <v>14.7</v>
      </c>
      <c r="H57" s="1165" t="s">
        <v>245</v>
      </c>
      <c r="I57" s="1165" t="s">
        <v>246</v>
      </c>
      <c r="J57" s="1165" t="s">
        <v>433</v>
      </c>
      <c r="K57" s="1165"/>
      <c r="L57" s="1183">
        <v>8.23</v>
      </c>
      <c r="M57" s="1165">
        <v>6290</v>
      </c>
      <c r="N57" s="1165">
        <v>10</v>
      </c>
      <c r="O57" s="1165"/>
      <c r="P57" s="1165"/>
      <c r="Q57" s="1165"/>
      <c r="R57" s="1165"/>
      <c r="S57" s="1165"/>
      <c r="T57" s="1165"/>
      <c r="U57" s="1165"/>
      <c r="V57" s="1165"/>
      <c r="W57" s="1165"/>
      <c r="X57" s="1165"/>
      <c r="Y57" s="1165"/>
      <c r="Z57" s="1165"/>
      <c r="AA57" s="1165"/>
      <c r="AB57" s="1165"/>
      <c r="AC57" s="1165"/>
      <c r="AD57" s="1165"/>
      <c r="AE57" s="1165"/>
      <c r="AF57" s="1165"/>
      <c r="AG57" s="1165"/>
      <c r="AH57" s="1165"/>
      <c r="AI57" s="1165"/>
      <c r="AJ57" s="1165"/>
      <c r="AK57" s="1165"/>
      <c r="AL57" s="1165"/>
      <c r="AM57" s="1165"/>
      <c r="AN57" s="1165"/>
      <c r="AO57" s="1165"/>
      <c r="AP57" s="1165"/>
      <c r="AQ57" s="1165"/>
      <c r="AR57" s="1165"/>
      <c r="AS57" s="1165"/>
      <c r="AT57" s="1165"/>
      <c r="AU57" s="1165"/>
      <c r="AV57" s="1165"/>
      <c r="AW57" s="1165"/>
      <c r="AX57" s="1165"/>
      <c r="AY57" s="1165"/>
      <c r="AZ57" s="1165"/>
      <c r="BA57" s="1165"/>
      <c r="BB57" s="1165"/>
      <c r="BC57" s="1165"/>
      <c r="BD57" s="1165"/>
      <c r="BE57" s="1165"/>
      <c r="BF57" s="1165"/>
      <c r="BG57" s="1165"/>
      <c r="BH57" s="1165"/>
      <c r="BI57" s="1165"/>
      <c r="BJ57" s="1165"/>
      <c r="BK57" s="1165"/>
      <c r="BL57" s="1165"/>
      <c r="BM57" s="1165"/>
      <c r="BN57" s="1165"/>
      <c r="BO57" s="1165"/>
      <c r="BP57" s="1165"/>
      <c r="BQ57" s="1165"/>
      <c r="BR57" s="1165"/>
      <c r="BS57" s="1165"/>
      <c r="BT57" s="1165"/>
      <c r="BU57" s="1165"/>
      <c r="BV57" s="1165"/>
      <c r="BW57" s="1165"/>
      <c r="BX57" s="1165"/>
      <c r="BY57" s="1165"/>
      <c r="BZ57" s="1165"/>
      <c r="CA57" s="1165"/>
      <c r="CB57" s="1165"/>
      <c r="CC57" s="1165"/>
      <c r="CD57" s="1165"/>
      <c r="CE57" s="1165"/>
      <c r="CF57" s="1165"/>
      <c r="CG57" s="1165"/>
      <c r="CH57" s="1165"/>
      <c r="CI57" s="1165"/>
      <c r="CJ57" s="1165"/>
      <c r="CK57" s="1165"/>
      <c r="CL57" s="1223">
        <f t="shared" si="1"/>
        <v>10</v>
      </c>
      <c r="CN57" s="1165"/>
      <c r="CO57" s="1165"/>
      <c r="CP57" s="1165"/>
      <c r="CQ57" s="1165"/>
    </row>
    <row r="58" spans="1:95" hidden="1">
      <c r="A58" s="1165" t="s">
        <v>2</v>
      </c>
      <c r="B58" s="1180">
        <v>45444</v>
      </c>
      <c r="C58" s="1181">
        <v>45455</v>
      </c>
      <c r="D58" s="1182"/>
      <c r="E58" s="1183">
        <v>8.34</v>
      </c>
      <c r="F58" s="1165">
        <v>3480</v>
      </c>
      <c r="G58" s="1234">
        <v>15</v>
      </c>
      <c r="H58" s="1165" t="s">
        <v>245</v>
      </c>
      <c r="I58" s="1165" t="s">
        <v>246</v>
      </c>
      <c r="J58" s="1165" t="s">
        <v>433</v>
      </c>
      <c r="K58" s="1165"/>
      <c r="L58" s="1183">
        <v>8.1999999999999993</v>
      </c>
      <c r="M58" s="1165">
        <v>3740</v>
      </c>
      <c r="N58" s="1165">
        <v>10</v>
      </c>
      <c r="O58" s="1165"/>
      <c r="P58" s="1165"/>
      <c r="Q58" s="1165"/>
      <c r="R58" s="1165"/>
      <c r="S58" s="1165"/>
      <c r="T58" s="1165"/>
      <c r="U58" s="1165"/>
      <c r="V58" s="1165"/>
      <c r="W58" s="1165"/>
      <c r="X58" s="1165"/>
      <c r="Y58" s="1165"/>
      <c r="Z58" s="1165"/>
      <c r="AA58" s="1165"/>
      <c r="AB58" s="1165"/>
      <c r="AC58" s="1165"/>
      <c r="AD58" s="1165"/>
      <c r="AE58" s="1165"/>
      <c r="AF58" s="1165"/>
      <c r="AG58" s="1165"/>
      <c r="AH58" s="1165">
        <v>0.09</v>
      </c>
      <c r="AI58" s="1165"/>
      <c r="AJ58" s="1165" t="s">
        <v>17</v>
      </c>
      <c r="AK58" s="1165">
        <v>2.1000000000000001E-2</v>
      </c>
      <c r="AL58" s="1165" t="s">
        <v>37</v>
      </c>
      <c r="AM58" s="1165" t="s">
        <v>17</v>
      </c>
      <c r="AN58" s="1165"/>
      <c r="AO58" s="1165" t="s">
        <v>17</v>
      </c>
      <c r="AP58" s="1165" t="s">
        <v>17</v>
      </c>
      <c r="AQ58" s="1165">
        <v>2.5999999999999999E-2</v>
      </c>
      <c r="AR58" s="1165">
        <v>7.0000000000000001E-3</v>
      </c>
      <c r="AS58" s="1165" t="s">
        <v>30</v>
      </c>
      <c r="AT58" s="1165" t="s">
        <v>50</v>
      </c>
      <c r="AU58" s="1165">
        <v>0.54</v>
      </c>
      <c r="AV58" s="1165">
        <v>0.13</v>
      </c>
      <c r="AW58" s="1165"/>
      <c r="AX58" s="1165" t="s">
        <v>37</v>
      </c>
      <c r="AY58" s="1165" t="s">
        <v>53</v>
      </c>
      <c r="AZ58" s="1165" t="s">
        <v>85</v>
      </c>
      <c r="BA58" s="1165" t="s">
        <v>85</v>
      </c>
      <c r="BB58" s="1165" t="s">
        <v>85</v>
      </c>
      <c r="BC58" s="1165" t="s">
        <v>85</v>
      </c>
      <c r="BD58" s="1165" t="s">
        <v>85</v>
      </c>
      <c r="BE58" s="1165" t="s">
        <v>85</v>
      </c>
      <c r="BF58" s="1165" t="s">
        <v>85</v>
      </c>
      <c r="BG58" s="1165" t="s">
        <v>85</v>
      </c>
      <c r="BH58" s="1165" t="s">
        <v>85</v>
      </c>
      <c r="BI58" s="1165" t="s">
        <v>85</v>
      </c>
      <c r="BJ58" s="1165" t="s">
        <v>85</v>
      </c>
      <c r="BK58" s="1165" t="s">
        <v>85</v>
      </c>
      <c r="BL58" s="1165" t="s">
        <v>102</v>
      </c>
      <c r="BM58" s="1165" t="s">
        <v>85</v>
      </c>
      <c r="BN58" s="1165" t="s">
        <v>85</v>
      </c>
      <c r="BO58" s="1165" t="s">
        <v>85</v>
      </c>
      <c r="BP58" s="1165" t="s">
        <v>102</v>
      </c>
      <c r="BQ58" s="1165" t="s">
        <v>102</v>
      </c>
      <c r="BR58" s="1165" t="s">
        <v>332</v>
      </c>
      <c r="BS58" s="1165" t="s">
        <v>0</v>
      </c>
      <c r="BT58" s="1165" t="s">
        <v>333</v>
      </c>
      <c r="BU58" s="1165" t="s">
        <v>0</v>
      </c>
      <c r="BV58" s="1165" t="s">
        <v>0</v>
      </c>
      <c r="BW58" s="1165" t="s">
        <v>332</v>
      </c>
      <c r="BX58" s="1165" t="s">
        <v>332</v>
      </c>
      <c r="BY58" s="1165" t="s">
        <v>333</v>
      </c>
      <c r="BZ58" s="1165" t="s">
        <v>333</v>
      </c>
      <c r="CA58" s="1165" t="s">
        <v>333</v>
      </c>
      <c r="CB58" s="1165" t="s">
        <v>333</v>
      </c>
      <c r="CC58" s="1165" t="s">
        <v>333</v>
      </c>
      <c r="CD58" s="1165" t="s">
        <v>51</v>
      </c>
      <c r="CE58" s="1165" t="s">
        <v>15</v>
      </c>
      <c r="CF58" s="1165" t="s">
        <v>15</v>
      </c>
      <c r="CG58" s="1165" t="s">
        <v>15</v>
      </c>
      <c r="CH58" s="1165" t="s">
        <v>15</v>
      </c>
      <c r="CI58" s="1165" t="s">
        <v>15</v>
      </c>
      <c r="CJ58" s="1165" t="s">
        <v>51</v>
      </c>
      <c r="CK58" s="1165" t="s">
        <v>53</v>
      </c>
      <c r="CL58" s="1223">
        <f t="shared" si="1"/>
        <v>10</v>
      </c>
      <c r="CN58" s="1165"/>
      <c r="CO58" s="1165"/>
      <c r="CP58" s="1165"/>
      <c r="CQ58" s="1165"/>
    </row>
    <row r="59" spans="1:95" hidden="1">
      <c r="A59" s="1165" t="s">
        <v>2</v>
      </c>
      <c r="B59" s="1180">
        <v>45474</v>
      </c>
      <c r="C59" s="1181">
        <v>45481</v>
      </c>
      <c r="D59" s="1182"/>
      <c r="E59" s="1183">
        <v>8.01</v>
      </c>
      <c r="F59" s="1165">
        <v>5720</v>
      </c>
      <c r="G59" s="1234">
        <v>13.9</v>
      </c>
      <c r="H59" s="1165" t="s">
        <v>245</v>
      </c>
      <c r="I59" s="1165" t="s">
        <v>246</v>
      </c>
      <c r="J59" s="1165" t="s">
        <v>433</v>
      </c>
      <c r="K59" s="1165"/>
      <c r="L59" s="1183">
        <v>8.1999999999999993</v>
      </c>
      <c r="M59" s="1165">
        <v>5870</v>
      </c>
      <c r="N59" s="1165">
        <v>10</v>
      </c>
      <c r="O59" s="1165"/>
      <c r="P59" s="1165"/>
      <c r="Q59" s="1165"/>
      <c r="R59" s="1165"/>
      <c r="S59" s="1165"/>
      <c r="T59" s="1165"/>
      <c r="U59" s="1165"/>
      <c r="V59" s="1165"/>
      <c r="W59" s="1165"/>
      <c r="X59" s="1165"/>
      <c r="Y59" s="1165"/>
      <c r="Z59" s="1165"/>
      <c r="AA59" s="1165"/>
      <c r="AB59" s="1165"/>
      <c r="AC59" s="1165"/>
      <c r="AD59" s="1165"/>
      <c r="AE59" s="1165"/>
      <c r="AF59" s="1165"/>
      <c r="AG59" s="1165"/>
      <c r="AH59" s="1165"/>
      <c r="AI59" s="1165"/>
      <c r="AJ59" s="1165"/>
      <c r="AK59" s="1165"/>
      <c r="AL59" s="1165"/>
      <c r="AM59" s="1165"/>
      <c r="AN59" s="1165"/>
      <c r="AO59" s="1165"/>
      <c r="AP59" s="1165"/>
      <c r="AQ59" s="1165"/>
      <c r="AR59" s="1165"/>
      <c r="AS59" s="1165"/>
      <c r="AT59" s="1165"/>
      <c r="AU59" s="1165"/>
      <c r="AV59" s="1165"/>
      <c r="AW59" s="1165"/>
      <c r="AX59" s="1165"/>
      <c r="AY59" s="1165"/>
      <c r="AZ59" s="1165"/>
      <c r="BA59" s="1165"/>
      <c r="BB59" s="1165"/>
      <c r="BC59" s="1165"/>
      <c r="BD59" s="1165"/>
      <c r="BE59" s="1165"/>
      <c r="BF59" s="1165"/>
      <c r="BG59" s="1165"/>
      <c r="BH59" s="1165"/>
      <c r="BI59" s="1165"/>
      <c r="BJ59" s="1165"/>
      <c r="BK59" s="1165"/>
      <c r="BL59" s="1165"/>
      <c r="BM59" s="1165"/>
      <c r="BN59" s="1165"/>
      <c r="BO59" s="1165"/>
      <c r="BP59" s="1165"/>
      <c r="BQ59" s="1165"/>
      <c r="BR59" s="1165"/>
      <c r="BS59" s="1165"/>
      <c r="BT59" s="1165"/>
      <c r="BU59" s="1165"/>
      <c r="BV59" s="1165"/>
      <c r="BW59" s="1165"/>
      <c r="BX59" s="1165"/>
      <c r="BY59" s="1165"/>
      <c r="BZ59" s="1165"/>
      <c r="CA59" s="1165"/>
      <c r="CB59" s="1165"/>
      <c r="CC59" s="1165"/>
      <c r="CD59" s="1165"/>
      <c r="CE59" s="1165"/>
      <c r="CF59" s="1165"/>
      <c r="CG59" s="1165"/>
      <c r="CH59" s="1165"/>
      <c r="CI59" s="1165"/>
      <c r="CJ59" s="1165"/>
      <c r="CK59" s="1165"/>
      <c r="CL59" s="1223">
        <f t="shared" si="1"/>
        <v>10</v>
      </c>
      <c r="CN59" s="1165"/>
      <c r="CO59" s="1165"/>
      <c r="CP59" s="1165"/>
      <c r="CQ59" s="1165"/>
    </row>
    <row r="60" spans="1:95" hidden="1">
      <c r="A60" s="1165" t="s">
        <v>2</v>
      </c>
      <c r="B60" s="1180">
        <v>45505</v>
      </c>
      <c r="C60" s="1181">
        <v>45523</v>
      </c>
      <c r="D60" s="1182"/>
      <c r="E60" s="1183">
        <v>8.4</v>
      </c>
      <c r="F60" s="1165">
        <v>5270</v>
      </c>
      <c r="G60" s="1234">
        <v>16.8</v>
      </c>
      <c r="H60" s="1165" t="s">
        <v>245</v>
      </c>
      <c r="I60" s="1165" t="s">
        <v>246</v>
      </c>
      <c r="J60" s="1165" t="s">
        <v>433</v>
      </c>
      <c r="K60" s="1165"/>
      <c r="L60" s="1183">
        <v>8.2100000000000009</v>
      </c>
      <c r="M60" s="1165">
        <v>5680</v>
      </c>
      <c r="N60" s="1165">
        <v>6</v>
      </c>
      <c r="O60" s="1165"/>
      <c r="P60" s="1165"/>
      <c r="Q60" s="1165"/>
      <c r="R60" s="1165"/>
      <c r="S60" s="1165"/>
      <c r="T60" s="1165"/>
      <c r="U60" s="1165"/>
      <c r="V60" s="1165"/>
      <c r="W60" s="1165"/>
      <c r="X60" s="1165"/>
      <c r="Y60" s="1165"/>
      <c r="Z60" s="1165"/>
      <c r="AA60" s="1165"/>
      <c r="AB60" s="1165"/>
      <c r="AC60" s="1165"/>
      <c r="AD60" s="1165"/>
      <c r="AE60" s="1165"/>
      <c r="AF60" s="1165"/>
      <c r="AG60" s="1165"/>
      <c r="AH60" s="1165"/>
      <c r="AI60" s="1165"/>
      <c r="AJ60" s="1165"/>
      <c r="AK60" s="1165"/>
      <c r="AL60" s="1165"/>
      <c r="AM60" s="1165"/>
      <c r="AN60" s="1165"/>
      <c r="AO60" s="1165"/>
      <c r="AP60" s="1165"/>
      <c r="AQ60" s="1165"/>
      <c r="AR60" s="1165"/>
      <c r="AS60" s="1165"/>
      <c r="AT60" s="1165"/>
      <c r="AU60" s="1165"/>
      <c r="AV60" s="1165"/>
      <c r="AW60" s="1165"/>
      <c r="AX60" s="1165"/>
      <c r="AY60" s="1165"/>
      <c r="AZ60" s="1165"/>
      <c r="BA60" s="1165"/>
      <c r="BB60" s="1165"/>
      <c r="BC60" s="1165"/>
      <c r="BD60" s="1165"/>
      <c r="BE60" s="1165"/>
      <c r="BF60" s="1165"/>
      <c r="BG60" s="1165"/>
      <c r="BH60" s="1165"/>
      <c r="BI60" s="1165"/>
      <c r="BJ60" s="1165"/>
      <c r="BK60" s="1165"/>
      <c r="BL60" s="1165"/>
      <c r="BM60" s="1165"/>
      <c r="BN60" s="1165"/>
      <c r="BO60" s="1165"/>
      <c r="BP60" s="1165"/>
      <c r="BQ60" s="1165"/>
      <c r="BR60" s="1165"/>
      <c r="BS60" s="1165"/>
      <c r="BT60" s="1165"/>
      <c r="BU60" s="1165"/>
      <c r="BV60" s="1165"/>
      <c r="BW60" s="1165"/>
      <c r="BX60" s="1165"/>
      <c r="BY60" s="1165"/>
      <c r="BZ60" s="1165"/>
      <c r="CA60" s="1165"/>
      <c r="CB60" s="1165"/>
      <c r="CC60" s="1165"/>
      <c r="CD60" s="1165"/>
      <c r="CE60" s="1165"/>
      <c r="CF60" s="1165"/>
      <c r="CG60" s="1165"/>
      <c r="CH60" s="1165"/>
      <c r="CI60" s="1165"/>
      <c r="CJ60" s="1165"/>
      <c r="CK60" s="1165"/>
      <c r="CL60" s="1223">
        <f t="shared" si="1"/>
        <v>6</v>
      </c>
      <c r="CN60" s="1165"/>
      <c r="CO60" s="1165"/>
      <c r="CP60" s="1165"/>
      <c r="CQ60" s="1165"/>
    </row>
    <row r="61" spans="1:95" hidden="1">
      <c r="A61" s="1165" t="s">
        <v>2</v>
      </c>
      <c r="B61" s="1180">
        <v>45536</v>
      </c>
      <c r="C61" s="1181">
        <v>45544</v>
      </c>
      <c r="D61" s="1182"/>
      <c r="E61" s="1183">
        <v>8.2799999999999994</v>
      </c>
      <c r="F61" s="1165">
        <v>5710</v>
      </c>
      <c r="G61" s="1234">
        <v>13.3</v>
      </c>
      <c r="H61" s="1165" t="s">
        <v>245</v>
      </c>
      <c r="I61" s="1165" t="s">
        <v>246</v>
      </c>
      <c r="J61" s="1165" t="s">
        <v>433</v>
      </c>
      <c r="K61" s="1165"/>
      <c r="L61" s="1183">
        <v>8.1</v>
      </c>
      <c r="M61" s="1165">
        <v>6300</v>
      </c>
      <c r="N61" s="1165">
        <v>14</v>
      </c>
      <c r="O61" s="1165" t="s">
        <v>51</v>
      </c>
      <c r="P61" s="1165" t="s">
        <v>51</v>
      </c>
      <c r="Q61" s="1165">
        <v>264</v>
      </c>
      <c r="R61" s="1165">
        <v>264</v>
      </c>
      <c r="S61" s="1165">
        <v>8</v>
      </c>
      <c r="T61" s="1165">
        <v>2790</v>
      </c>
      <c r="U61" s="1165" t="s">
        <v>30</v>
      </c>
      <c r="V61" s="1165" t="s">
        <v>17</v>
      </c>
      <c r="W61" s="1165"/>
      <c r="X61" s="1165" t="s">
        <v>37</v>
      </c>
      <c r="Y61" s="1165" t="s">
        <v>17</v>
      </c>
      <c r="Z61" s="1165" t="s">
        <v>17</v>
      </c>
      <c r="AA61" s="1165" t="s">
        <v>17</v>
      </c>
      <c r="AB61" s="1165" t="s">
        <v>17</v>
      </c>
      <c r="AC61" s="1165">
        <v>0.155</v>
      </c>
      <c r="AD61" s="1165">
        <v>6.0000000000000001E-3</v>
      </c>
      <c r="AE61" s="1165" t="s">
        <v>30</v>
      </c>
      <c r="AF61" s="1165" t="s">
        <v>50</v>
      </c>
      <c r="AG61" s="1165">
        <v>0.92</v>
      </c>
      <c r="AH61" s="1165" t="s">
        <v>52</v>
      </c>
      <c r="AI61" s="1165" t="s">
        <v>30</v>
      </c>
      <c r="AJ61" s="1165" t="s">
        <v>17</v>
      </c>
      <c r="AK61" s="1165"/>
      <c r="AL61" s="1165" t="s">
        <v>37</v>
      </c>
      <c r="AM61" s="1165" t="s">
        <v>17</v>
      </c>
      <c r="AN61" s="1165" t="s">
        <v>17</v>
      </c>
      <c r="AO61" s="1165" t="s">
        <v>17</v>
      </c>
      <c r="AP61" s="1165" t="s">
        <v>17</v>
      </c>
      <c r="AQ61" s="1165">
        <v>0.17899999999999999</v>
      </c>
      <c r="AR61" s="1165">
        <v>5.0000000000000001E-3</v>
      </c>
      <c r="AS61" s="1165" t="s">
        <v>30</v>
      </c>
      <c r="AT61" s="1165" t="s">
        <v>50</v>
      </c>
      <c r="AU61" s="1165">
        <v>0.86</v>
      </c>
      <c r="AV61" s="1165">
        <v>0.46</v>
      </c>
      <c r="AW61" s="1165" t="s">
        <v>37</v>
      </c>
      <c r="AX61" s="1165" t="s">
        <v>37</v>
      </c>
      <c r="AY61" s="1165" t="s">
        <v>53</v>
      </c>
      <c r="AZ61" s="1165" t="s">
        <v>85</v>
      </c>
      <c r="BA61" s="1165" t="s">
        <v>85</v>
      </c>
      <c r="BB61" s="1165" t="s">
        <v>85</v>
      </c>
      <c r="BC61" s="1165" t="s">
        <v>85</v>
      </c>
      <c r="BD61" s="1165" t="s">
        <v>85</v>
      </c>
      <c r="BE61" s="1165" t="s">
        <v>85</v>
      </c>
      <c r="BF61" s="1165" t="s">
        <v>85</v>
      </c>
      <c r="BG61" s="1165" t="s">
        <v>85</v>
      </c>
      <c r="BH61" s="1165" t="s">
        <v>85</v>
      </c>
      <c r="BI61" s="1165" t="s">
        <v>85</v>
      </c>
      <c r="BJ61" s="1165" t="s">
        <v>85</v>
      </c>
      <c r="BK61" s="1165" t="s">
        <v>85</v>
      </c>
      <c r="BL61" s="1165" t="s">
        <v>102</v>
      </c>
      <c r="BM61" s="1165" t="s">
        <v>85</v>
      </c>
      <c r="BN61" s="1165" t="s">
        <v>85</v>
      </c>
      <c r="BO61" s="1165" t="s">
        <v>85</v>
      </c>
      <c r="BP61" s="1165" t="s">
        <v>102</v>
      </c>
      <c r="BQ61" s="1165" t="s">
        <v>102</v>
      </c>
      <c r="BR61" s="1165" t="s">
        <v>332</v>
      </c>
      <c r="BS61" s="1165" t="s">
        <v>0</v>
      </c>
      <c r="BT61" s="1165" t="s">
        <v>333</v>
      </c>
      <c r="BU61" s="1165" t="s">
        <v>0</v>
      </c>
      <c r="BV61" s="1165" t="s">
        <v>0</v>
      </c>
      <c r="BW61" s="1165" t="s">
        <v>332</v>
      </c>
      <c r="BX61" s="1165" t="s">
        <v>332</v>
      </c>
      <c r="BY61" s="1165" t="s">
        <v>333</v>
      </c>
      <c r="BZ61" s="1165" t="s">
        <v>333</v>
      </c>
      <c r="CA61" s="1165" t="s">
        <v>333</v>
      </c>
      <c r="CB61" s="1165" t="s">
        <v>333</v>
      </c>
      <c r="CC61" s="1165" t="s">
        <v>333</v>
      </c>
      <c r="CD61" s="1165" t="s">
        <v>51</v>
      </c>
      <c r="CE61" s="1165" t="s">
        <v>15</v>
      </c>
      <c r="CF61" s="1165" t="s">
        <v>15</v>
      </c>
      <c r="CG61" s="1165" t="s">
        <v>15</v>
      </c>
      <c r="CH61" s="1165" t="s">
        <v>15</v>
      </c>
      <c r="CI61" s="1165" t="s">
        <v>15</v>
      </c>
      <c r="CJ61" s="1165" t="s">
        <v>51</v>
      </c>
      <c r="CK61" s="1165" t="s">
        <v>53</v>
      </c>
      <c r="CL61" s="1223">
        <f t="shared" si="1"/>
        <v>14</v>
      </c>
      <c r="CN61" s="1165"/>
      <c r="CO61" s="1165"/>
      <c r="CP61" s="1165"/>
      <c r="CQ61" s="1165"/>
    </row>
    <row r="62" spans="1:95" hidden="1">
      <c r="A62" s="1165" t="s">
        <v>2</v>
      </c>
      <c r="B62" s="1180">
        <v>45566</v>
      </c>
      <c r="C62" s="1181">
        <v>45580</v>
      </c>
      <c r="D62" s="1182"/>
      <c r="E62" s="1165">
        <v>7.86</v>
      </c>
      <c r="F62" s="1165">
        <v>5750</v>
      </c>
      <c r="G62" s="1234">
        <v>20.100000000000001</v>
      </c>
      <c r="H62" s="1165" t="s">
        <v>245</v>
      </c>
      <c r="I62" s="1165" t="s">
        <v>246</v>
      </c>
      <c r="J62" s="1165" t="s">
        <v>433</v>
      </c>
      <c r="K62" s="1165"/>
      <c r="L62" s="1183">
        <v>8.02</v>
      </c>
      <c r="M62" s="1165">
        <v>6450</v>
      </c>
      <c r="N62" s="1165">
        <v>7</v>
      </c>
      <c r="O62" s="1165"/>
      <c r="P62" s="1165"/>
      <c r="Q62" s="1165"/>
      <c r="R62" s="1165"/>
      <c r="S62" s="1165"/>
      <c r="T62" s="1165"/>
      <c r="U62" s="1165"/>
      <c r="V62" s="1165"/>
      <c r="W62" s="1165"/>
      <c r="X62" s="1165"/>
      <c r="Y62" s="1165"/>
      <c r="Z62" s="1165"/>
      <c r="AA62" s="1165"/>
      <c r="AB62" s="1165"/>
      <c r="AC62" s="1165"/>
      <c r="AD62" s="1165"/>
      <c r="AE62" s="1165"/>
      <c r="AF62" s="1165"/>
      <c r="AG62" s="1165"/>
      <c r="AH62" s="1165"/>
      <c r="AI62" s="1165"/>
      <c r="AJ62" s="1165"/>
      <c r="AK62" s="1165"/>
      <c r="AL62" s="1165"/>
      <c r="AM62" s="1165"/>
      <c r="AN62" s="1165"/>
      <c r="AO62" s="1165"/>
      <c r="AP62" s="1165"/>
      <c r="AQ62" s="1165"/>
      <c r="AR62" s="1165"/>
      <c r="AS62" s="1165"/>
      <c r="AT62" s="1165"/>
      <c r="AU62" s="1165"/>
      <c r="AV62" s="1165"/>
      <c r="AW62" s="1165"/>
      <c r="AX62" s="1165"/>
      <c r="AY62" s="1165"/>
      <c r="AZ62" s="1165"/>
      <c r="BA62" s="1165"/>
      <c r="BB62" s="1165"/>
      <c r="BC62" s="1165"/>
      <c r="BD62" s="1165"/>
      <c r="BE62" s="1165"/>
      <c r="BF62" s="1165"/>
      <c r="BG62" s="1165"/>
      <c r="BH62" s="1165"/>
      <c r="BI62" s="1165"/>
      <c r="BJ62" s="1165"/>
      <c r="BK62" s="1165"/>
      <c r="BL62" s="1165"/>
      <c r="BM62" s="1165"/>
      <c r="BN62" s="1165"/>
      <c r="BO62" s="1165"/>
      <c r="BP62" s="1165"/>
      <c r="BQ62" s="1165"/>
      <c r="BR62" s="1165"/>
      <c r="BS62" s="1165"/>
      <c r="BT62" s="1165"/>
      <c r="BU62" s="1165"/>
      <c r="BV62" s="1165"/>
      <c r="BW62" s="1165"/>
      <c r="BX62" s="1165"/>
      <c r="BY62" s="1165"/>
      <c r="BZ62" s="1165"/>
      <c r="CA62" s="1165"/>
      <c r="CB62" s="1165"/>
      <c r="CC62" s="1165"/>
      <c r="CD62" s="1165"/>
      <c r="CE62" s="1165"/>
      <c r="CF62" s="1165"/>
      <c r="CG62" s="1165"/>
      <c r="CH62" s="1165"/>
      <c r="CI62" s="1165"/>
      <c r="CJ62" s="1165"/>
      <c r="CK62" s="1165"/>
      <c r="CL62" s="1223">
        <f t="shared" si="1"/>
        <v>7</v>
      </c>
      <c r="CN62" s="1165"/>
      <c r="CO62" s="1165"/>
      <c r="CP62" s="1165"/>
      <c r="CQ62" s="1165"/>
    </row>
    <row r="63" spans="1:95" hidden="1">
      <c r="A63" s="1165" t="s">
        <v>2</v>
      </c>
      <c r="B63" s="1180">
        <v>45597</v>
      </c>
      <c r="C63" s="1181">
        <v>45607</v>
      </c>
      <c r="D63" s="1182"/>
      <c r="E63" s="1165">
        <v>7.88</v>
      </c>
      <c r="F63" s="1165">
        <v>5880</v>
      </c>
      <c r="G63" s="1234">
        <v>24.4</v>
      </c>
      <c r="H63" s="1165" t="s">
        <v>245</v>
      </c>
      <c r="I63" s="1165" t="s">
        <v>246</v>
      </c>
      <c r="J63" s="1165" t="s">
        <v>433</v>
      </c>
      <c r="K63" s="1165"/>
      <c r="L63" s="1183">
        <v>8.01</v>
      </c>
      <c r="M63" s="1165">
        <v>6570</v>
      </c>
      <c r="N63" s="1165" t="s">
        <v>53</v>
      </c>
      <c r="O63" s="1165"/>
      <c r="P63" s="1165"/>
      <c r="Q63" s="1165"/>
      <c r="R63" s="1165"/>
      <c r="S63" s="1165"/>
      <c r="T63" s="1165"/>
      <c r="U63" s="1165"/>
      <c r="V63" s="1165"/>
      <c r="W63" s="1165"/>
      <c r="X63" s="1165"/>
      <c r="Y63" s="1165"/>
      <c r="Z63" s="1165"/>
      <c r="AA63" s="1165"/>
      <c r="AB63" s="1165"/>
      <c r="AC63" s="1165"/>
      <c r="AD63" s="1165"/>
      <c r="AE63" s="1165"/>
      <c r="AF63" s="1165"/>
      <c r="AG63" s="1165"/>
      <c r="AH63" s="1165"/>
      <c r="AI63" s="1165"/>
      <c r="AJ63" s="1165"/>
      <c r="AK63" s="1165"/>
      <c r="AL63" s="1165"/>
      <c r="AM63" s="1165"/>
      <c r="AN63" s="1165"/>
      <c r="AO63" s="1165"/>
      <c r="AP63" s="1165"/>
      <c r="AQ63" s="1165"/>
      <c r="AR63" s="1165"/>
      <c r="AS63" s="1165"/>
      <c r="AT63" s="1165"/>
      <c r="AU63" s="1165"/>
      <c r="AV63" s="1165"/>
      <c r="AW63" s="1165"/>
      <c r="AX63" s="1165"/>
      <c r="AY63" s="1165"/>
      <c r="AZ63" s="1165"/>
      <c r="BA63" s="1165"/>
      <c r="BB63" s="1165"/>
      <c r="BC63" s="1165"/>
      <c r="BD63" s="1165"/>
      <c r="BE63" s="1165"/>
      <c r="BF63" s="1165"/>
      <c r="BG63" s="1165"/>
      <c r="BH63" s="1165"/>
      <c r="BI63" s="1165"/>
      <c r="BJ63" s="1165"/>
      <c r="BK63" s="1165"/>
      <c r="BL63" s="1165"/>
      <c r="BM63" s="1165"/>
      <c r="BN63" s="1165"/>
      <c r="BO63" s="1165"/>
      <c r="BP63" s="1165"/>
      <c r="BQ63" s="1165"/>
      <c r="BR63" s="1165"/>
      <c r="BS63" s="1165"/>
      <c r="BT63" s="1165"/>
      <c r="BU63" s="1165"/>
      <c r="BV63" s="1165"/>
      <c r="BW63" s="1165"/>
      <c r="BX63" s="1165"/>
      <c r="BY63" s="1165"/>
      <c r="BZ63" s="1165"/>
      <c r="CA63" s="1165"/>
      <c r="CB63" s="1165"/>
      <c r="CC63" s="1165"/>
      <c r="CD63" s="1165"/>
      <c r="CE63" s="1165"/>
      <c r="CF63" s="1165"/>
      <c r="CG63" s="1165"/>
      <c r="CH63" s="1165"/>
      <c r="CI63" s="1165"/>
      <c r="CJ63" s="1165"/>
      <c r="CK63" s="1165"/>
      <c r="CL63" s="1223">
        <f t="shared" si="1"/>
        <v>2.5</v>
      </c>
      <c r="CN63" s="1165"/>
      <c r="CO63" s="1165"/>
      <c r="CP63" s="1165"/>
      <c r="CQ63" s="1165"/>
    </row>
    <row r="64" spans="1:95" hidden="1">
      <c r="A64" s="1165" t="s">
        <v>2</v>
      </c>
      <c r="B64" s="1180">
        <v>45627</v>
      </c>
      <c r="C64" s="1181">
        <v>45642</v>
      </c>
      <c r="D64" s="1182"/>
      <c r="E64" s="1183">
        <v>7.99</v>
      </c>
      <c r="F64" s="1165">
        <v>5660</v>
      </c>
      <c r="G64" s="1234">
        <v>28</v>
      </c>
      <c r="H64" s="1165" t="s">
        <v>245</v>
      </c>
      <c r="I64" s="1165" t="s">
        <v>246</v>
      </c>
      <c r="J64" s="1165" t="s">
        <v>433</v>
      </c>
      <c r="K64" s="1165"/>
      <c r="L64" s="1183">
        <v>8.0500000000000007</v>
      </c>
      <c r="M64" s="1165">
        <v>6710</v>
      </c>
      <c r="N64" s="1165">
        <v>6</v>
      </c>
      <c r="O64" s="1165" t="s">
        <v>51</v>
      </c>
      <c r="P64" s="1165" t="s">
        <v>51</v>
      </c>
      <c r="Q64" s="1165">
        <v>263</v>
      </c>
      <c r="R64" s="1165">
        <v>263</v>
      </c>
      <c r="S64" s="1165">
        <v>4</v>
      </c>
      <c r="T64" s="1165">
        <v>3060</v>
      </c>
      <c r="U64" s="1165" t="s">
        <v>30</v>
      </c>
      <c r="V64" s="1165" t="s">
        <v>17</v>
      </c>
      <c r="W64" s="1165">
        <v>2.1999999999999999E-2</v>
      </c>
      <c r="X64" s="1165" t="s">
        <v>37</v>
      </c>
      <c r="Y64" s="1165" t="s">
        <v>17</v>
      </c>
      <c r="Z64" s="1165" t="s">
        <v>17</v>
      </c>
      <c r="AA64" s="1165" t="s">
        <v>17</v>
      </c>
      <c r="AB64" s="1165" t="s">
        <v>17</v>
      </c>
      <c r="AC64" s="1165">
        <v>0.11899999999999999</v>
      </c>
      <c r="AD64" s="1165">
        <v>5.0000000000000001E-3</v>
      </c>
      <c r="AE64" s="1165" t="s">
        <v>30</v>
      </c>
      <c r="AF64" s="1165" t="s">
        <v>50</v>
      </c>
      <c r="AG64" s="1165">
        <v>1.07</v>
      </c>
      <c r="AH64" s="1165" t="s">
        <v>52</v>
      </c>
      <c r="AI64" s="1165">
        <v>7.0000000000000007E-2</v>
      </c>
      <c r="AJ64" s="1165" t="s">
        <v>17</v>
      </c>
      <c r="AK64" s="1165">
        <v>2.3E-2</v>
      </c>
      <c r="AL64" s="1165" t="s">
        <v>37</v>
      </c>
      <c r="AM64" s="1165" t="s">
        <v>17</v>
      </c>
      <c r="AN64" s="1165" t="s">
        <v>17</v>
      </c>
      <c r="AO64" s="1165" t="s">
        <v>17</v>
      </c>
      <c r="AP64" s="1165" t="s">
        <v>17</v>
      </c>
      <c r="AQ64" s="1165">
        <v>0.121</v>
      </c>
      <c r="AR64" s="1165">
        <v>6.0000000000000001E-3</v>
      </c>
      <c r="AS64" s="1165" t="s">
        <v>30</v>
      </c>
      <c r="AT64" s="1165" t="s">
        <v>50</v>
      </c>
      <c r="AU64" s="1165">
        <v>0.98</v>
      </c>
      <c r="AV64" s="1165">
        <v>0.24</v>
      </c>
      <c r="AW64" s="1165" t="s">
        <v>37</v>
      </c>
      <c r="AX64" s="1165" t="s">
        <v>37</v>
      </c>
      <c r="AY64" s="1165" t="s">
        <v>53</v>
      </c>
      <c r="AZ64" s="1165" t="s">
        <v>85</v>
      </c>
      <c r="BA64" s="1165" t="s">
        <v>85</v>
      </c>
      <c r="BB64" s="1165" t="s">
        <v>85</v>
      </c>
      <c r="BC64" s="1165" t="s">
        <v>85</v>
      </c>
      <c r="BD64" s="1165" t="s">
        <v>85</v>
      </c>
      <c r="BE64" s="1165" t="s">
        <v>85</v>
      </c>
      <c r="BF64" s="1165" t="s">
        <v>85</v>
      </c>
      <c r="BG64" s="1165" t="s">
        <v>85</v>
      </c>
      <c r="BH64" s="1165" t="s">
        <v>85</v>
      </c>
      <c r="BI64" s="1165" t="s">
        <v>85</v>
      </c>
      <c r="BJ64" s="1165" t="s">
        <v>85</v>
      </c>
      <c r="BK64" s="1165" t="s">
        <v>85</v>
      </c>
      <c r="BL64" s="1165" t="s">
        <v>102</v>
      </c>
      <c r="BM64" s="1165" t="s">
        <v>85</v>
      </c>
      <c r="BN64" s="1165" t="s">
        <v>85</v>
      </c>
      <c r="BO64" s="1165" t="s">
        <v>85</v>
      </c>
      <c r="BP64" s="1165" t="s">
        <v>102</v>
      </c>
      <c r="BQ64" s="1165" t="s">
        <v>102</v>
      </c>
      <c r="BR64" s="1165" t="s">
        <v>332</v>
      </c>
      <c r="BS64" s="1165" t="s">
        <v>0</v>
      </c>
      <c r="BT64" s="1165" t="s">
        <v>333</v>
      </c>
      <c r="BU64" s="1165" t="s">
        <v>0</v>
      </c>
      <c r="BV64" s="1165" t="s">
        <v>0</v>
      </c>
      <c r="BW64" s="1165" t="s">
        <v>332</v>
      </c>
      <c r="BX64" s="1165" t="s">
        <v>332</v>
      </c>
      <c r="BY64" s="1165" t="s">
        <v>333</v>
      </c>
      <c r="BZ64" s="1165" t="s">
        <v>333</v>
      </c>
      <c r="CA64" s="1165" t="s">
        <v>333</v>
      </c>
      <c r="CB64" s="1165" t="s">
        <v>333</v>
      </c>
      <c r="CC64" s="1165" t="s">
        <v>333</v>
      </c>
      <c r="CD64" s="1165" t="s">
        <v>51</v>
      </c>
      <c r="CE64" s="1165" t="s">
        <v>15</v>
      </c>
      <c r="CF64" s="1165" t="s">
        <v>15</v>
      </c>
      <c r="CG64" s="1165" t="s">
        <v>15</v>
      </c>
      <c r="CH64" s="1165" t="s">
        <v>15</v>
      </c>
      <c r="CI64" s="1165" t="s">
        <v>15</v>
      </c>
      <c r="CJ64" s="1165" t="s">
        <v>51</v>
      </c>
      <c r="CK64" s="1165" t="s">
        <v>53</v>
      </c>
      <c r="CL64" s="1223">
        <f t="shared" si="1"/>
        <v>6</v>
      </c>
      <c r="CN64" s="1165"/>
      <c r="CO64" s="1165"/>
      <c r="CP64" s="1165"/>
      <c r="CQ64" s="1165"/>
    </row>
    <row r="65" spans="1:95">
      <c r="A65" s="1165" t="s">
        <v>2</v>
      </c>
      <c r="B65" s="1180">
        <v>45658</v>
      </c>
      <c r="C65" s="1181">
        <v>45681</v>
      </c>
      <c r="D65" s="1182"/>
      <c r="E65" s="1183">
        <v>8.1</v>
      </c>
      <c r="F65" s="1165">
        <v>6210</v>
      </c>
      <c r="G65" s="1234">
        <v>26.5</v>
      </c>
      <c r="H65" s="1165" t="s">
        <v>245</v>
      </c>
      <c r="I65" s="1165" t="s">
        <v>246</v>
      </c>
      <c r="J65" s="1165" t="s">
        <v>433</v>
      </c>
      <c r="K65" s="1165"/>
      <c r="L65" s="1183">
        <v>8.2100000000000009</v>
      </c>
      <c r="M65" s="1165">
        <v>6750</v>
      </c>
      <c r="N65" s="1165">
        <v>12</v>
      </c>
      <c r="O65" s="1165"/>
      <c r="P65" s="1165"/>
      <c r="Q65" s="1165"/>
      <c r="R65" s="1165"/>
      <c r="S65" s="1165"/>
      <c r="T65" s="1165"/>
      <c r="U65" s="1165"/>
      <c r="V65" s="1165"/>
      <c r="W65" s="1165"/>
      <c r="X65" s="1165"/>
      <c r="Y65" s="1165"/>
      <c r="Z65" s="1165"/>
      <c r="AA65" s="1165"/>
      <c r="AB65" s="1165"/>
      <c r="AC65" s="1165"/>
      <c r="AD65" s="1165"/>
      <c r="AE65" s="1165"/>
      <c r="AF65" s="1165"/>
      <c r="AG65" s="1165"/>
      <c r="AH65" s="1165"/>
      <c r="AI65" s="1165"/>
      <c r="AJ65" s="1165"/>
      <c r="AK65" s="1165"/>
      <c r="AL65" s="1165"/>
      <c r="AM65" s="1165"/>
      <c r="AN65" s="1165"/>
      <c r="AO65" s="1165"/>
      <c r="AP65" s="1165"/>
      <c r="AQ65" s="1165"/>
      <c r="AR65" s="1165"/>
      <c r="AS65" s="1165"/>
      <c r="AT65" s="1165"/>
      <c r="AU65" s="1165"/>
      <c r="AV65" s="1165"/>
      <c r="AW65" s="1165"/>
      <c r="AX65" s="1165"/>
      <c r="AY65" s="1165"/>
      <c r="AZ65" s="1165"/>
      <c r="BA65" s="1165"/>
      <c r="BB65" s="1165"/>
      <c r="BC65" s="1165"/>
      <c r="BD65" s="1165"/>
      <c r="BE65" s="1165"/>
      <c r="BF65" s="1165"/>
      <c r="BG65" s="1165"/>
      <c r="BH65" s="1165"/>
      <c r="BI65" s="1165"/>
      <c r="BJ65" s="1165"/>
      <c r="BK65" s="1165"/>
      <c r="BL65" s="1165"/>
      <c r="BM65" s="1165"/>
      <c r="BN65" s="1165"/>
      <c r="BO65" s="1165"/>
      <c r="BP65" s="1165"/>
      <c r="BQ65" s="1165"/>
      <c r="BR65" s="1165"/>
      <c r="BS65" s="1165"/>
      <c r="BT65" s="1165"/>
      <c r="BU65" s="1165"/>
      <c r="BV65" s="1165"/>
      <c r="BW65" s="1165"/>
      <c r="BX65" s="1165"/>
      <c r="BY65" s="1165"/>
      <c r="BZ65" s="1165"/>
      <c r="CA65" s="1165"/>
      <c r="CB65" s="1165"/>
      <c r="CC65" s="1165"/>
      <c r="CD65" s="1165"/>
      <c r="CE65" s="1165"/>
      <c r="CF65" s="1165"/>
      <c r="CG65" s="1165"/>
      <c r="CH65" s="1165"/>
      <c r="CI65" s="1165"/>
      <c r="CJ65" s="1165"/>
      <c r="CK65" s="1165"/>
      <c r="CL65" s="1223">
        <f t="shared" si="1"/>
        <v>12</v>
      </c>
      <c r="CN65" s="1165"/>
      <c r="CO65" s="1165"/>
      <c r="CP65" s="1165"/>
      <c r="CQ65" s="1165"/>
    </row>
    <row r="66" spans="1:95">
      <c r="A66" s="1165" t="s">
        <v>2</v>
      </c>
      <c r="B66" s="1180">
        <v>45689</v>
      </c>
      <c r="C66" s="1181">
        <v>45698</v>
      </c>
      <c r="D66" s="1182"/>
      <c r="E66" s="1183">
        <v>7.97</v>
      </c>
      <c r="F66" s="1165">
        <v>5680</v>
      </c>
      <c r="G66" s="1234">
        <v>24.8</v>
      </c>
      <c r="H66" s="1165" t="s">
        <v>245</v>
      </c>
      <c r="I66" s="1165" t="s">
        <v>246</v>
      </c>
      <c r="J66" s="1165" t="s">
        <v>543</v>
      </c>
      <c r="K66" s="1165"/>
      <c r="L66" s="1183">
        <v>8.08</v>
      </c>
      <c r="M66" s="1165">
        <v>6620</v>
      </c>
      <c r="N66" s="1165" t="s">
        <v>53</v>
      </c>
      <c r="O66" s="1165"/>
      <c r="P66" s="1165"/>
      <c r="Q66" s="1165"/>
      <c r="R66" s="1165"/>
      <c r="S66" s="1165"/>
      <c r="T66" s="1165"/>
      <c r="U66" s="1165"/>
      <c r="V66" s="1165"/>
      <c r="W66" s="1165"/>
      <c r="X66" s="1165"/>
      <c r="Y66" s="1165"/>
      <c r="Z66" s="1165"/>
      <c r="AA66" s="1165"/>
      <c r="AB66" s="1165"/>
      <c r="AC66" s="1165"/>
      <c r="AD66" s="1165"/>
      <c r="AE66" s="1165"/>
      <c r="AF66" s="1165"/>
      <c r="AG66" s="1165"/>
      <c r="AH66" s="1165"/>
      <c r="AI66" s="1165"/>
      <c r="AJ66" s="1165"/>
      <c r="AK66" s="1165"/>
      <c r="AL66" s="1165"/>
      <c r="AM66" s="1165"/>
      <c r="AN66" s="1165"/>
      <c r="AO66" s="1165"/>
      <c r="AP66" s="1165"/>
      <c r="AQ66" s="1165"/>
      <c r="AR66" s="1165"/>
      <c r="AS66" s="1165"/>
      <c r="AT66" s="1165"/>
      <c r="AU66" s="1165"/>
      <c r="AV66" s="1165"/>
      <c r="AW66" s="1165"/>
      <c r="AX66" s="1165"/>
      <c r="AY66" s="1165"/>
      <c r="AZ66" s="1165"/>
      <c r="BA66" s="1165"/>
      <c r="BB66" s="1165"/>
      <c r="BC66" s="1165"/>
      <c r="BD66" s="1165"/>
      <c r="BE66" s="1165"/>
      <c r="BF66" s="1165"/>
      <c r="BG66" s="1165"/>
      <c r="BH66" s="1165"/>
      <c r="BI66" s="1165"/>
      <c r="BJ66" s="1165"/>
      <c r="BK66" s="1165"/>
      <c r="BL66" s="1165"/>
      <c r="BM66" s="1165"/>
      <c r="BN66" s="1165"/>
      <c r="BO66" s="1165"/>
      <c r="BP66" s="1165"/>
      <c r="BQ66" s="1165"/>
      <c r="BR66" s="1165"/>
      <c r="BS66" s="1165"/>
      <c r="BT66" s="1165"/>
      <c r="BU66" s="1165"/>
      <c r="BV66" s="1165"/>
      <c r="BW66" s="1165"/>
      <c r="BX66" s="1165"/>
      <c r="BY66" s="1165"/>
      <c r="BZ66" s="1165"/>
      <c r="CA66" s="1165"/>
      <c r="CB66" s="1165"/>
      <c r="CC66" s="1165"/>
      <c r="CD66" s="1165"/>
      <c r="CE66" s="1165"/>
      <c r="CF66" s="1165"/>
      <c r="CG66" s="1165"/>
      <c r="CH66" s="1165"/>
      <c r="CI66" s="1165"/>
      <c r="CJ66" s="1165"/>
      <c r="CK66" s="1165"/>
      <c r="CL66" s="1223">
        <f t="shared" si="1"/>
        <v>2.5</v>
      </c>
      <c r="CN66" s="1165"/>
      <c r="CO66" s="1165"/>
      <c r="CP66" s="1165"/>
      <c r="CQ66" s="1165"/>
    </row>
    <row r="67" spans="1:95">
      <c r="A67" s="1165" t="s">
        <v>2</v>
      </c>
      <c r="B67" s="1180">
        <v>45717</v>
      </c>
      <c r="C67" s="1181">
        <v>45737</v>
      </c>
      <c r="D67" s="1182"/>
      <c r="E67" s="1183">
        <v>8.06</v>
      </c>
      <c r="F67" s="1165">
        <v>5940</v>
      </c>
      <c r="G67" s="1234">
        <v>24</v>
      </c>
      <c r="H67" s="1165" t="s">
        <v>245</v>
      </c>
      <c r="I67" s="1165" t="s">
        <v>246</v>
      </c>
      <c r="J67" s="1165" t="s">
        <v>433</v>
      </c>
      <c r="K67" s="1165"/>
      <c r="L67" s="1183">
        <v>8.01</v>
      </c>
      <c r="M67" s="1165">
        <v>6460</v>
      </c>
      <c r="N67" s="1165" t="s">
        <v>53</v>
      </c>
      <c r="O67" s="1165" t="s">
        <v>51</v>
      </c>
      <c r="P67" s="1165" t="s">
        <v>51</v>
      </c>
      <c r="Q67" s="1165">
        <v>250</v>
      </c>
      <c r="R67" s="1165">
        <v>250</v>
      </c>
      <c r="S67" s="1165">
        <v>7</v>
      </c>
      <c r="T67" s="1165">
        <v>2710</v>
      </c>
      <c r="U67" s="1165" t="s">
        <v>30</v>
      </c>
      <c r="V67" s="1165" t="s">
        <v>17</v>
      </c>
      <c r="W67" s="1165">
        <v>2.9000000000000001E-2</v>
      </c>
      <c r="X67" s="1165" t="s">
        <v>37</v>
      </c>
      <c r="Y67" s="1165" t="s">
        <v>17</v>
      </c>
      <c r="Z67" s="1165" t="s">
        <v>17</v>
      </c>
      <c r="AA67" s="1165" t="s">
        <v>17</v>
      </c>
      <c r="AB67" s="1165" t="s">
        <v>17</v>
      </c>
      <c r="AC67" s="1165">
        <v>0.13800000000000001</v>
      </c>
      <c r="AD67" s="1165">
        <v>7.0000000000000001E-3</v>
      </c>
      <c r="AE67" s="1165" t="s">
        <v>30</v>
      </c>
      <c r="AF67" s="1165" t="s">
        <v>50</v>
      </c>
      <c r="AG67" s="1165">
        <v>1.03</v>
      </c>
      <c r="AH67" s="1165" t="s">
        <v>52</v>
      </c>
      <c r="AI67" s="1165">
        <v>0.03</v>
      </c>
      <c r="AJ67" s="1165" t="s">
        <v>17</v>
      </c>
      <c r="AK67" s="1165">
        <v>0.03</v>
      </c>
      <c r="AL67" s="1165" t="s">
        <v>37</v>
      </c>
      <c r="AM67" s="1165" t="s">
        <v>17</v>
      </c>
      <c r="AN67" s="1165" t="s">
        <v>17</v>
      </c>
      <c r="AO67" s="1165" t="s">
        <v>17</v>
      </c>
      <c r="AP67" s="1165" t="s">
        <v>17</v>
      </c>
      <c r="AQ67" s="1165">
        <v>0.157</v>
      </c>
      <c r="AR67" s="1165">
        <v>7.0000000000000001E-3</v>
      </c>
      <c r="AS67" s="1165" t="s">
        <v>30</v>
      </c>
      <c r="AT67" s="1165" t="s">
        <v>50</v>
      </c>
      <c r="AU67" s="1165">
        <v>1.22</v>
      </c>
      <c r="AV67" s="1165">
        <v>0.16</v>
      </c>
      <c r="AW67" s="1165" t="s">
        <v>37</v>
      </c>
      <c r="AX67" s="1165" t="s">
        <v>37</v>
      </c>
      <c r="AY67" s="1165" t="s">
        <v>53</v>
      </c>
      <c r="AZ67" s="1165" t="s">
        <v>85</v>
      </c>
      <c r="BA67" s="1165" t="s">
        <v>85</v>
      </c>
      <c r="BB67" s="1165" t="s">
        <v>85</v>
      </c>
      <c r="BC67" s="1165" t="s">
        <v>85</v>
      </c>
      <c r="BD67" s="1165" t="s">
        <v>85</v>
      </c>
      <c r="BE67" s="1165" t="s">
        <v>85</v>
      </c>
      <c r="BF67" s="1165" t="s">
        <v>85</v>
      </c>
      <c r="BG67" s="1165" t="s">
        <v>85</v>
      </c>
      <c r="BH67" s="1165" t="s">
        <v>85</v>
      </c>
      <c r="BI67" s="1165" t="s">
        <v>85</v>
      </c>
      <c r="BJ67" s="1165" t="s">
        <v>85</v>
      </c>
      <c r="BK67" s="1165" t="s">
        <v>85</v>
      </c>
      <c r="BL67" s="1165" t="s">
        <v>102</v>
      </c>
      <c r="BM67" s="1165" t="s">
        <v>85</v>
      </c>
      <c r="BN67" s="1165" t="s">
        <v>85</v>
      </c>
      <c r="BO67" s="1165" t="s">
        <v>85</v>
      </c>
      <c r="BP67" s="1165" t="s">
        <v>102</v>
      </c>
      <c r="BQ67" s="1165" t="s">
        <v>102</v>
      </c>
      <c r="BR67" s="1165" t="s">
        <v>332</v>
      </c>
      <c r="BS67" s="1165" t="s">
        <v>0</v>
      </c>
      <c r="BT67" s="1165" t="s">
        <v>333</v>
      </c>
      <c r="BU67" s="1165" t="s">
        <v>0</v>
      </c>
      <c r="BV67" s="1165" t="s">
        <v>0</v>
      </c>
      <c r="BW67" s="1165" t="s">
        <v>332</v>
      </c>
      <c r="BX67" s="1165" t="s">
        <v>332</v>
      </c>
      <c r="BY67" s="1165" t="s">
        <v>333</v>
      </c>
      <c r="BZ67" s="1165" t="s">
        <v>333</v>
      </c>
      <c r="CA67" s="1165" t="s">
        <v>333</v>
      </c>
      <c r="CB67" s="1165" t="s">
        <v>333</v>
      </c>
      <c r="CC67" s="1165" t="s">
        <v>333</v>
      </c>
      <c r="CD67" s="1165" t="s">
        <v>51</v>
      </c>
      <c r="CE67" s="1165" t="s">
        <v>15</v>
      </c>
      <c r="CF67" s="1165" t="s">
        <v>15</v>
      </c>
      <c r="CG67" s="1165" t="s">
        <v>15</v>
      </c>
      <c r="CH67" s="1165" t="s">
        <v>15</v>
      </c>
      <c r="CI67" s="1165" t="s">
        <v>15</v>
      </c>
      <c r="CJ67" s="1165" t="s">
        <v>51</v>
      </c>
      <c r="CK67" s="1165" t="s">
        <v>53</v>
      </c>
      <c r="CL67" s="1223">
        <f t="shared" si="1"/>
        <v>2.5</v>
      </c>
      <c r="CN67" s="1165"/>
      <c r="CO67" s="1165"/>
      <c r="CP67" s="1165"/>
      <c r="CQ67" s="1165"/>
    </row>
    <row r="68" spans="1:95">
      <c r="A68" s="1165" t="s">
        <v>2</v>
      </c>
      <c r="B68" s="1180">
        <v>45748</v>
      </c>
      <c r="C68" s="1181">
        <v>45757</v>
      </c>
      <c r="D68" s="1182"/>
      <c r="E68" s="1183">
        <v>8.16</v>
      </c>
      <c r="F68" s="1165">
        <v>5550</v>
      </c>
      <c r="G68" s="1234">
        <v>21.8</v>
      </c>
      <c r="H68" s="1165" t="s">
        <v>245</v>
      </c>
      <c r="I68" s="1165" t="s">
        <v>246</v>
      </c>
      <c r="J68" s="1165" t="s">
        <v>433</v>
      </c>
      <c r="K68" s="1165"/>
      <c r="L68" s="1183">
        <v>8.18</v>
      </c>
      <c r="M68" s="1165">
        <v>6420</v>
      </c>
      <c r="N68" s="1165">
        <v>16</v>
      </c>
      <c r="O68" s="1165"/>
      <c r="P68" s="1165"/>
      <c r="Q68" s="1165"/>
      <c r="R68" s="1165"/>
      <c r="S68" s="1165"/>
      <c r="T68" s="1165"/>
      <c r="U68" s="1165"/>
      <c r="V68" s="1165"/>
      <c r="W68" s="1165"/>
      <c r="X68" s="1165"/>
      <c r="Y68" s="1165"/>
      <c r="Z68" s="1165"/>
      <c r="AA68" s="1165"/>
      <c r="AB68" s="1165"/>
      <c r="AC68" s="1165"/>
      <c r="AD68" s="1165"/>
      <c r="AE68" s="1165"/>
      <c r="AF68" s="1165"/>
      <c r="AG68" s="1165"/>
      <c r="AH68" s="1165"/>
      <c r="AI68" s="1165"/>
      <c r="AJ68" s="1165"/>
      <c r="AK68" s="1165"/>
      <c r="AL68" s="1165"/>
      <c r="AM68" s="1165"/>
      <c r="AN68" s="1165"/>
      <c r="AO68" s="1165"/>
      <c r="AP68" s="1165"/>
      <c r="AQ68" s="1165"/>
      <c r="AR68" s="1165"/>
      <c r="AS68" s="1165"/>
      <c r="AT68" s="1165"/>
      <c r="AU68" s="1165"/>
      <c r="AV68" s="1165"/>
      <c r="AW68" s="1165"/>
      <c r="AX68" s="1165"/>
      <c r="AY68" s="1165"/>
      <c r="AZ68" s="1165"/>
      <c r="BA68" s="1165"/>
      <c r="BB68" s="1165"/>
      <c r="BC68" s="1165"/>
      <c r="BD68" s="1165"/>
      <c r="BE68" s="1165"/>
      <c r="BF68" s="1165"/>
      <c r="BG68" s="1165"/>
      <c r="BH68" s="1165"/>
      <c r="BI68" s="1165"/>
      <c r="BJ68" s="1165"/>
      <c r="BK68" s="1165"/>
      <c r="BL68" s="1165"/>
      <c r="BM68" s="1165"/>
      <c r="BN68" s="1165"/>
      <c r="BO68" s="1165"/>
      <c r="BP68" s="1165"/>
      <c r="BQ68" s="1165"/>
      <c r="BR68" s="1165"/>
      <c r="BS68" s="1165"/>
      <c r="BT68" s="1165"/>
      <c r="BU68" s="1165"/>
      <c r="BV68" s="1165"/>
      <c r="BW68" s="1165"/>
      <c r="BX68" s="1165"/>
      <c r="BY68" s="1165"/>
      <c r="BZ68" s="1165"/>
      <c r="CA68" s="1165"/>
      <c r="CB68" s="1165"/>
      <c r="CC68" s="1165"/>
      <c r="CD68" s="1165"/>
      <c r="CE68" s="1165"/>
      <c r="CF68" s="1165"/>
      <c r="CG68" s="1165"/>
      <c r="CH68" s="1165"/>
      <c r="CI68" s="1165"/>
      <c r="CJ68" s="1165"/>
      <c r="CK68" s="1165"/>
      <c r="CL68" s="1223">
        <f t="shared" si="1"/>
        <v>16</v>
      </c>
      <c r="CN68" s="1165"/>
      <c r="CO68" s="1165"/>
      <c r="CP68" s="1165"/>
      <c r="CQ68" s="1165"/>
    </row>
    <row r="69" spans="1:95">
      <c r="A69" s="1165" t="s">
        <v>2</v>
      </c>
      <c r="B69" s="1180">
        <v>45778</v>
      </c>
      <c r="C69" s="1181">
        <v>45789</v>
      </c>
      <c r="D69" s="1182"/>
      <c r="E69" s="1183">
        <v>8.5500000000000007</v>
      </c>
      <c r="F69" s="1165">
        <v>5570</v>
      </c>
      <c r="G69" s="1234">
        <v>18.899999999999999</v>
      </c>
      <c r="H69" s="1165" t="s">
        <v>245</v>
      </c>
      <c r="I69" s="1165" t="s">
        <v>246</v>
      </c>
      <c r="J69" s="1165" t="s">
        <v>433</v>
      </c>
      <c r="K69" s="1165"/>
      <c r="L69" s="1183">
        <v>8.23</v>
      </c>
      <c r="M69" s="1165">
        <v>6540</v>
      </c>
      <c r="N69" s="1165">
        <v>15</v>
      </c>
      <c r="O69" s="1165"/>
      <c r="P69" s="1165"/>
      <c r="Q69" s="1165"/>
      <c r="R69" s="1165"/>
      <c r="S69" s="1165"/>
      <c r="T69" s="1165"/>
      <c r="U69" s="1165"/>
      <c r="V69" s="1165"/>
      <c r="W69" s="1165"/>
      <c r="X69" s="1165"/>
      <c r="Y69" s="1165"/>
      <c r="Z69" s="1165"/>
      <c r="AA69" s="1165"/>
      <c r="AB69" s="1165"/>
      <c r="AC69" s="1165"/>
      <c r="AD69" s="1165"/>
      <c r="AE69" s="1165"/>
      <c r="AF69" s="1165"/>
      <c r="AG69" s="1165"/>
      <c r="AH69" s="1165"/>
      <c r="AI69" s="1165"/>
      <c r="AJ69" s="1165"/>
      <c r="AK69" s="1165"/>
      <c r="AL69" s="1165"/>
      <c r="AM69" s="1165"/>
      <c r="AN69" s="1165"/>
      <c r="AO69" s="1165"/>
      <c r="AP69" s="1165"/>
      <c r="AQ69" s="1165"/>
      <c r="AR69" s="1165"/>
      <c r="AS69" s="1165"/>
      <c r="AT69" s="1165"/>
      <c r="AU69" s="1165"/>
      <c r="AV69" s="1165"/>
      <c r="AW69" s="1165"/>
      <c r="AX69" s="1165"/>
      <c r="AY69" s="1165"/>
      <c r="AZ69" s="1165"/>
      <c r="BA69" s="1165"/>
      <c r="BB69" s="1165"/>
      <c r="BC69" s="1165"/>
      <c r="BD69" s="1165"/>
      <c r="BE69" s="1165"/>
      <c r="BF69" s="1165"/>
      <c r="BG69" s="1165"/>
      <c r="BH69" s="1165"/>
      <c r="BI69" s="1165"/>
      <c r="BJ69" s="1165"/>
      <c r="BK69" s="1165"/>
      <c r="BL69" s="1165"/>
      <c r="BM69" s="1165"/>
      <c r="BN69" s="1165"/>
      <c r="BO69" s="1165"/>
      <c r="BP69" s="1165"/>
      <c r="BQ69" s="1165"/>
      <c r="BR69" s="1165"/>
      <c r="BS69" s="1165"/>
      <c r="BT69" s="1165"/>
      <c r="BU69" s="1165"/>
      <c r="BV69" s="1165"/>
      <c r="BW69" s="1165"/>
      <c r="BX69" s="1165"/>
      <c r="BY69" s="1165"/>
      <c r="BZ69" s="1165"/>
      <c r="CA69" s="1165"/>
      <c r="CB69" s="1165"/>
      <c r="CC69" s="1165"/>
      <c r="CD69" s="1165"/>
      <c r="CE69" s="1165"/>
      <c r="CF69" s="1165"/>
      <c r="CG69" s="1165"/>
      <c r="CH69" s="1165"/>
      <c r="CI69" s="1165"/>
      <c r="CJ69" s="1165"/>
      <c r="CK69" s="1165"/>
      <c r="CL69" s="1223">
        <f t="shared" si="1"/>
        <v>15</v>
      </c>
      <c r="CN69" s="1165"/>
      <c r="CO69" s="1165"/>
      <c r="CP69" s="1165"/>
      <c r="CQ69" s="1165"/>
    </row>
    <row r="70" spans="1:95">
      <c r="A70" s="1165" t="s">
        <v>2</v>
      </c>
      <c r="B70" s="1180">
        <v>45809</v>
      </c>
      <c r="C70" s="1181">
        <v>45834</v>
      </c>
      <c r="D70" s="1182"/>
      <c r="E70" s="1183">
        <v>8.18</v>
      </c>
      <c r="F70" s="1165">
        <v>4260</v>
      </c>
      <c r="G70" s="1234">
        <v>11.8</v>
      </c>
      <c r="H70" s="1165" t="s">
        <v>245</v>
      </c>
      <c r="I70" s="1165" t="s">
        <v>246</v>
      </c>
      <c r="J70" s="1165" t="s">
        <v>433</v>
      </c>
      <c r="K70" s="1165"/>
      <c r="L70" s="1165">
        <v>8.14</v>
      </c>
      <c r="M70" s="1165">
        <v>4160</v>
      </c>
      <c r="N70" s="1165">
        <v>13</v>
      </c>
      <c r="O70" s="1165" t="s">
        <v>51</v>
      </c>
      <c r="P70" s="1165" t="s">
        <v>51</v>
      </c>
      <c r="Q70" s="1165">
        <v>138</v>
      </c>
      <c r="R70" s="1165">
        <v>138</v>
      </c>
      <c r="S70" s="1165">
        <v>2</v>
      </c>
      <c r="T70" s="1165">
        <v>1810</v>
      </c>
      <c r="U70" s="1165" t="s">
        <v>30</v>
      </c>
      <c r="V70" s="1165" t="s">
        <v>17</v>
      </c>
      <c r="W70" s="1165">
        <v>2.1999999999999999E-2</v>
      </c>
      <c r="X70" s="1165" t="s">
        <v>37</v>
      </c>
      <c r="Y70" s="1165" t="s">
        <v>17</v>
      </c>
      <c r="Z70" s="1165" t="s">
        <v>17</v>
      </c>
      <c r="AA70" s="1165" t="s">
        <v>17</v>
      </c>
      <c r="AB70" s="1165" t="s">
        <v>17</v>
      </c>
      <c r="AC70" s="1165">
        <v>0.01</v>
      </c>
      <c r="AD70" s="1165">
        <v>8.0000000000000002E-3</v>
      </c>
      <c r="AE70" s="1165" t="s">
        <v>30</v>
      </c>
      <c r="AF70" s="1165" t="s">
        <v>50</v>
      </c>
      <c r="AG70" s="1165">
        <v>0.74</v>
      </c>
      <c r="AH70" s="1165" t="s">
        <v>52</v>
      </c>
      <c r="AI70" s="1165">
        <v>0.06</v>
      </c>
      <c r="AJ70" s="1165" t="s">
        <v>17</v>
      </c>
      <c r="AK70" s="1165">
        <v>2.3E-2</v>
      </c>
      <c r="AL70" s="1165" t="s">
        <v>37</v>
      </c>
      <c r="AM70" s="1165" t="s">
        <v>17</v>
      </c>
      <c r="AN70" s="1165" t="s">
        <v>17</v>
      </c>
      <c r="AO70" s="1165">
        <v>1E-3</v>
      </c>
      <c r="AP70" s="1165" t="s">
        <v>17</v>
      </c>
      <c r="AQ70" s="1165">
        <v>0.03</v>
      </c>
      <c r="AR70" s="1165">
        <v>0.01</v>
      </c>
      <c r="AS70" s="1165" t="s">
        <v>30</v>
      </c>
      <c r="AT70" s="1165" t="s">
        <v>50</v>
      </c>
      <c r="AU70" s="1165">
        <v>0.7</v>
      </c>
      <c r="AV70" s="1165">
        <v>0.15</v>
      </c>
      <c r="AW70" s="1165" t="s">
        <v>37</v>
      </c>
      <c r="AX70" s="1165" t="s">
        <v>37</v>
      </c>
      <c r="AY70" s="1165" t="s">
        <v>53</v>
      </c>
      <c r="AZ70" s="1165" t="s">
        <v>85</v>
      </c>
      <c r="BA70" s="1165" t="s">
        <v>85</v>
      </c>
      <c r="BB70" s="1165" t="s">
        <v>85</v>
      </c>
      <c r="BC70" s="1165" t="s">
        <v>85</v>
      </c>
      <c r="BD70" s="1165" t="s">
        <v>85</v>
      </c>
      <c r="BE70" s="1165" t="s">
        <v>85</v>
      </c>
      <c r="BF70" s="1165" t="s">
        <v>85</v>
      </c>
      <c r="BG70" s="1165" t="s">
        <v>85</v>
      </c>
      <c r="BH70" s="1165" t="s">
        <v>85</v>
      </c>
      <c r="BI70" s="1165" t="s">
        <v>85</v>
      </c>
      <c r="BJ70" s="1165" t="s">
        <v>85</v>
      </c>
      <c r="BK70" s="1165" t="s">
        <v>85</v>
      </c>
      <c r="BL70" s="1165" t="s">
        <v>102</v>
      </c>
      <c r="BM70" s="1165" t="s">
        <v>85</v>
      </c>
      <c r="BN70" s="1165" t="s">
        <v>85</v>
      </c>
      <c r="BO70" s="1165" t="s">
        <v>85</v>
      </c>
      <c r="BP70" s="1165" t="s">
        <v>102</v>
      </c>
      <c r="BQ70" s="1165" t="s">
        <v>102</v>
      </c>
      <c r="BR70" s="1165" t="s">
        <v>332</v>
      </c>
      <c r="BS70" s="1165" t="s">
        <v>0</v>
      </c>
      <c r="BT70" s="1165" t="s">
        <v>333</v>
      </c>
      <c r="BU70" s="1165" t="s">
        <v>0</v>
      </c>
      <c r="BV70" s="1165" t="s">
        <v>0</v>
      </c>
      <c r="BW70" s="1165" t="s">
        <v>332</v>
      </c>
      <c r="BX70" s="1165" t="s">
        <v>332</v>
      </c>
      <c r="BY70" s="1165" t="s">
        <v>333</v>
      </c>
      <c r="BZ70" s="1165" t="s">
        <v>333</v>
      </c>
      <c r="CA70" s="1165" t="s">
        <v>333</v>
      </c>
      <c r="CB70" s="1165" t="s">
        <v>333</v>
      </c>
      <c r="CC70" s="1165" t="s">
        <v>333</v>
      </c>
      <c r="CD70" s="1165" t="s">
        <v>51</v>
      </c>
      <c r="CE70" s="1165" t="s">
        <v>15</v>
      </c>
      <c r="CF70" s="1165" t="s">
        <v>15</v>
      </c>
      <c r="CG70" s="1165" t="s">
        <v>15</v>
      </c>
      <c r="CH70" s="1165" t="s">
        <v>15</v>
      </c>
      <c r="CI70" s="1165" t="s">
        <v>15</v>
      </c>
      <c r="CJ70" s="1165" t="s">
        <v>51</v>
      </c>
      <c r="CK70" s="1165" t="s">
        <v>53</v>
      </c>
      <c r="CL70" s="1223">
        <f t="shared" si="1"/>
        <v>13</v>
      </c>
      <c r="CN70" s="1165"/>
      <c r="CO70" s="1165"/>
      <c r="CP70" s="1165"/>
      <c r="CQ70" s="1165"/>
    </row>
    <row r="71" spans="1:95">
      <c r="A71" s="1165" t="s">
        <v>2</v>
      </c>
      <c r="B71" s="1180">
        <v>45839</v>
      </c>
      <c r="C71" s="1181">
        <v>45863</v>
      </c>
      <c r="D71" s="1182"/>
      <c r="E71" s="1183">
        <v>8.2200000000000006</v>
      </c>
      <c r="F71" s="1165">
        <v>5410</v>
      </c>
      <c r="G71" s="1234">
        <v>8.5</v>
      </c>
      <c r="H71" s="1165" t="s">
        <v>245</v>
      </c>
      <c r="I71" s="1165" t="s">
        <v>246</v>
      </c>
      <c r="J71" s="1165" t="s">
        <v>433</v>
      </c>
      <c r="K71" s="1165"/>
      <c r="L71" s="1183">
        <v>8.17</v>
      </c>
      <c r="M71" s="1165">
        <v>5220</v>
      </c>
      <c r="N71" s="1165">
        <v>6</v>
      </c>
      <c r="O71" s="1165"/>
      <c r="P71" s="1165"/>
      <c r="Q71" s="1165"/>
      <c r="R71" s="1165"/>
      <c r="S71" s="1165"/>
      <c r="T71" s="1165"/>
      <c r="U71" s="1165"/>
      <c r="V71" s="1165"/>
      <c r="W71" s="1165"/>
      <c r="X71" s="1165"/>
      <c r="Y71" s="1165"/>
      <c r="Z71" s="1165"/>
      <c r="AA71" s="1165"/>
      <c r="AB71" s="1165"/>
      <c r="AC71" s="1165"/>
      <c r="AD71" s="1165"/>
      <c r="AE71" s="1165"/>
      <c r="AF71" s="1165"/>
      <c r="AG71" s="1165"/>
      <c r="AH71" s="1165"/>
      <c r="AI71" s="1165"/>
      <c r="AJ71" s="1165"/>
      <c r="AK71" s="1165"/>
      <c r="AL71" s="1165"/>
      <c r="AM71" s="1165"/>
      <c r="AN71" s="1165"/>
      <c r="AO71" s="1165"/>
      <c r="AP71" s="1165"/>
      <c r="AQ71" s="1165"/>
      <c r="AR71" s="1165"/>
      <c r="AS71" s="1165"/>
      <c r="AT71" s="1165"/>
      <c r="AU71" s="1165"/>
      <c r="AV71" s="1165"/>
      <c r="AW71" s="1165"/>
      <c r="AX71" s="1165"/>
      <c r="AY71" s="1165"/>
      <c r="AZ71" s="1165"/>
      <c r="BA71" s="1165"/>
      <c r="BB71" s="1165"/>
      <c r="BC71" s="1165"/>
      <c r="BD71" s="1165"/>
      <c r="BE71" s="1165"/>
      <c r="BF71" s="1165"/>
      <c r="BG71" s="1165"/>
      <c r="BH71" s="1165"/>
      <c r="BI71" s="1165"/>
      <c r="BJ71" s="1165"/>
      <c r="BK71" s="1165"/>
      <c r="BL71" s="1165"/>
      <c r="BM71" s="1165"/>
      <c r="BN71" s="1165"/>
      <c r="BO71" s="1165"/>
      <c r="BP71" s="1165"/>
      <c r="BQ71" s="1165"/>
      <c r="BR71" s="1165"/>
      <c r="BS71" s="1165"/>
      <c r="BT71" s="1165"/>
      <c r="BU71" s="1165"/>
      <c r="BV71" s="1165"/>
      <c r="BW71" s="1165"/>
      <c r="BX71" s="1165"/>
      <c r="BY71" s="1165"/>
      <c r="BZ71" s="1165"/>
      <c r="CA71" s="1165"/>
      <c r="CB71" s="1165"/>
      <c r="CC71" s="1165"/>
      <c r="CD71" s="1165"/>
      <c r="CE71" s="1165"/>
      <c r="CF71" s="1165"/>
      <c r="CG71" s="1165"/>
      <c r="CH71" s="1165"/>
      <c r="CI71" s="1165"/>
      <c r="CJ71" s="1165"/>
      <c r="CK71" s="1165"/>
      <c r="CL71" s="1223">
        <f t="shared" si="1"/>
        <v>6</v>
      </c>
      <c r="CN71" s="1165"/>
      <c r="CO71" s="1165"/>
      <c r="CP71" s="1165"/>
      <c r="CQ71" s="1165"/>
    </row>
    <row r="72" spans="1:95">
      <c r="A72" s="1165" t="s">
        <v>2</v>
      </c>
      <c r="B72" s="1180">
        <v>45870</v>
      </c>
      <c r="C72" s="1181"/>
      <c r="D72" s="1182"/>
      <c r="E72" s="1183"/>
      <c r="F72" s="1165"/>
      <c r="G72" s="1234"/>
      <c r="H72" s="1165"/>
      <c r="I72" s="1165"/>
      <c r="J72" s="1165"/>
      <c r="K72" s="1165"/>
      <c r="L72" s="1183"/>
      <c r="M72" s="1165"/>
      <c r="N72" s="1165"/>
      <c r="O72" s="1165"/>
      <c r="P72" s="1165"/>
      <c r="Q72" s="1165"/>
      <c r="R72" s="1165"/>
      <c r="S72" s="1165"/>
      <c r="T72" s="1165"/>
      <c r="U72" s="1165"/>
      <c r="V72" s="1165"/>
      <c r="W72" s="1165"/>
      <c r="X72" s="1165"/>
      <c r="Y72" s="1165"/>
      <c r="Z72" s="1165"/>
      <c r="AA72" s="1165"/>
      <c r="AB72" s="1165"/>
      <c r="AC72" s="1165"/>
      <c r="AD72" s="1165"/>
      <c r="AE72" s="1165"/>
      <c r="AF72" s="1165"/>
      <c r="AG72" s="1165"/>
      <c r="AH72" s="1165"/>
      <c r="AI72" s="1165"/>
      <c r="AJ72" s="1165"/>
      <c r="AK72" s="1165"/>
      <c r="AL72" s="1165"/>
      <c r="AM72" s="1165"/>
      <c r="AN72" s="1165"/>
      <c r="AO72" s="1165"/>
      <c r="AP72" s="1165"/>
      <c r="AQ72" s="1165"/>
      <c r="AR72" s="1165"/>
      <c r="AS72" s="1165"/>
      <c r="AT72" s="1165"/>
      <c r="AU72" s="1165"/>
      <c r="AV72" s="1165"/>
      <c r="AW72" s="1165"/>
      <c r="AX72" s="1165"/>
      <c r="AY72" s="1165"/>
      <c r="AZ72" s="1165"/>
      <c r="BA72" s="1165"/>
      <c r="BB72" s="1165"/>
      <c r="BC72" s="1165"/>
      <c r="BD72" s="1165"/>
      <c r="BE72" s="1165"/>
      <c r="BF72" s="1165"/>
      <c r="BG72" s="1165"/>
      <c r="BH72" s="1165"/>
      <c r="BI72" s="1165"/>
      <c r="BJ72" s="1165"/>
      <c r="BK72" s="1165"/>
      <c r="BL72" s="1165"/>
      <c r="BM72" s="1165"/>
      <c r="BN72" s="1165"/>
      <c r="BO72" s="1165"/>
      <c r="BP72" s="1165"/>
      <c r="BQ72" s="1165"/>
      <c r="BR72" s="1165"/>
      <c r="BS72" s="1165"/>
      <c r="BT72" s="1165"/>
      <c r="BU72" s="1165"/>
      <c r="BV72" s="1165"/>
      <c r="BW72" s="1165"/>
      <c r="BX72" s="1165"/>
      <c r="BY72" s="1165"/>
      <c r="BZ72" s="1165"/>
      <c r="CA72" s="1165"/>
      <c r="CB72" s="1165"/>
      <c r="CC72" s="1165"/>
      <c r="CD72" s="1165"/>
      <c r="CE72" s="1165"/>
      <c r="CF72" s="1165"/>
      <c r="CG72" s="1165"/>
      <c r="CH72" s="1165"/>
      <c r="CI72" s="1165"/>
      <c r="CJ72" s="1165"/>
      <c r="CK72" s="1165"/>
      <c r="CL72" s="1223"/>
      <c r="CN72" s="1165"/>
      <c r="CO72" s="1165"/>
      <c r="CP72" s="1165"/>
      <c r="CQ72" s="1165"/>
    </row>
    <row r="73" spans="1:95">
      <c r="A73" s="1165" t="s">
        <v>2</v>
      </c>
      <c r="B73" s="1180">
        <v>45901</v>
      </c>
      <c r="C73" s="1181"/>
      <c r="D73" s="1182"/>
      <c r="E73" s="1183"/>
      <c r="F73" s="1165"/>
      <c r="G73" s="1234"/>
      <c r="H73" s="1165"/>
      <c r="I73" s="1165"/>
      <c r="J73" s="1165"/>
      <c r="K73" s="1165"/>
      <c r="L73" s="1183"/>
      <c r="M73" s="1165"/>
      <c r="N73" s="1165"/>
      <c r="O73" s="1165"/>
      <c r="P73" s="1165"/>
      <c r="Q73" s="1165"/>
      <c r="R73" s="1165"/>
      <c r="S73" s="1165"/>
      <c r="T73" s="1165"/>
      <c r="U73" s="1165"/>
      <c r="V73" s="1165"/>
      <c r="W73" s="1165"/>
      <c r="X73" s="1165"/>
      <c r="Y73" s="1165"/>
      <c r="Z73" s="1165"/>
      <c r="AA73" s="1165"/>
      <c r="AB73" s="1165"/>
      <c r="AC73" s="1165"/>
      <c r="AD73" s="1165"/>
      <c r="AE73" s="1165"/>
      <c r="AF73" s="1165"/>
      <c r="AG73" s="1165"/>
      <c r="AH73" s="1165"/>
      <c r="AI73" s="1165"/>
      <c r="AJ73" s="1165"/>
      <c r="AK73" s="1165"/>
      <c r="AL73" s="1165"/>
      <c r="AM73" s="1165"/>
      <c r="AN73" s="1165"/>
      <c r="AO73" s="1165"/>
      <c r="AP73" s="1165"/>
      <c r="AQ73" s="1165"/>
      <c r="AR73" s="1165"/>
      <c r="AS73" s="1165"/>
      <c r="AT73" s="1165"/>
      <c r="AU73" s="1165"/>
      <c r="AV73" s="1165"/>
      <c r="AW73" s="1165"/>
      <c r="AX73" s="1165"/>
      <c r="AY73" s="1165"/>
      <c r="AZ73" s="1165"/>
      <c r="BA73" s="1165"/>
      <c r="BB73" s="1165"/>
      <c r="BC73" s="1165"/>
      <c r="BD73" s="1165"/>
      <c r="BE73" s="1165"/>
      <c r="BF73" s="1165"/>
      <c r="BG73" s="1165"/>
      <c r="BH73" s="1165"/>
      <c r="BI73" s="1165"/>
      <c r="BJ73" s="1165"/>
      <c r="BK73" s="1165"/>
      <c r="BL73" s="1165"/>
      <c r="BM73" s="1165"/>
      <c r="BN73" s="1165"/>
      <c r="BO73" s="1165"/>
      <c r="BP73" s="1165"/>
      <c r="BQ73" s="1165"/>
      <c r="BR73" s="1165"/>
      <c r="BS73" s="1165"/>
      <c r="BT73" s="1165"/>
      <c r="BU73" s="1165"/>
      <c r="BV73" s="1165"/>
      <c r="BW73" s="1165"/>
      <c r="BX73" s="1165"/>
      <c r="BY73" s="1165"/>
      <c r="BZ73" s="1165"/>
      <c r="CA73" s="1165"/>
      <c r="CB73" s="1165"/>
      <c r="CC73" s="1165"/>
      <c r="CD73" s="1165"/>
      <c r="CE73" s="1165"/>
      <c r="CF73" s="1165"/>
      <c r="CG73" s="1165"/>
      <c r="CH73" s="1165"/>
      <c r="CI73" s="1165"/>
      <c r="CJ73" s="1165"/>
      <c r="CK73" s="1165"/>
      <c r="CL73" s="1223"/>
      <c r="CN73" s="1165"/>
      <c r="CO73" s="1165"/>
      <c r="CP73" s="1165"/>
      <c r="CQ73" s="1165"/>
    </row>
    <row r="74" spans="1:95">
      <c r="A74" s="1165" t="s">
        <v>2</v>
      </c>
      <c r="B74" s="1180">
        <v>45931</v>
      </c>
      <c r="C74" s="1181"/>
      <c r="D74" s="1182"/>
      <c r="E74" s="1183"/>
      <c r="F74" s="1165"/>
      <c r="G74" s="1234"/>
      <c r="H74" s="1165"/>
      <c r="I74" s="1165"/>
      <c r="J74" s="1165"/>
      <c r="K74" s="1165"/>
      <c r="L74" s="1183"/>
      <c r="M74" s="1165"/>
      <c r="N74" s="1165"/>
      <c r="O74" s="1165"/>
      <c r="P74" s="1165"/>
      <c r="Q74" s="1165"/>
      <c r="R74" s="1165"/>
      <c r="S74" s="1165"/>
      <c r="T74" s="1165"/>
      <c r="U74" s="1165"/>
      <c r="V74" s="1165"/>
      <c r="W74" s="1165"/>
      <c r="X74" s="1165"/>
      <c r="Y74" s="1165"/>
      <c r="Z74" s="1165"/>
      <c r="AA74" s="1165"/>
      <c r="AB74" s="1165"/>
      <c r="AC74" s="1165"/>
      <c r="AD74" s="1165"/>
      <c r="AE74" s="1165"/>
      <c r="AF74" s="1165"/>
      <c r="AG74" s="1165"/>
      <c r="AH74" s="1165"/>
      <c r="AI74" s="1165"/>
      <c r="AJ74" s="1165"/>
      <c r="AK74" s="1165"/>
      <c r="AL74" s="1165"/>
      <c r="AM74" s="1165"/>
      <c r="AN74" s="1165"/>
      <c r="AO74" s="1165"/>
      <c r="AP74" s="1165"/>
      <c r="AQ74" s="1165"/>
      <c r="AR74" s="1165"/>
      <c r="AS74" s="1165"/>
      <c r="AT74" s="1165"/>
      <c r="AU74" s="1165"/>
      <c r="AV74" s="1165"/>
      <c r="AW74" s="1165"/>
      <c r="AX74" s="1165"/>
      <c r="AY74" s="1165"/>
      <c r="AZ74" s="1165"/>
      <c r="BA74" s="1165"/>
      <c r="BB74" s="1165"/>
      <c r="BC74" s="1165"/>
      <c r="BD74" s="1165"/>
      <c r="BE74" s="1165"/>
      <c r="BF74" s="1165"/>
      <c r="BG74" s="1165"/>
      <c r="BH74" s="1165"/>
      <c r="BI74" s="1165"/>
      <c r="BJ74" s="1165"/>
      <c r="BK74" s="1165"/>
      <c r="BL74" s="1165"/>
      <c r="BM74" s="1165"/>
      <c r="BN74" s="1165"/>
      <c r="BO74" s="1165"/>
      <c r="BP74" s="1165"/>
      <c r="BQ74" s="1165"/>
      <c r="BR74" s="1165"/>
      <c r="BS74" s="1165"/>
      <c r="BT74" s="1165"/>
      <c r="BU74" s="1165"/>
      <c r="BV74" s="1165"/>
      <c r="BW74" s="1165"/>
      <c r="BX74" s="1165"/>
      <c r="BY74" s="1165"/>
      <c r="BZ74" s="1165"/>
      <c r="CA74" s="1165"/>
      <c r="CB74" s="1165"/>
      <c r="CC74" s="1165"/>
      <c r="CD74" s="1165"/>
      <c r="CE74" s="1165"/>
      <c r="CF74" s="1165"/>
      <c r="CG74" s="1165"/>
      <c r="CH74" s="1165"/>
      <c r="CI74" s="1165"/>
      <c r="CJ74" s="1165"/>
      <c r="CK74" s="1165"/>
      <c r="CL74" s="1223"/>
      <c r="CN74" s="1165"/>
      <c r="CO74" s="1165"/>
      <c r="CP74" s="1165"/>
      <c r="CQ74" s="1165"/>
    </row>
    <row r="75" spans="1:95">
      <c r="A75" s="1165" t="s">
        <v>2</v>
      </c>
      <c r="B75" s="1180">
        <v>45962</v>
      </c>
      <c r="C75" s="1181"/>
      <c r="D75" s="1182"/>
      <c r="E75" s="1183"/>
      <c r="F75" s="1165"/>
      <c r="G75" s="1234"/>
      <c r="H75" s="1165"/>
      <c r="I75" s="1165"/>
      <c r="J75" s="1165"/>
      <c r="K75" s="1165"/>
      <c r="L75" s="1183"/>
      <c r="M75" s="1165"/>
      <c r="N75" s="1165"/>
      <c r="O75" s="1165"/>
      <c r="P75" s="1165"/>
      <c r="Q75" s="1165"/>
      <c r="R75" s="1165"/>
      <c r="S75" s="1165"/>
      <c r="T75" s="1165"/>
      <c r="U75" s="1165"/>
      <c r="V75" s="1165"/>
      <c r="W75" s="1165"/>
      <c r="X75" s="1165"/>
      <c r="Y75" s="1165"/>
      <c r="Z75" s="1165"/>
      <c r="AA75" s="1165"/>
      <c r="AB75" s="1165"/>
      <c r="AC75" s="1165"/>
      <c r="AD75" s="1165"/>
      <c r="AE75" s="1165"/>
      <c r="AF75" s="1165"/>
      <c r="AG75" s="1165"/>
      <c r="AH75" s="1165"/>
      <c r="AI75" s="1165"/>
      <c r="AJ75" s="1165"/>
      <c r="AK75" s="1165"/>
      <c r="AL75" s="1165"/>
      <c r="AM75" s="1165"/>
      <c r="AN75" s="1165"/>
      <c r="AO75" s="1165"/>
      <c r="AP75" s="1165"/>
      <c r="AQ75" s="1165"/>
      <c r="AR75" s="1165"/>
      <c r="AS75" s="1165"/>
      <c r="AT75" s="1165"/>
      <c r="AU75" s="1165"/>
      <c r="AV75" s="1165"/>
      <c r="AW75" s="1165"/>
      <c r="AX75" s="1165"/>
      <c r="AY75" s="1165"/>
      <c r="AZ75" s="1165"/>
      <c r="BA75" s="1165"/>
      <c r="BB75" s="1165"/>
      <c r="BC75" s="1165"/>
      <c r="BD75" s="1165"/>
      <c r="BE75" s="1165"/>
      <c r="BF75" s="1165"/>
      <c r="BG75" s="1165"/>
      <c r="BH75" s="1165"/>
      <c r="BI75" s="1165"/>
      <c r="BJ75" s="1165"/>
      <c r="BK75" s="1165"/>
      <c r="BL75" s="1165"/>
      <c r="BM75" s="1165"/>
      <c r="BN75" s="1165"/>
      <c r="BO75" s="1165"/>
      <c r="BP75" s="1165"/>
      <c r="BQ75" s="1165"/>
      <c r="BR75" s="1165"/>
      <c r="BS75" s="1165"/>
      <c r="BT75" s="1165"/>
      <c r="BU75" s="1165"/>
      <c r="BV75" s="1165"/>
      <c r="BW75" s="1165"/>
      <c r="BX75" s="1165"/>
      <c r="BY75" s="1165"/>
      <c r="BZ75" s="1165"/>
      <c r="CA75" s="1165"/>
      <c r="CB75" s="1165"/>
      <c r="CC75" s="1165"/>
      <c r="CD75" s="1165"/>
      <c r="CE75" s="1165"/>
      <c r="CF75" s="1165"/>
      <c r="CG75" s="1165"/>
      <c r="CH75" s="1165"/>
      <c r="CI75" s="1165"/>
      <c r="CJ75" s="1165"/>
      <c r="CK75" s="1165"/>
      <c r="CL75" s="1223"/>
      <c r="CN75" s="1165"/>
      <c r="CO75" s="1165"/>
      <c r="CP75" s="1165"/>
      <c r="CQ75" s="1165"/>
    </row>
    <row r="76" spans="1:95">
      <c r="A76" s="1165" t="s">
        <v>2</v>
      </c>
      <c r="B76" s="1180">
        <v>45992</v>
      </c>
      <c r="C76" s="1181"/>
      <c r="D76" s="1182"/>
      <c r="E76" s="1183"/>
      <c r="F76" s="1165"/>
      <c r="G76" s="1234"/>
      <c r="H76" s="1165"/>
      <c r="I76" s="1165"/>
      <c r="J76" s="1165"/>
      <c r="K76" s="1165"/>
      <c r="L76" s="1183"/>
      <c r="M76" s="1165"/>
      <c r="N76" s="1165"/>
      <c r="O76" s="1165"/>
      <c r="P76" s="1165"/>
      <c r="Q76" s="1165"/>
      <c r="R76" s="1165"/>
      <c r="S76" s="1165"/>
      <c r="T76" s="1165"/>
      <c r="U76" s="1165"/>
      <c r="V76" s="1165"/>
      <c r="W76" s="1165"/>
      <c r="X76" s="1165"/>
      <c r="Y76" s="1165"/>
      <c r="Z76" s="1165"/>
      <c r="AA76" s="1165"/>
      <c r="AB76" s="1165"/>
      <c r="AC76" s="1165"/>
      <c r="AD76" s="1165"/>
      <c r="AE76" s="1165"/>
      <c r="AF76" s="1165"/>
      <c r="AG76" s="1165"/>
      <c r="AH76" s="1165"/>
      <c r="AI76" s="1165"/>
      <c r="AJ76" s="1165"/>
      <c r="AK76" s="1165"/>
      <c r="AL76" s="1165"/>
      <c r="AM76" s="1165"/>
      <c r="AN76" s="1165"/>
      <c r="AO76" s="1165"/>
      <c r="AP76" s="1165"/>
      <c r="AQ76" s="1165"/>
      <c r="AR76" s="1165"/>
      <c r="AS76" s="1165"/>
      <c r="AT76" s="1165"/>
      <c r="AU76" s="1165"/>
      <c r="AV76" s="1165"/>
      <c r="AW76" s="1165"/>
      <c r="AX76" s="1165"/>
      <c r="AY76" s="1165"/>
      <c r="AZ76" s="1165"/>
      <c r="BA76" s="1165"/>
      <c r="BB76" s="1165"/>
      <c r="BC76" s="1165"/>
      <c r="BD76" s="1165"/>
      <c r="BE76" s="1165"/>
      <c r="BF76" s="1165"/>
      <c r="BG76" s="1165"/>
      <c r="BH76" s="1165"/>
      <c r="BI76" s="1165"/>
      <c r="BJ76" s="1165"/>
      <c r="BK76" s="1165"/>
      <c r="BL76" s="1165"/>
      <c r="BM76" s="1165"/>
      <c r="BN76" s="1165"/>
      <c r="BO76" s="1165"/>
      <c r="BP76" s="1165"/>
      <c r="BQ76" s="1165"/>
      <c r="BR76" s="1165"/>
      <c r="BS76" s="1165"/>
      <c r="BT76" s="1165"/>
      <c r="BU76" s="1165"/>
      <c r="BV76" s="1165"/>
      <c r="BW76" s="1165"/>
      <c r="BX76" s="1165"/>
      <c r="BY76" s="1165"/>
      <c r="BZ76" s="1165"/>
      <c r="CA76" s="1165"/>
      <c r="CB76" s="1165"/>
      <c r="CC76" s="1165"/>
      <c r="CD76" s="1165"/>
      <c r="CE76" s="1165"/>
      <c r="CF76" s="1165"/>
      <c r="CG76" s="1165"/>
      <c r="CH76" s="1165"/>
      <c r="CI76" s="1165"/>
      <c r="CJ76" s="1165"/>
      <c r="CK76" s="1165"/>
      <c r="CL76" s="1223"/>
      <c r="CN76" s="1165"/>
      <c r="CO76" s="1165"/>
      <c r="CP76" s="1165"/>
      <c r="CQ76" s="1165"/>
    </row>
    <row r="77" spans="1:95" hidden="1">
      <c r="A77" s="1165"/>
      <c r="B77" s="1180"/>
      <c r="C77" s="1181"/>
      <c r="D77" s="1165"/>
      <c r="E77" s="1183"/>
      <c r="F77" s="1184"/>
      <c r="G77" s="1234"/>
      <c r="H77" s="1184"/>
      <c r="I77" s="1184"/>
      <c r="J77" s="1184"/>
      <c r="K77" s="1165"/>
      <c r="L77" s="1183"/>
      <c r="M77" s="1165"/>
      <c r="N77" s="1165"/>
      <c r="O77" s="1165"/>
      <c r="P77" s="1165"/>
      <c r="Q77" s="1165"/>
      <c r="R77" s="1165"/>
      <c r="S77" s="1165"/>
      <c r="T77" s="1165"/>
      <c r="U77" s="1165"/>
      <c r="V77" s="1165"/>
      <c r="W77" s="1165"/>
      <c r="X77" s="1165"/>
      <c r="Y77" s="1165"/>
      <c r="Z77" s="1165"/>
      <c r="AA77" s="1165"/>
      <c r="AB77" s="1165"/>
      <c r="AC77" s="1165"/>
      <c r="AD77" s="1165"/>
      <c r="AE77" s="1165"/>
      <c r="AF77" s="1165"/>
      <c r="AG77" s="1165"/>
      <c r="AH77" s="1165"/>
      <c r="AI77" s="1165"/>
      <c r="AJ77" s="1165"/>
      <c r="AK77" s="1165"/>
      <c r="AL77" s="1165"/>
      <c r="AM77" s="1165"/>
      <c r="AN77" s="1165"/>
      <c r="AO77" s="1165"/>
      <c r="AP77" s="1165"/>
      <c r="AQ77" s="1165"/>
      <c r="AR77" s="1165"/>
      <c r="AS77" s="1165"/>
      <c r="AT77" s="1165"/>
      <c r="AU77" s="1165"/>
      <c r="AV77" s="1165"/>
      <c r="AW77" s="1165"/>
      <c r="AX77" s="1165"/>
      <c r="AY77" s="1165"/>
      <c r="AZ77" s="1165"/>
      <c r="BA77" s="1165"/>
      <c r="BB77" s="1165"/>
      <c r="BC77" s="1165"/>
      <c r="BD77" s="1165"/>
      <c r="BE77" s="1165"/>
      <c r="BF77" s="1165"/>
      <c r="BG77" s="1165"/>
      <c r="BH77" s="1165"/>
      <c r="BI77" s="1165"/>
      <c r="BJ77" s="1165"/>
      <c r="BK77" s="1165"/>
      <c r="BL77" s="1165"/>
      <c r="BM77" s="1165"/>
      <c r="BN77" s="1165"/>
      <c r="BO77" s="1165"/>
      <c r="BP77" s="1165"/>
      <c r="BQ77" s="1165"/>
      <c r="BR77" s="1165"/>
      <c r="BS77" s="1165"/>
      <c r="BT77" s="1165"/>
      <c r="BU77" s="1165"/>
      <c r="BV77" s="1165"/>
      <c r="BW77" s="1165"/>
      <c r="BX77" s="1165"/>
      <c r="BY77" s="1165"/>
      <c r="BZ77" s="1165"/>
      <c r="CA77" s="1165"/>
      <c r="CB77" s="1165"/>
      <c r="CC77" s="1165"/>
      <c r="CD77" s="1165"/>
      <c r="CE77" s="1165"/>
      <c r="CF77" s="1165"/>
      <c r="CG77" s="1165"/>
      <c r="CH77" s="1165"/>
      <c r="CI77" s="1165"/>
      <c r="CJ77" s="1165"/>
      <c r="CK77" s="1165"/>
      <c r="CL77" s="1165"/>
      <c r="CN77" s="1165"/>
      <c r="CO77" s="1165"/>
      <c r="CP77" s="1165"/>
      <c r="CQ77" s="1165"/>
    </row>
    <row r="78" spans="1:95" s="933" customFormat="1" hidden="1">
      <c r="A78" s="1185"/>
      <c r="B78" s="1201"/>
      <c r="C78" s="1186"/>
      <c r="D78" s="1185"/>
      <c r="E78" s="1194"/>
      <c r="F78" s="1197"/>
      <c r="G78" s="1235"/>
      <c r="H78" s="1197"/>
      <c r="I78" s="1197"/>
      <c r="J78" s="1197"/>
      <c r="K78" s="1185"/>
      <c r="L78" s="1194"/>
      <c r="M78" s="1185"/>
      <c r="N78" s="1185"/>
      <c r="O78" s="1185"/>
      <c r="P78" s="1185"/>
      <c r="Q78" s="1185"/>
      <c r="R78" s="1185"/>
      <c r="S78" s="1185"/>
      <c r="T78" s="1185"/>
      <c r="U78" s="1185"/>
      <c r="V78" s="1185"/>
      <c r="W78" s="1185"/>
      <c r="X78" s="1185"/>
      <c r="Y78" s="1185"/>
      <c r="Z78" s="1185"/>
      <c r="AA78" s="1185"/>
      <c r="AB78" s="1185"/>
      <c r="AC78" s="1185"/>
      <c r="AD78" s="1185"/>
      <c r="AE78" s="1185"/>
      <c r="AF78" s="1185"/>
      <c r="AG78" s="1185"/>
      <c r="AH78" s="1185"/>
      <c r="AI78" s="1185"/>
      <c r="AJ78" s="1185"/>
      <c r="AK78" s="1185"/>
      <c r="AL78" s="1185"/>
      <c r="AM78" s="1185"/>
      <c r="AN78" s="1185"/>
      <c r="AO78" s="1185"/>
      <c r="AP78" s="1185"/>
      <c r="AQ78" s="1185"/>
      <c r="AR78" s="1185"/>
      <c r="AS78" s="1185"/>
      <c r="AT78" s="1185"/>
      <c r="AU78" s="1185"/>
      <c r="AV78" s="1185"/>
      <c r="AW78" s="1185"/>
      <c r="AX78" s="1185"/>
      <c r="AY78" s="1185"/>
      <c r="AZ78" s="1185"/>
      <c r="BA78" s="1185"/>
      <c r="BB78" s="1185"/>
      <c r="BC78" s="1185"/>
      <c r="BD78" s="1185"/>
      <c r="BE78" s="1185"/>
      <c r="BF78" s="1185"/>
      <c r="BG78" s="1185"/>
      <c r="BH78" s="1185"/>
      <c r="BI78" s="1185"/>
      <c r="BJ78" s="1185"/>
      <c r="BK78" s="1185"/>
      <c r="BL78" s="1185"/>
      <c r="BM78" s="1185"/>
      <c r="BN78" s="1185"/>
      <c r="BO78" s="1185"/>
      <c r="BP78" s="1185"/>
      <c r="BQ78" s="1185"/>
      <c r="BR78" s="1185"/>
      <c r="BS78" s="1185"/>
      <c r="BT78" s="1185"/>
      <c r="BU78" s="1185"/>
      <c r="BV78" s="1185"/>
      <c r="BW78" s="1185"/>
      <c r="BX78" s="1185"/>
      <c r="BY78" s="1185"/>
      <c r="BZ78" s="1185"/>
      <c r="CA78" s="1185"/>
      <c r="CB78" s="1185"/>
      <c r="CC78" s="1185"/>
      <c r="CD78" s="1185"/>
      <c r="CE78" s="1185"/>
      <c r="CF78" s="1185"/>
      <c r="CG78" s="1185"/>
      <c r="CH78" s="1185"/>
      <c r="CI78" s="1185"/>
      <c r="CJ78" s="1185"/>
      <c r="CK78" s="1185"/>
      <c r="CL78" s="1185"/>
      <c r="CN78" s="1185"/>
      <c r="CO78" s="1185"/>
      <c r="CP78" s="1185"/>
      <c r="CQ78" s="1185"/>
    </row>
    <row r="79" spans="1:95" hidden="1">
      <c r="A79" s="1165" t="s">
        <v>84</v>
      </c>
      <c r="B79" s="1180">
        <v>44927</v>
      </c>
      <c r="C79" s="1181">
        <v>44949</v>
      </c>
      <c r="D79" s="1182"/>
      <c r="E79" s="1165"/>
      <c r="F79" s="1165"/>
      <c r="G79" s="1234"/>
      <c r="H79" s="1165"/>
      <c r="I79" s="1165"/>
      <c r="J79" s="1165"/>
      <c r="K79" s="1165" t="s">
        <v>369</v>
      </c>
      <c r="L79" s="1183"/>
      <c r="M79" s="1184"/>
      <c r="N79" s="1184"/>
      <c r="O79" s="1184"/>
      <c r="P79" s="1184"/>
      <c r="Q79" s="1184"/>
      <c r="R79" s="1184"/>
      <c r="S79" s="1184"/>
      <c r="T79" s="1184"/>
      <c r="U79" s="1184"/>
      <c r="V79" s="1165"/>
      <c r="W79" s="1165"/>
      <c r="X79" s="1165"/>
      <c r="Y79" s="1165"/>
      <c r="Z79" s="1165"/>
      <c r="AA79" s="1165"/>
      <c r="AB79" s="1165"/>
      <c r="AC79" s="1165"/>
      <c r="AD79" s="1165"/>
      <c r="AE79" s="1165"/>
      <c r="AF79" s="1165"/>
      <c r="AG79" s="1165"/>
      <c r="AH79" s="1165"/>
      <c r="AI79" s="1165"/>
      <c r="AJ79" s="1165"/>
      <c r="AK79" s="1165"/>
      <c r="AL79" s="1165"/>
      <c r="AM79" s="1165"/>
      <c r="AN79" s="1165"/>
      <c r="AO79" s="1165"/>
      <c r="AP79" s="1165"/>
      <c r="AQ79" s="1165"/>
      <c r="AR79" s="1165"/>
      <c r="AS79" s="1165"/>
      <c r="AT79" s="1165"/>
      <c r="AU79" s="1165"/>
      <c r="AV79" s="1165"/>
      <c r="AW79" s="1165"/>
      <c r="AX79" s="1165"/>
      <c r="AY79" s="1165"/>
      <c r="AZ79" s="1165"/>
      <c r="BA79" s="1165"/>
      <c r="BB79" s="1165"/>
      <c r="BC79" s="1165"/>
      <c r="BD79" s="1165"/>
      <c r="BE79" s="1165"/>
      <c r="BF79" s="1165"/>
      <c r="BG79" s="1165"/>
      <c r="BH79" s="1165"/>
      <c r="BI79" s="1165"/>
      <c r="BJ79" s="1165"/>
      <c r="BK79" s="1165"/>
      <c r="BL79" s="1165"/>
      <c r="BM79" s="1165"/>
      <c r="BN79" s="1165"/>
      <c r="BO79" s="1165"/>
      <c r="BP79" s="1165"/>
      <c r="BQ79" s="1165"/>
      <c r="BR79" s="1165"/>
      <c r="BS79" s="1165"/>
      <c r="BT79" s="1165"/>
      <c r="BU79" s="1165"/>
      <c r="BV79" s="1165"/>
      <c r="BW79" s="1165"/>
      <c r="BX79" s="1165"/>
      <c r="BY79" s="1165"/>
      <c r="BZ79" s="1165"/>
      <c r="CA79" s="1165"/>
      <c r="CB79" s="1165"/>
      <c r="CC79" s="1165"/>
      <c r="CD79" s="1165"/>
      <c r="CE79" s="1165"/>
      <c r="CF79" s="1165"/>
      <c r="CG79" s="1165"/>
      <c r="CH79" s="1165"/>
      <c r="CI79" s="1165"/>
      <c r="CJ79" s="1165"/>
      <c r="CK79" s="1165"/>
      <c r="CL79" s="1165"/>
      <c r="CN79" s="1184"/>
      <c r="CO79" s="1165"/>
      <c r="CP79" s="1165"/>
      <c r="CQ79" s="1165"/>
    </row>
    <row r="80" spans="1:95" hidden="1">
      <c r="A80" s="1165" t="s">
        <v>84</v>
      </c>
      <c r="B80" s="1180">
        <v>44958</v>
      </c>
      <c r="C80" s="1181">
        <v>44977</v>
      </c>
      <c r="D80" s="1182"/>
      <c r="E80" s="1183">
        <v>7.8</v>
      </c>
      <c r="F80" s="1165">
        <v>5530</v>
      </c>
      <c r="G80" s="1234"/>
      <c r="H80" s="1165"/>
      <c r="I80" s="1165"/>
      <c r="J80" s="1165"/>
      <c r="K80" s="1165"/>
      <c r="L80" s="1183">
        <v>7.88</v>
      </c>
      <c r="M80" s="1165">
        <v>5180</v>
      </c>
      <c r="N80" s="1165">
        <v>26</v>
      </c>
      <c r="O80" s="1165"/>
      <c r="P80" s="1165"/>
      <c r="Q80" s="1165"/>
      <c r="R80" s="1165"/>
      <c r="S80" s="1165"/>
      <c r="T80" s="1165"/>
      <c r="U80" s="1165"/>
      <c r="V80" s="1165"/>
      <c r="W80" s="1165"/>
      <c r="X80" s="1165"/>
      <c r="Y80" s="1165"/>
      <c r="Z80" s="1165"/>
      <c r="AA80" s="1165"/>
      <c r="AB80" s="1165"/>
      <c r="AC80" s="1165"/>
      <c r="AD80" s="1165"/>
      <c r="AE80" s="1165"/>
      <c r="AF80" s="1165"/>
      <c r="AG80" s="1165"/>
      <c r="AH80" s="1165"/>
      <c r="AI80" s="1165"/>
      <c r="AJ80" s="1165"/>
      <c r="AK80" s="1165"/>
      <c r="AL80" s="1165"/>
      <c r="AM80" s="1165"/>
      <c r="AN80" s="1165"/>
      <c r="AO80" s="1165"/>
      <c r="AP80" s="1165"/>
      <c r="AQ80" s="1165"/>
      <c r="AR80" s="1165"/>
      <c r="AS80" s="1165"/>
      <c r="AT80" s="1165"/>
      <c r="AU80" s="1165"/>
      <c r="AV80" s="1165"/>
      <c r="AW80" s="1165"/>
      <c r="AX80" s="1165"/>
      <c r="AY80" s="1165"/>
      <c r="AZ80" s="1165"/>
      <c r="BA80" s="1165"/>
      <c r="BB80" s="1165"/>
      <c r="BC80" s="1165"/>
      <c r="BD80" s="1165"/>
      <c r="BE80" s="1165"/>
      <c r="BF80" s="1165"/>
      <c r="BG80" s="1165"/>
      <c r="BH80" s="1165"/>
      <c r="BI80" s="1165"/>
      <c r="BJ80" s="1165"/>
      <c r="BK80" s="1165"/>
      <c r="BL80" s="1165"/>
      <c r="BM80" s="1165"/>
      <c r="BN80" s="1165"/>
      <c r="BO80" s="1165"/>
      <c r="BP80" s="1165"/>
      <c r="BQ80" s="1165"/>
      <c r="BR80" s="1165"/>
      <c r="BS80" s="1165"/>
      <c r="BT80" s="1165"/>
      <c r="BU80" s="1165"/>
      <c r="BV80" s="1165"/>
      <c r="BW80" s="1165"/>
      <c r="BX80" s="1165"/>
      <c r="BY80" s="1165"/>
      <c r="BZ80" s="1165"/>
      <c r="CA80" s="1165"/>
      <c r="CB80" s="1165"/>
      <c r="CC80" s="1165"/>
      <c r="CD80" s="1165"/>
      <c r="CE80" s="1165"/>
      <c r="CF80" s="1165"/>
      <c r="CG80" s="1165"/>
      <c r="CH80" s="1165"/>
      <c r="CI80" s="1165"/>
      <c r="CJ80" s="1165"/>
      <c r="CK80" s="1165"/>
      <c r="CL80" s="1165">
        <f t="shared" ref="CL80:CL85" si="2">IF(N80="","",IF(LEFT(N80,1)="&lt;",VALUE(RIGHT(N80,1)/2),N80))</f>
        <v>26</v>
      </c>
      <c r="CN80" s="1165"/>
      <c r="CO80" s="1165"/>
      <c r="CP80" s="1165"/>
      <c r="CQ80" s="1165"/>
    </row>
    <row r="81" spans="1:95" hidden="1">
      <c r="A81" s="1165" t="s">
        <v>84</v>
      </c>
      <c r="B81" s="1180">
        <v>44986</v>
      </c>
      <c r="C81" s="1181">
        <v>45007</v>
      </c>
      <c r="D81" s="1182"/>
      <c r="E81" s="1165">
        <v>7.7</v>
      </c>
      <c r="F81" s="1165">
        <v>4870</v>
      </c>
      <c r="G81" s="1234"/>
      <c r="H81" s="1165"/>
      <c r="I81" s="1165"/>
      <c r="J81" s="1165"/>
      <c r="K81" s="1165"/>
      <c r="L81" s="1183">
        <v>7.88</v>
      </c>
      <c r="M81" s="1165">
        <v>5370</v>
      </c>
      <c r="N81" s="1165" t="s">
        <v>53</v>
      </c>
      <c r="O81" s="1165"/>
      <c r="P81" s="1165"/>
      <c r="Q81" s="1165"/>
      <c r="R81" s="1165"/>
      <c r="S81" s="1165"/>
      <c r="T81" s="1165"/>
      <c r="U81" s="1165"/>
      <c r="V81" s="1165" t="s">
        <v>17</v>
      </c>
      <c r="W81" s="1165">
        <v>3.1E-2</v>
      </c>
      <c r="X81" s="1165">
        <v>1E-4</v>
      </c>
      <c r="Y81" s="1165" t="s">
        <v>17</v>
      </c>
      <c r="Z81" s="1165"/>
      <c r="AA81" s="1165" t="s">
        <v>17</v>
      </c>
      <c r="AB81" s="1165" t="s">
        <v>17</v>
      </c>
      <c r="AC81" s="1165">
        <v>0.17199999999999999</v>
      </c>
      <c r="AD81" s="1165">
        <v>0.13900000000000001</v>
      </c>
      <c r="AE81" s="1165">
        <v>0.02</v>
      </c>
      <c r="AF81" s="1165">
        <v>1.7000000000000001E-2</v>
      </c>
      <c r="AG81" s="1165">
        <v>0.43</v>
      </c>
      <c r="AH81" s="1165" t="s">
        <v>52</v>
      </c>
      <c r="AI81" s="1165"/>
      <c r="AJ81" s="1165">
        <v>1E-3</v>
      </c>
      <c r="AK81" s="1165">
        <v>3.5000000000000003E-2</v>
      </c>
      <c r="AL81" s="1165" t="s">
        <v>37</v>
      </c>
      <c r="AM81" s="1165" t="s">
        <v>17</v>
      </c>
      <c r="AN81" s="1165"/>
      <c r="AO81" s="1165" t="s">
        <v>17</v>
      </c>
      <c r="AP81" s="1165" t="s">
        <v>17</v>
      </c>
      <c r="AQ81" s="1165">
        <v>0.218</v>
      </c>
      <c r="AR81" s="1165">
        <v>0.14899999999999999</v>
      </c>
      <c r="AS81" s="1165">
        <v>0.02</v>
      </c>
      <c r="AT81" s="1165">
        <v>2.4E-2</v>
      </c>
      <c r="AU81" s="1165">
        <v>0.55000000000000004</v>
      </c>
      <c r="AV81" s="1165" t="s">
        <v>52</v>
      </c>
      <c r="AW81" s="1165" t="s">
        <v>37</v>
      </c>
      <c r="AX81" s="1165" t="s">
        <v>37</v>
      </c>
      <c r="AY81" s="1165" t="s">
        <v>53</v>
      </c>
      <c r="AZ81" s="1165" t="s">
        <v>85</v>
      </c>
      <c r="BA81" s="1165" t="s">
        <v>85</v>
      </c>
      <c r="BB81" s="1165" t="s">
        <v>85</v>
      </c>
      <c r="BC81" s="1165" t="s">
        <v>85</v>
      </c>
      <c r="BD81" s="1165" t="s">
        <v>85</v>
      </c>
      <c r="BE81" s="1165" t="s">
        <v>85</v>
      </c>
      <c r="BF81" s="1165" t="s">
        <v>85</v>
      </c>
      <c r="BG81" s="1165" t="s">
        <v>85</v>
      </c>
      <c r="BH81" s="1165" t="s">
        <v>85</v>
      </c>
      <c r="BI81" s="1165" t="s">
        <v>85</v>
      </c>
      <c r="BJ81" s="1165" t="s">
        <v>85</v>
      </c>
      <c r="BK81" s="1165" t="s">
        <v>85</v>
      </c>
      <c r="BL81" s="1165" t="s">
        <v>102</v>
      </c>
      <c r="BM81" s="1165" t="s">
        <v>85</v>
      </c>
      <c r="BN81" s="1165" t="s">
        <v>85</v>
      </c>
      <c r="BO81" s="1165" t="s">
        <v>85</v>
      </c>
      <c r="BP81" s="1165" t="s">
        <v>102</v>
      </c>
      <c r="BQ81" s="1165" t="s">
        <v>102</v>
      </c>
      <c r="BR81" s="1165" t="s">
        <v>332</v>
      </c>
      <c r="BS81" s="1165" t="s">
        <v>0</v>
      </c>
      <c r="BT81" s="1165" t="s">
        <v>333</v>
      </c>
      <c r="BU81" s="1165" t="s">
        <v>0</v>
      </c>
      <c r="BV81" s="1165" t="s">
        <v>0</v>
      </c>
      <c r="BW81" s="1165" t="s">
        <v>332</v>
      </c>
      <c r="BX81" s="1165" t="s">
        <v>332</v>
      </c>
      <c r="BY81" s="1165" t="s">
        <v>333</v>
      </c>
      <c r="BZ81" s="1165" t="s">
        <v>333</v>
      </c>
      <c r="CA81" s="1165" t="s">
        <v>333</v>
      </c>
      <c r="CB81" s="1165" t="s">
        <v>333</v>
      </c>
      <c r="CC81" s="1165" t="s">
        <v>333</v>
      </c>
      <c r="CD81" s="1165" t="s">
        <v>51</v>
      </c>
      <c r="CE81" s="1165" t="s">
        <v>15</v>
      </c>
      <c r="CF81" s="1165" t="s">
        <v>15</v>
      </c>
      <c r="CG81" s="1165" t="s">
        <v>15</v>
      </c>
      <c r="CH81" s="1165" t="s">
        <v>15</v>
      </c>
      <c r="CI81" s="1165" t="s">
        <v>15</v>
      </c>
      <c r="CJ81" s="1165" t="s">
        <v>51</v>
      </c>
      <c r="CK81" s="1165" t="s">
        <v>53</v>
      </c>
      <c r="CL81" s="1165">
        <f t="shared" si="2"/>
        <v>2.5</v>
      </c>
      <c r="CN81" s="1165"/>
      <c r="CO81" s="1165"/>
      <c r="CP81" s="1165"/>
      <c r="CQ81" s="1165"/>
    </row>
    <row r="82" spans="1:95" hidden="1">
      <c r="A82" s="1165" t="s">
        <v>84</v>
      </c>
      <c r="B82" s="1180">
        <v>45017</v>
      </c>
      <c r="C82" s="1181">
        <v>45042</v>
      </c>
      <c r="D82" s="1182"/>
      <c r="E82" s="1165">
        <v>7.46</v>
      </c>
      <c r="F82" s="1165">
        <v>5800</v>
      </c>
      <c r="G82" s="1234"/>
      <c r="H82" s="1165"/>
      <c r="I82" s="1165"/>
      <c r="J82" s="1165"/>
      <c r="K82" s="1165"/>
      <c r="L82" s="1183">
        <v>7.57</v>
      </c>
      <c r="M82" s="1165">
        <v>5840</v>
      </c>
      <c r="N82" s="1165">
        <v>8</v>
      </c>
      <c r="O82" s="1165"/>
      <c r="P82" s="1165"/>
      <c r="Q82" s="1165"/>
      <c r="R82" s="1165"/>
      <c r="S82" s="1165"/>
      <c r="T82" s="1165"/>
      <c r="U82" s="1165"/>
      <c r="V82" s="1165"/>
      <c r="W82" s="1165"/>
      <c r="X82" s="1165"/>
      <c r="Y82" s="1165"/>
      <c r="Z82" s="1165"/>
      <c r="AA82" s="1165"/>
      <c r="AB82" s="1165"/>
      <c r="AC82" s="1165"/>
      <c r="AD82" s="1165"/>
      <c r="AE82" s="1165"/>
      <c r="AF82" s="1165"/>
      <c r="AG82" s="1165"/>
      <c r="AH82" s="1165"/>
      <c r="AI82" s="1165"/>
      <c r="AJ82" s="1165"/>
      <c r="AK82" s="1165"/>
      <c r="AL82" s="1165"/>
      <c r="AM82" s="1165"/>
      <c r="AN82" s="1165"/>
      <c r="AO82" s="1165"/>
      <c r="AP82" s="1165"/>
      <c r="AQ82" s="1165"/>
      <c r="AR82" s="1165"/>
      <c r="AS82" s="1165"/>
      <c r="AT82" s="1165"/>
      <c r="AU82" s="1165"/>
      <c r="AV82" s="1165"/>
      <c r="AW82" s="1165"/>
      <c r="AX82" s="1165"/>
      <c r="AY82" s="1165"/>
      <c r="AZ82" s="1165"/>
      <c r="BA82" s="1165"/>
      <c r="BB82" s="1165"/>
      <c r="BC82" s="1165"/>
      <c r="BD82" s="1165"/>
      <c r="BE82" s="1165"/>
      <c r="BF82" s="1165"/>
      <c r="BG82" s="1165"/>
      <c r="BH82" s="1165"/>
      <c r="BI82" s="1165"/>
      <c r="BJ82" s="1165"/>
      <c r="BK82" s="1165"/>
      <c r="BL82" s="1165"/>
      <c r="BM82" s="1165"/>
      <c r="BN82" s="1165"/>
      <c r="BO82" s="1165"/>
      <c r="BP82" s="1165"/>
      <c r="BQ82" s="1165"/>
      <c r="BR82" s="1165"/>
      <c r="BS82" s="1165"/>
      <c r="BT82" s="1165"/>
      <c r="BU82" s="1165"/>
      <c r="BV82" s="1165"/>
      <c r="BW82" s="1165"/>
      <c r="BX82" s="1165"/>
      <c r="BY82" s="1165"/>
      <c r="BZ82" s="1165"/>
      <c r="CA82" s="1165"/>
      <c r="CB82" s="1165"/>
      <c r="CC82" s="1165"/>
      <c r="CD82" s="1165"/>
      <c r="CE82" s="1165"/>
      <c r="CF82" s="1165"/>
      <c r="CG82" s="1165"/>
      <c r="CH82" s="1165"/>
      <c r="CI82" s="1165"/>
      <c r="CJ82" s="1165"/>
      <c r="CK82" s="1165"/>
      <c r="CL82" s="1165">
        <f t="shared" si="2"/>
        <v>8</v>
      </c>
      <c r="CN82" s="1165"/>
      <c r="CO82" s="1165"/>
      <c r="CP82" s="1165"/>
      <c r="CQ82" s="1165"/>
    </row>
    <row r="83" spans="1:95" hidden="1">
      <c r="A83" s="1165" t="s">
        <v>84</v>
      </c>
      <c r="B83" s="1180">
        <v>45047</v>
      </c>
      <c r="C83" s="1181">
        <v>45061</v>
      </c>
      <c r="D83" s="1182"/>
      <c r="E83" s="1183">
        <v>6.78</v>
      </c>
      <c r="F83" s="1184">
        <v>5600</v>
      </c>
      <c r="G83" s="1234"/>
      <c r="H83" s="1184"/>
      <c r="I83" s="1184"/>
      <c r="J83" s="1184"/>
      <c r="K83" s="1165"/>
      <c r="L83" s="1183">
        <v>7.77</v>
      </c>
      <c r="M83" s="1165">
        <v>5680</v>
      </c>
      <c r="N83" s="1165">
        <v>6</v>
      </c>
      <c r="O83" s="1165"/>
      <c r="P83" s="1165"/>
      <c r="Q83" s="1165"/>
      <c r="R83" s="1165"/>
      <c r="S83" s="1165"/>
      <c r="T83" s="1165"/>
      <c r="U83" s="1165"/>
      <c r="V83" s="1165"/>
      <c r="W83" s="1165"/>
      <c r="X83" s="1165"/>
      <c r="Y83" s="1165"/>
      <c r="Z83" s="1165"/>
      <c r="AA83" s="1165"/>
      <c r="AB83" s="1165"/>
      <c r="AC83" s="1165"/>
      <c r="AD83" s="1165"/>
      <c r="AE83" s="1165"/>
      <c r="AF83" s="1165"/>
      <c r="AG83" s="1165"/>
      <c r="AH83" s="1165"/>
      <c r="AI83" s="1165"/>
      <c r="AJ83" s="1165"/>
      <c r="AK83" s="1165"/>
      <c r="AL83" s="1165"/>
      <c r="AM83" s="1165"/>
      <c r="AN83" s="1165"/>
      <c r="AO83" s="1165"/>
      <c r="AP83" s="1165"/>
      <c r="AQ83" s="1165"/>
      <c r="AR83" s="1165"/>
      <c r="AS83" s="1165"/>
      <c r="AT83" s="1165"/>
      <c r="AU83" s="1165"/>
      <c r="AV83" s="1165"/>
      <c r="AW83" s="1165"/>
      <c r="AX83" s="1165"/>
      <c r="AY83" s="1165"/>
      <c r="AZ83" s="1165"/>
      <c r="BA83" s="1165"/>
      <c r="BB83" s="1165"/>
      <c r="BC83" s="1165"/>
      <c r="BD83" s="1165"/>
      <c r="BE83" s="1165"/>
      <c r="BF83" s="1165"/>
      <c r="BG83" s="1165"/>
      <c r="BH83" s="1165"/>
      <c r="BI83" s="1165"/>
      <c r="BJ83" s="1165"/>
      <c r="BK83" s="1165"/>
      <c r="BL83" s="1165"/>
      <c r="BM83" s="1165"/>
      <c r="BN83" s="1165"/>
      <c r="BO83" s="1165"/>
      <c r="BP83" s="1165"/>
      <c r="BQ83" s="1165"/>
      <c r="BR83" s="1165"/>
      <c r="BS83" s="1165"/>
      <c r="BT83" s="1165"/>
      <c r="BU83" s="1165"/>
      <c r="BV83" s="1165"/>
      <c r="BW83" s="1165"/>
      <c r="BX83" s="1165"/>
      <c r="BY83" s="1165"/>
      <c r="BZ83" s="1165"/>
      <c r="CA83" s="1165"/>
      <c r="CB83" s="1165"/>
      <c r="CC83" s="1165"/>
      <c r="CD83" s="1165"/>
      <c r="CE83" s="1165"/>
      <c r="CF83" s="1165"/>
      <c r="CG83" s="1165"/>
      <c r="CH83" s="1165"/>
      <c r="CI83" s="1165"/>
      <c r="CJ83" s="1165"/>
      <c r="CK83" s="1165"/>
      <c r="CL83" s="1165">
        <f t="shared" si="2"/>
        <v>6</v>
      </c>
      <c r="CN83" s="1165"/>
      <c r="CO83" s="1165"/>
      <c r="CP83" s="1165"/>
      <c r="CQ83" s="1165"/>
    </row>
    <row r="84" spans="1:95" hidden="1">
      <c r="A84" s="1165" t="s">
        <v>84</v>
      </c>
      <c r="B84" s="1180">
        <v>45078</v>
      </c>
      <c r="C84" s="1181">
        <v>45104</v>
      </c>
      <c r="D84" s="1182"/>
      <c r="E84" s="1165">
        <v>7.91</v>
      </c>
      <c r="F84" s="1165">
        <v>4110</v>
      </c>
      <c r="G84" s="1234"/>
      <c r="H84" s="1165"/>
      <c r="I84" s="1165"/>
      <c r="J84" s="1165"/>
      <c r="K84" s="1165"/>
      <c r="L84" s="1183">
        <v>7.94</v>
      </c>
      <c r="M84" s="1165">
        <v>6080</v>
      </c>
      <c r="N84" s="1165">
        <v>12</v>
      </c>
      <c r="O84" s="1165"/>
      <c r="P84" s="1165"/>
      <c r="Q84" s="1165"/>
      <c r="R84" s="1165"/>
      <c r="S84" s="1165"/>
      <c r="T84" s="1165"/>
      <c r="U84" s="1165"/>
      <c r="V84" s="1165">
        <v>1E-3</v>
      </c>
      <c r="W84" s="1165">
        <v>3.3000000000000002E-2</v>
      </c>
      <c r="X84" s="1165" t="s">
        <v>37</v>
      </c>
      <c r="Y84" s="1165" t="s">
        <v>17</v>
      </c>
      <c r="Z84" s="1165"/>
      <c r="AA84" s="1165" t="s">
        <v>17</v>
      </c>
      <c r="AB84" s="1165" t="s">
        <v>17</v>
      </c>
      <c r="AC84" s="1165">
        <v>0.58199999999999996</v>
      </c>
      <c r="AD84" s="1165">
        <v>9.1999999999999998E-2</v>
      </c>
      <c r="AE84" s="1165" t="s">
        <v>30</v>
      </c>
      <c r="AF84" s="1165">
        <v>8.9999999999999993E-3</v>
      </c>
      <c r="AG84" s="1165">
        <v>1.03</v>
      </c>
      <c r="AH84" s="1165" t="s">
        <v>52</v>
      </c>
      <c r="AI84" s="1165"/>
      <c r="AJ84" s="1165">
        <v>2E-3</v>
      </c>
      <c r="AK84" s="1165">
        <v>3.4000000000000002E-2</v>
      </c>
      <c r="AL84" s="1165" t="s">
        <v>37</v>
      </c>
      <c r="AM84" s="1165" t="s">
        <v>17</v>
      </c>
      <c r="AN84" s="1165"/>
      <c r="AO84" s="1165" t="s">
        <v>17</v>
      </c>
      <c r="AP84" s="1165" t="s">
        <v>17</v>
      </c>
      <c r="AQ84" s="1165">
        <v>0.58299999999999996</v>
      </c>
      <c r="AR84" s="1165">
        <v>9.5000000000000001E-2</v>
      </c>
      <c r="AS84" s="1165" t="s">
        <v>30</v>
      </c>
      <c r="AT84" s="1165">
        <v>1.0999999999999999E-2</v>
      </c>
      <c r="AU84" s="1165">
        <v>1.1399999999999999</v>
      </c>
      <c r="AV84" s="1165">
        <v>0.16</v>
      </c>
      <c r="AW84" s="1165" t="s">
        <v>37</v>
      </c>
      <c r="AX84" s="1165" t="s">
        <v>37</v>
      </c>
      <c r="AY84" s="1165" t="s">
        <v>53</v>
      </c>
      <c r="AZ84" s="1165" t="s">
        <v>85</v>
      </c>
      <c r="BA84" s="1165" t="s">
        <v>85</v>
      </c>
      <c r="BB84" s="1165" t="s">
        <v>85</v>
      </c>
      <c r="BC84" s="1165" t="s">
        <v>85</v>
      </c>
      <c r="BD84" s="1165" t="s">
        <v>85</v>
      </c>
      <c r="BE84" s="1165" t="s">
        <v>85</v>
      </c>
      <c r="BF84" s="1165" t="s">
        <v>85</v>
      </c>
      <c r="BG84" s="1165" t="s">
        <v>85</v>
      </c>
      <c r="BH84" s="1165" t="s">
        <v>85</v>
      </c>
      <c r="BI84" s="1165" t="s">
        <v>85</v>
      </c>
      <c r="BJ84" s="1165" t="s">
        <v>85</v>
      </c>
      <c r="BK84" s="1165" t="s">
        <v>85</v>
      </c>
      <c r="BL84" s="1165" t="s">
        <v>102</v>
      </c>
      <c r="BM84" s="1165" t="s">
        <v>85</v>
      </c>
      <c r="BN84" s="1165" t="s">
        <v>85</v>
      </c>
      <c r="BO84" s="1165" t="s">
        <v>85</v>
      </c>
      <c r="BP84" s="1165" t="s">
        <v>102</v>
      </c>
      <c r="BQ84" s="1165" t="s">
        <v>102</v>
      </c>
      <c r="BR84" s="1165" t="s">
        <v>332</v>
      </c>
      <c r="BS84" s="1165" t="s">
        <v>0</v>
      </c>
      <c r="BT84" s="1165" t="s">
        <v>333</v>
      </c>
      <c r="BU84" s="1165" t="s">
        <v>0</v>
      </c>
      <c r="BV84" s="1165" t="s">
        <v>0</v>
      </c>
      <c r="BW84" s="1165" t="s">
        <v>332</v>
      </c>
      <c r="BX84" s="1165" t="s">
        <v>332</v>
      </c>
      <c r="BY84" s="1165" t="s">
        <v>333</v>
      </c>
      <c r="BZ84" s="1165" t="s">
        <v>333</v>
      </c>
      <c r="CA84" s="1165" t="s">
        <v>333</v>
      </c>
      <c r="CB84" s="1165" t="s">
        <v>333</v>
      </c>
      <c r="CC84" s="1165" t="s">
        <v>333</v>
      </c>
      <c r="CD84" s="1165" t="s">
        <v>51</v>
      </c>
      <c r="CE84" s="1165" t="s">
        <v>15</v>
      </c>
      <c r="CF84" s="1165" t="s">
        <v>15</v>
      </c>
      <c r="CG84" s="1165" t="s">
        <v>15</v>
      </c>
      <c r="CH84" s="1165" t="s">
        <v>15</v>
      </c>
      <c r="CI84" s="1165" t="s">
        <v>15</v>
      </c>
      <c r="CJ84" s="1165" t="s">
        <v>51</v>
      </c>
      <c r="CK84" s="1165" t="s">
        <v>53</v>
      </c>
      <c r="CL84" s="1165">
        <f t="shared" si="2"/>
        <v>12</v>
      </c>
      <c r="CN84" s="1165"/>
      <c r="CO84" s="1165"/>
      <c r="CP84" s="1165"/>
      <c r="CQ84" s="1165"/>
    </row>
    <row r="85" spans="1:95" hidden="1">
      <c r="A85" s="1165" t="s">
        <v>84</v>
      </c>
      <c r="B85" s="1180">
        <v>45108</v>
      </c>
      <c r="C85" s="1181">
        <v>45117</v>
      </c>
      <c r="D85" s="1182"/>
      <c r="E85" s="1165">
        <v>7.84</v>
      </c>
      <c r="F85" s="1165">
        <v>5160</v>
      </c>
      <c r="G85" s="1234"/>
      <c r="H85" s="1165"/>
      <c r="I85" s="1165"/>
      <c r="J85" s="1165"/>
      <c r="K85" s="1165"/>
      <c r="L85" s="1183">
        <v>7.96</v>
      </c>
      <c r="M85" s="1165">
        <v>6130</v>
      </c>
      <c r="N85" s="1165">
        <v>14</v>
      </c>
      <c r="O85" s="1165"/>
      <c r="P85" s="1165"/>
      <c r="Q85" s="1165"/>
      <c r="R85" s="1165"/>
      <c r="S85" s="1165"/>
      <c r="T85" s="1165"/>
      <c r="U85" s="1165"/>
      <c r="V85" s="1165"/>
      <c r="W85" s="1165"/>
      <c r="X85" s="1165"/>
      <c r="Y85" s="1165"/>
      <c r="Z85" s="1165"/>
      <c r="AA85" s="1165"/>
      <c r="AB85" s="1165"/>
      <c r="AC85" s="1165"/>
      <c r="AD85" s="1165"/>
      <c r="AE85" s="1165"/>
      <c r="AF85" s="1165"/>
      <c r="AG85" s="1165"/>
      <c r="AH85" s="1165"/>
      <c r="AI85" s="1165"/>
      <c r="AJ85" s="1165"/>
      <c r="AK85" s="1165"/>
      <c r="AL85" s="1165"/>
      <c r="AM85" s="1165"/>
      <c r="AN85" s="1165"/>
      <c r="AO85" s="1165"/>
      <c r="AP85" s="1165"/>
      <c r="AQ85" s="1165"/>
      <c r="AR85" s="1165"/>
      <c r="AS85" s="1165"/>
      <c r="AT85" s="1165"/>
      <c r="AU85" s="1165"/>
      <c r="AV85" s="1165"/>
      <c r="AW85" s="1165"/>
      <c r="AX85" s="1165"/>
      <c r="AY85" s="1165"/>
      <c r="AZ85" s="1165"/>
      <c r="BA85" s="1165"/>
      <c r="BB85" s="1165"/>
      <c r="BC85" s="1165"/>
      <c r="BD85" s="1165"/>
      <c r="BE85" s="1165"/>
      <c r="BF85" s="1165"/>
      <c r="BG85" s="1165"/>
      <c r="BH85" s="1165"/>
      <c r="BI85" s="1165"/>
      <c r="BJ85" s="1165"/>
      <c r="BK85" s="1165"/>
      <c r="BL85" s="1165"/>
      <c r="BM85" s="1165"/>
      <c r="BN85" s="1165"/>
      <c r="BO85" s="1165"/>
      <c r="BP85" s="1165"/>
      <c r="BQ85" s="1165"/>
      <c r="BR85" s="1165"/>
      <c r="BS85" s="1165"/>
      <c r="BT85" s="1165"/>
      <c r="BU85" s="1165"/>
      <c r="BV85" s="1165"/>
      <c r="BW85" s="1165"/>
      <c r="BX85" s="1165"/>
      <c r="BY85" s="1165"/>
      <c r="BZ85" s="1165"/>
      <c r="CA85" s="1165"/>
      <c r="CB85" s="1165"/>
      <c r="CC85" s="1165"/>
      <c r="CD85" s="1165"/>
      <c r="CE85" s="1165"/>
      <c r="CF85" s="1165"/>
      <c r="CG85" s="1165"/>
      <c r="CH85" s="1165"/>
      <c r="CI85" s="1165"/>
      <c r="CJ85" s="1165"/>
      <c r="CK85" s="1165"/>
      <c r="CL85" s="1165">
        <f t="shared" si="2"/>
        <v>14</v>
      </c>
      <c r="CN85" s="1165"/>
      <c r="CO85" s="1165"/>
      <c r="CP85" s="1165"/>
      <c r="CQ85" s="1165"/>
    </row>
    <row r="86" spans="1:95" hidden="1">
      <c r="A86" s="1165" t="s">
        <v>84</v>
      </c>
      <c r="B86" s="1180">
        <v>45139</v>
      </c>
      <c r="C86" s="1181">
        <v>45153</v>
      </c>
      <c r="D86" s="1182"/>
      <c r="E86" s="1165"/>
      <c r="F86" s="1165"/>
      <c r="G86" s="1234"/>
      <c r="H86" s="1165"/>
      <c r="I86" s="1165"/>
      <c r="J86" s="1165"/>
      <c r="K86" s="1165" t="s">
        <v>763</v>
      </c>
      <c r="L86" s="1183"/>
      <c r="M86" s="1165"/>
      <c r="N86" s="1165"/>
      <c r="O86" s="1165"/>
      <c r="P86" s="1165"/>
      <c r="Q86" s="1165"/>
      <c r="R86" s="1165"/>
      <c r="S86" s="1165"/>
      <c r="T86" s="1165"/>
      <c r="U86" s="1165"/>
      <c r="V86" s="1165"/>
      <c r="W86" s="1165"/>
      <c r="X86" s="1165"/>
      <c r="Y86" s="1165"/>
      <c r="Z86" s="1165"/>
      <c r="AA86" s="1165"/>
      <c r="AB86" s="1165"/>
      <c r="AC86" s="1165"/>
      <c r="AD86" s="1165"/>
      <c r="AE86" s="1165"/>
      <c r="AF86" s="1165"/>
      <c r="AG86" s="1165"/>
      <c r="AH86" s="1165"/>
      <c r="AI86" s="1165"/>
      <c r="AJ86" s="1165"/>
      <c r="AK86" s="1165"/>
      <c r="AL86" s="1165"/>
      <c r="AM86" s="1165"/>
      <c r="AN86" s="1165"/>
      <c r="AO86" s="1165"/>
      <c r="AP86" s="1165"/>
      <c r="AQ86" s="1165"/>
      <c r="AR86" s="1165"/>
      <c r="AS86" s="1165"/>
      <c r="AT86" s="1165"/>
      <c r="AU86" s="1165"/>
      <c r="AV86" s="1165"/>
      <c r="AW86" s="1165"/>
      <c r="AX86" s="1165"/>
      <c r="AY86" s="1165"/>
      <c r="AZ86" s="1165"/>
      <c r="BA86" s="1165"/>
      <c r="BB86" s="1165"/>
      <c r="BC86" s="1165"/>
      <c r="BD86" s="1165"/>
      <c r="BE86" s="1165"/>
      <c r="BF86" s="1165"/>
      <c r="BG86" s="1165"/>
      <c r="BH86" s="1165"/>
      <c r="BI86" s="1165"/>
      <c r="BJ86" s="1165"/>
      <c r="BK86" s="1165"/>
      <c r="BL86" s="1165"/>
      <c r="BM86" s="1165"/>
      <c r="BN86" s="1165"/>
      <c r="BO86" s="1165"/>
      <c r="BP86" s="1165"/>
      <c r="BQ86" s="1165"/>
      <c r="BR86" s="1165"/>
      <c r="BS86" s="1165"/>
      <c r="BT86" s="1165"/>
      <c r="BU86" s="1165"/>
      <c r="BV86" s="1165"/>
      <c r="BW86" s="1165"/>
      <c r="BX86" s="1165"/>
      <c r="BY86" s="1165"/>
      <c r="BZ86" s="1165"/>
      <c r="CA86" s="1165"/>
      <c r="CB86" s="1165"/>
      <c r="CC86" s="1165"/>
      <c r="CD86" s="1165"/>
      <c r="CE86" s="1165"/>
      <c r="CF86" s="1165"/>
      <c r="CG86" s="1165"/>
      <c r="CH86" s="1165"/>
      <c r="CI86" s="1165"/>
      <c r="CJ86" s="1165"/>
      <c r="CK86" s="1165"/>
      <c r="CL86" s="1165"/>
      <c r="CN86" s="1165"/>
      <c r="CO86" s="1165"/>
      <c r="CP86" s="1165"/>
      <c r="CQ86" s="1165"/>
    </row>
    <row r="87" spans="1:95" hidden="1">
      <c r="A87" s="1165" t="s">
        <v>84</v>
      </c>
      <c r="B87" s="1180">
        <v>45170</v>
      </c>
      <c r="C87" s="1181">
        <v>45188</v>
      </c>
      <c r="D87" s="1182"/>
      <c r="E87" s="1165"/>
      <c r="F87" s="1165"/>
      <c r="G87" s="1234"/>
      <c r="H87" s="1165"/>
      <c r="I87" s="1165"/>
      <c r="J87" s="1165"/>
      <c r="K87" s="1165" t="s">
        <v>784</v>
      </c>
      <c r="L87" s="1183"/>
      <c r="M87" s="1165"/>
      <c r="N87" s="1165"/>
      <c r="O87" s="1165"/>
      <c r="P87" s="1165"/>
      <c r="Q87" s="1165"/>
      <c r="R87" s="1165"/>
      <c r="S87" s="1165"/>
      <c r="T87" s="1165"/>
      <c r="U87" s="1165"/>
      <c r="V87" s="1165"/>
      <c r="W87" s="1165"/>
      <c r="X87" s="1165"/>
      <c r="Y87" s="1165"/>
      <c r="Z87" s="1165"/>
      <c r="AA87" s="1165"/>
      <c r="AB87" s="1165"/>
      <c r="AC87" s="1165"/>
      <c r="AD87" s="1165"/>
      <c r="AE87" s="1165"/>
      <c r="AF87" s="1165"/>
      <c r="AG87" s="1165"/>
      <c r="AH87" s="1165"/>
      <c r="AI87" s="1165"/>
      <c r="AJ87" s="1165"/>
      <c r="AK87" s="1165"/>
      <c r="AL87" s="1165"/>
      <c r="AM87" s="1165"/>
      <c r="AN87" s="1165"/>
      <c r="AO87" s="1165"/>
      <c r="AP87" s="1165"/>
      <c r="AQ87" s="1165"/>
      <c r="AR87" s="1165"/>
      <c r="AS87" s="1165"/>
      <c r="AT87" s="1165"/>
      <c r="AU87" s="1165"/>
      <c r="AV87" s="1165"/>
      <c r="AW87" s="1165"/>
      <c r="AX87" s="1165"/>
      <c r="AY87" s="1165"/>
      <c r="AZ87" s="1165"/>
      <c r="BA87" s="1165"/>
      <c r="BB87" s="1165"/>
      <c r="BC87" s="1165"/>
      <c r="BD87" s="1165"/>
      <c r="BE87" s="1165"/>
      <c r="BF87" s="1165"/>
      <c r="BG87" s="1165"/>
      <c r="BH87" s="1165"/>
      <c r="BI87" s="1165"/>
      <c r="BJ87" s="1165"/>
      <c r="BK87" s="1165"/>
      <c r="BL87" s="1165"/>
      <c r="BM87" s="1165"/>
      <c r="BN87" s="1165"/>
      <c r="BO87" s="1165"/>
      <c r="BP87" s="1165"/>
      <c r="BQ87" s="1165"/>
      <c r="BR87" s="1165"/>
      <c r="BS87" s="1165"/>
      <c r="BT87" s="1165"/>
      <c r="BU87" s="1165"/>
      <c r="BV87" s="1165"/>
      <c r="BW87" s="1165"/>
      <c r="BX87" s="1165"/>
      <c r="BY87" s="1165"/>
      <c r="BZ87" s="1165"/>
      <c r="CA87" s="1165"/>
      <c r="CB87" s="1165"/>
      <c r="CC87" s="1165"/>
      <c r="CD87" s="1165"/>
      <c r="CE87" s="1165"/>
      <c r="CF87" s="1165"/>
      <c r="CG87" s="1165"/>
      <c r="CH87" s="1165"/>
      <c r="CI87" s="1165"/>
      <c r="CJ87" s="1165"/>
      <c r="CK87" s="1165"/>
      <c r="CL87" s="1165"/>
      <c r="CN87" s="1165"/>
      <c r="CO87" s="1165"/>
      <c r="CP87" s="1165"/>
      <c r="CQ87" s="1165"/>
    </row>
    <row r="88" spans="1:95" hidden="1">
      <c r="A88" s="1165" t="s">
        <v>84</v>
      </c>
      <c r="B88" s="1180">
        <v>45200</v>
      </c>
      <c r="C88" s="1181">
        <v>45209</v>
      </c>
      <c r="D88" s="1182"/>
      <c r="E88" s="1165"/>
      <c r="F88" s="1165"/>
      <c r="G88" s="1234"/>
      <c r="H88" s="1165"/>
      <c r="I88" s="1165"/>
      <c r="J88" s="1165"/>
      <c r="K88" s="1165" t="s">
        <v>776</v>
      </c>
      <c r="L88" s="1183"/>
      <c r="M88" s="1165"/>
      <c r="N88" s="1165"/>
      <c r="O88" s="1165"/>
      <c r="P88" s="1165"/>
      <c r="Q88" s="1165"/>
      <c r="R88" s="1165"/>
      <c r="S88" s="1165"/>
      <c r="T88" s="1165"/>
      <c r="U88" s="1165"/>
      <c r="V88" s="1165"/>
      <c r="W88" s="1165"/>
      <c r="X88" s="1165"/>
      <c r="Y88" s="1165"/>
      <c r="Z88" s="1165"/>
      <c r="AA88" s="1165"/>
      <c r="AB88" s="1165"/>
      <c r="AC88" s="1165"/>
      <c r="AD88" s="1165"/>
      <c r="AE88" s="1165"/>
      <c r="AF88" s="1165"/>
      <c r="AG88" s="1165"/>
      <c r="AH88" s="1165"/>
      <c r="AI88" s="1165"/>
      <c r="AJ88" s="1165"/>
      <c r="AK88" s="1165"/>
      <c r="AL88" s="1165"/>
      <c r="AM88" s="1165"/>
      <c r="AN88" s="1165"/>
      <c r="AO88" s="1165"/>
      <c r="AP88" s="1165"/>
      <c r="AQ88" s="1165"/>
      <c r="AR88" s="1165"/>
      <c r="AS88" s="1165"/>
      <c r="AT88" s="1165"/>
      <c r="AU88" s="1165"/>
      <c r="AV88" s="1165"/>
      <c r="AW88" s="1165"/>
      <c r="AX88" s="1165"/>
      <c r="AY88" s="1165"/>
      <c r="AZ88" s="1165"/>
      <c r="BA88" s="1165"/>
      <c r="BB88" s="1165"/>
      <c r="BC88" s="1165"/>
      <c r="BD88" s="1165"/>
      <c r="BE88" s="1165"/>
      <c r="BF88" s="1165"/>
      <c r="BG88" s="1165"/>
      <c r="BH88" s="1165"/>
      <c r="BI88" s="1165"/>
      <c r="BJ88" s="1165"/>
      <c r="BK88" s="1165"/>
      <c r="BL88" s="1165"/>
      <c r="BM88" s="1165"/>
      <c r="BN88" s="1165"/>
      <c r="BO88" s="1165"/>
      <c r="BP88" s="1165"/>
      <c r="BQ88" s="1165"/>
      <c r="BR88" s="1165"/>
      <c r="BS88" s="1165"/>
      <c r="BT88" s="1165"/>
      <c r="BU88" s="1165"/>
      <c r="BV88" s="1165"/>
      <c r="BW88" s="1165"/>
      <c r="BX88" s="1165"/>
      <c r="BY88" s="1165"/>
      <c r="BZ88" s="1165"/>
      <c r="CA88" s="1165"/>
      <c r="CB88" s="1165"/>
      <c r="CC88" s="1165"/>
      <c r="CD88" s="1165"/>
      <c r="CE88" s="1165"/>
      <c r="CF88" s="1165"/>
      <c r="CG88" s="1165"/>
      <c r="CH88" s="1165"/>
      <c r="CI88" s="1165"/>
      <c r="CJ88" s="1165"/>
      <c r="CK88" s="1165"/>
      <c r="CL88" s="1165"/>
      <c r="CN88" s="1165"/>
      <c r="CO88" s="1165"/>
      <c r="CP88" s="1165"/>
      <c r="CQ88" s="1165"/>
    </row>
    <row r="89" spans="1:95" hidden="1">
      <c r="A89" s="1165" t="s">
        <v>84</v>
      </c>
      <c r="B89" s="1180">
        <v>45231</v>
      </c>
      <c r="C89" s="1181">
        <v>45244</v>
      </c>
      <c r="D89" s="1182"/>
      <c r="E89" s="1165"/>
      <c r="F89" s="1165"/>
      <c r="G89" s="1234"/>
      <c r="H89" s="1165"/>
      <c r="I89" s="1165"/>
      <c r="J89" s="1165"/>
      <c r="K89" s="1165" t="s">
        <v>369</v>
      </c>
      <c r="L89" s="1183"/>
      <c r="M89" s="1165"/>
      <c r="N89" s="1165"/>
      <c r="O89" s="1165"/>
      <c r="P89" s="1165"/>
      <c r="Q89" s="1165"/>
      <c r="R89" s="1165"/>
      <c r="S89" s="1165"/>
      <c r="T89" s="1165"/>
      <c r="U89" s="1165"/>
      <c r="V89" s="1165"/>
      <c r="W89" s="1165"/>
      <c r="X89" s="1165"/>
      <c r="Y89" s="1165"/>
      <c r="Z89" s="1165"/>
      <c r="AA89" s="1165"/>
      <c r="AB89" s="1165"/>
      <c r="AC89" s="1165"/>
      <c r="AD89" s="1165"/>
      <c r="AE89" s="1165"/>
      <c r="AF89" s="1165"/>
      <c r="AG89" s="1165"/>
      <c r="AH89" s="1165"/>
      <c r="AI89" s="1165"/>
      <c r="AJ89" s="1165"/>
      <c r="AK89" s="1165"/>
      <c r="AL89" s="1165"/>
      <c r="AM89" s="1165"/>
      <c r="AN89" s="1165"/>
      <c r="AO89" s="1165"/>
      <c r="AP89" s="1165"/>
      <c r="AQ89" s="1165"/>
      <c r="AR89" s="1165"/>
      <c r="AS89" s="1165"/>
      <c r="AT89" s="1165"/>
      <c r="AU89" s="1165"/>
      <c r="AV89" s="1165"/>
      <c r="AW89" s="1165"/>
      <c r="AX89" s="1165"/>
      <c r="AY89" s="1165"/>
      <c r="AZ89" s="1165"/>
      <c r="BA89" s="1165"/>
      <c r="BB89" s="1165"/>
      <c r="BC89" s="1165"/>
      <c r="BD89" s="1165"/>
      <c r="BE89" s="1165"/>
      <c r="BF89" s="1165"/>
      <c r="BG89" s="1165"/>
      <c r="BH89" s="1165"/>
      <c r="BI89" s="1165"/>
      <c r="BJ89" s="1165"/>
      <c r="BK89" s="1165"/>
      <c r="BL89" s="1165"/>
      <c r="BM89" s="1165"/>
      <c r="BN89" s="1165"/>
      <c r="BO89" s="1165"/>
      <c r="BP89" s="1165"/>
      <c r="BQ89" s="1165"/>
      <c r="BR89" s="1165"/>
      <c r="BS89" s="1165"/>
      <c r="BT89" s="1165"/>
      <c r="BU89" s="1165"/>
      <c r="BV89" s="1165"/>
      <c r="BW89" s="1165"/>
      <c r="BX89" s="1165"/>
      <c r="BY89" s="1165"/>
      <c r="BZ89" s="1165"/>
      <c r="CA89" s="1165"/>
      <c r="CB89" s="1165"/>
      <c r="CC89" s="1165"/>
      <c r="CD89" s="1165"/>
      <c r="CE89" s="1165"/>
      <c r="CF89" s="1165"/>
      <c r="CG89" s="1165"/>
      <c r="CH89" s="1165"/>
      <c r="CI89" s="1165"/>
      <c r="CJ89" s="1165"/>
      <c r="CK89" s="1165"/>
      <c r="CL89" s="1165"/>
      <c r="CN89" s="1165"/>
      <c r="CO89" s="1165"/>
      <c r="CP89" s="1165"/>
      <c r="CQ89" s="1165"/>
    </row>
    <row r="90" spans="1:95" hidden="1">
      <c r="A90" s="1165" t="s">
        <v>84</v>
      </c>
      <c r="B90" s="1180">
        <v>45261</v>
      </c>
      <c r="C90" s="1181">
        <v>45271</v>
      </c>
      <c r="D90" s="1182"/>
      <c r="E90" s="1165"/>
      <c r="F90" s="1165"/>
      <c r="G90" s="1234"/>
      <c r="H90" s="1165"/>
      <c r="I90" s="1165"/>
      <c r="J90" s="1165"/>
      <c r="K90" s="1165" t="s">
        <v>787</v>
      </c>
      <c r="L90" s="1183"/>
      <c r="M90" s="1165"/>
      <c r="N90" s="1165"/>
      <c r="O90" s="1165"/>
      <c r="P90" s="1165"/>
      <c r="Q90" s="1165"/>
      <c r="R90" s="1165"/>
      <c r="S90" s="1165"/>
      <c r="T90" s="1165"/>
      <c r="U90" s="1165"/>
      <c r="V90" s="1165"/>
      <c r="W90" s="1165"/>
      <c r="X90" s="1165"/>
      <c r="Y90" s="1165"/>
      <c r="Z90" s="1165"/>
      <c r="AA90" s="1165"/>
      <c r="AB90" s="1165"/>
      <c r="AC90" s="1165"/>
      <c r="AD90" s="1165"/>
      <c r="AE90" s="1165"/>
      <c r="AF90" s="1165"/>
      <c r="AG90" s="1165"/>
      <c r="AH90" s="1165"/>
      <c r="AI90" s="1165"/>
      <c r="AJ90" s="1165"/>
      <c r="AK90" s="1165"/>
      <c r="AL90" s="1165"/>
      <c r="AM90" s="1165"/>
      <c r="AN90" s="1165"/>
      <c r="AO90" s="1165"/>
      <c r="AP90" s="1165"/>
      <c r="AQ90" s="1165"/>
      <c r="AR90" s="1165"/>
      <c r="AS90" s="1165"/>
      <c r="AT90" s="1165"/>
      <c r="AU90" s="1165"/>
      <c r="AV90" s="1165"/>
      <c r="AW90" s="1165"/>
      <c r="AX90" s="1165"/>
      <c r="AY90" s="1165"/>
      <c r="AZ90" s="1165"/>
      <c r="BA90" s="1165"/>
      <c r="BB90" s="1165"/>
      <c r="BC90" s="1165"/>
      <c r="BD90" s="1165"/>
      <c r="BE90" s="1165"/>
      <c r="BF90" s="1165"/>
      <c r="BG90" s="1165"/>
      <c r="BH90" s="1165"/>
      <c r="BI90" s="1165"/>
      <c r="BJ90" s="1165"/>
      <c r="BK90" s="1165"/>
      <c r="BL90" s="1165"/>
      <c r="BM90" s="1165"/>
      <c r="BN90" s="1165"/>
      <c r="BO90" s="1165"/>
      <c r="BP90" s="1165"/>
      <c r="BQ90" s="1165"/>
      <c r="BR90" s="1165"/>
      <c r="BS90" s="1165"/>
      <c r="BT90" s="1165"/>
      <c r="BU90" s="1165"/>
      <c r="BV90" s="1165"/>
      <c r="BW90" s="1165"/>
      <c r="BX90" s="1165"/>
      <c r="BY90" s="1165"/>
      <c r="BZ90" s="1165"/>
      <c r="CA90" s="1165"/>
      <c r="CB90" s="1165"/>
      <c r="CC90" s="1165"/>
      <c r="CD90" s="1165"/>
      <c r="CE90" s="1165"/>
      <c r="CF90" s="1165"/>
      <c r="CG90" s="1165"/>
      <c r="CH90" s="1165"/>
      <c r="CI90" s="1165"/>
      <c r="CJ90" s="1165"/>
      <c r="CK90" s="1165"/>
      <c r="CL90" s="1165"/>
      <c r="CN90" s="1165"/>
      <c r="CO90" s="1165"/>
      <c r="CP90" s="1165"/>
      <c r="CQ90" s="1165"/>
    </row>
    <row r="91" spans="1:95" hidden="1">
      <c r="A91" s="1165" t="s">
        <v>84</v>
      </c>
      <c r="B91" s="1180">
        <v>45292</v>
      </c>
      <c r="C91" s="1181">
        <v>45321</v>
      </c>
      <c r="D91" s="1182"/>
      <c r="E91" s="1165"/>
      <c r="F91" s="1165"/>
      <c r="G91" s="1234"/>
      <c r="H91" s="1165"/>
      <c r="I91" s="1165"/>
      <c r="J91" s="1165"/>
      <c r="K91" s="1165" t="s">
        <v>787</v>
      </c>
      <c r="L91" s="1183"/>
      <c r="M91" s="1165"/>
      <c r="N91" s="1165"/>
      <c r="O91" s="1165"/>
      <c r="P91" s="1165"/>
      <c r="Q91" s="1165"/>
      <c r="R91" s="1165"/>
      <c r="S91" s="1165"/>
      <c r="T91" s="1165"/>
      <c r="U91" s="1165"/>
      <c r="V91" s="1165"/>
      <c r="W91" s="1165"/>
      <c r="X91" s="1165"/>
      <c r="Y91" s="1165"/>
      <c r="Z91" s="1165"/>
      <c r="AA91" s="1165"/>
      <c r="AB91" s="1165"/>
      <c r="AC91" s="1165"/>
      <c r="AD91" s="1165"/>
      <c r="AE91" s="1165"/>
      <c r="AF91" s="1165"/>
      <c r="AG91" s="1165"/>
      <c r="AH91" s="1165"/>
      <c r="AI91" s="1165"/>
      <c r="AJ91" s="1165"/>
      <c r="AK91" s="1165"/>
      <c r="AL91" s="1165"/>
      <c r="AM91" s="1165"/>
      <c r="AN91" s="1165"/>
      <c r="AO91" s="1165"/>
      <c r="AP91" s="1165"/>
      <c r="AQ91" s="1165"/>
      <c r="AR91" s="1165"/>
      <c r="AS91" s="1165"/>
      <c r="AT91" s="1165"/>
      <c r="AU91" s="1165"/>
      <c r="AV91" s="1165"/>
      <c r="AW91" s="1165"/>
      <c r="AX91" s="1165"/>
      <c r="AY91" s="1165"/>
      <c r="AZ91" s="1165"/>
      <c r="BA91" s="1165"/>
      <c r="BB91" s="1165"/>
      <c r="BC91" s="1165"/>
      <c r="BD91" s="1165"/>
      <c r="BE91" s="1165"/>
      <c r="BF91" s="1165"/>
      <c r="BG91" s="1165"/>
      <c r="BH91" s="1165"/>
      <c r="BI91" s="1165"/>
      <c r="BJ91" s="1165"/>
      <c r="BK91" s="1165"/>
      <c r="BL91" s="1165"/>
      <c r="BM91" s="1165"/>
      <c r="BN91" s="1165"/>
      <c r="BO91" s="1165"/>
      <c r="BP91" s="1165"/>
      <c r="BQ91" s="1165"/>
      <c r="BR91" s="1165"/>
      <c r="BS91" s="1165"/>
      <c r="BT91" s="1165"/>
      <c r="BU91" s="1165"/>
      <c r="BV91" s="1165"/>
      <c r="BW91" s="1165"/>
      <c r="BX91" s="1165"/>
      <c r="BY91" s="1165"/>
      <c r="BZ91" s="1165"/>
      <c r="CA91" s="1165"/>
      <c r="CB91" s="1165"/>
      <c r="CC91" s="1165"/>
      <c r="CD91" s="1165"/>
      <c r="CE91" s="1165"/>
      <c r="CF91" s="1165"/>
      <c r="CG91" s="1165"/>
      <c r="CH91" s="1165"/>
      <c r="CI91" s="1165"/>
      <c r="CJ91" s="1165"/>
      <c r="CK91" s="1165"/>
      <c r="CL91" s="1165"/>
      <c r="CN91" s="1165"/>
      <c r="CO91" s="1165"/>
      <c r="CP91" s="1165"/>
      <c r="CQ91" s="1165"/>
    </row>
    <row r="92" spans="1:95" hidden="1">
      <c r="A92" s="1165" t="s">
        <v>84</v>
      </c>
      <c r="B92" s="1180">
        <v>45323</v>
      </c>
      <c r="C92" s="1181">
        <v>45350</v>
      </c>
      <c r="D92" s="1182"/>
      <c r="E92" s="1183"/>
      <c r="F92" s="1165"/>
      <c r="G92" s="1234"/>
      <c r="H92" s="1165"/>
      <c r="I92" s="1165"/>
      <c r="J92" s="1165"/>
      <c r="K92" s="1165" t="s">
        <v>832</v>
      </c>
      <c r="L92" s="1183"/>
      <c r="M92" s="1165"/>
      <c r="N92" s="1165"/>
      <c r="O92" s="1165"/>
      <c r="P92" s="1165"/>
      <c r="Q92" s="1165"/>
      <c r="R92" s="1165"/>
      <c r="S92" s="1165"/>
      <c r="T92" s="1165"/>
      <c r="U92" s="1165"/>
      <c r="V92" s="1165"/>
      <c r="W92" s="1165"/>
      <c r="X92" s="1165"/>
      <c r="Y92" s="1165"/>
      <c r="Z92" s="1165"/>
      <c r="AA92" s="1165"/>
      <c r="AB92" s="1165"/>
      <c r="AC92" s="1165"/>
      <c r="AD92" s="1165"/>
      <c r="AE92" s="1165"/>
      <c r="AF92" s="1165"/>
      <c r="AG92" s="1165"/>
      <c r="AH92" s="1165"/>
      <c r="AI92" s="1165"/>
      <c r="AJ92" s="1165"/>
      <c r="AK92" s="1165"/>
      <c r="AL92" s="1165"/>
      <c r="AM92" s="1165"/>
      <c r="AN92" s="1165"/>
      <c r="AO92" s="1165"/>
      <c r="AP92" s="1165"/>
      <c r="AQ92" s="1165"/>
      <c r="AR92" s="1165"/>
      <c r="AS92" s="1165"/>
      <c r="AT92" s="1165"/>
      <c r="AU92" s="1165"/>
      <c r="AV92" s="1165"/>
      <c r="AW92" s="1165"/>
      <c r="AX92" s="1165"/>
      <c r="AY92" s="1165"/>
      <c r="AZ92" s="1165"/>
      <c r="BA92" s="1165"/>
      <c r="BB92" s="1165"/>
      <c r="BC92" s="1165"/>
      <c r="BD92" s="1165"/>
      <c r="BE92" s="1165"/>
      <c r="BF92" s="1165"/>
      <c r="BG92" s="1165"/>
      <c r="BH92" s="1165"/>
      <c r="BI92" s="1165"/>
      <c r="BJ92" s="1165"/>
      <c r="BK92" s="1165"/>
      <c r="BL92" s="1165"/>
      <c r="BM92" s="1165"/>
      <c r="BN92" s="1165"/>
      <c r="BO92" s="1165"/>
      <c r="BP92" s="1165"/>
      <c r="BQ92" s="1165"/>
      <c r="BR92" s="1165"/>
      <c r="BS92" s="1165"/>
      <c r="BT92" s="1165"/>
      <c r="BU92" s="1165"/>
      <c r="BV92" s="1165"/>
      <c r="BW92" s="1165"/>
      <c r="BX92" s="1165"/>
      <c r="BY92" s="1165"/>
      <c r="BZ92" s="1165"/>
      <c r="CA92" s="1165"/>
      <c r="CB92" s="1165"/>
      <c r="CC92" s="1165"/>
      <c r="CD92" s="1165"/>
      <c r="CE92" s="1165"/>
      <c r="CF92" s="1165"/>
      <c r="CG92" s="1165"/>
      <c r="CH92" s="1165"/>
      <c r="CI92" s="1165"/>
      <c r="CJ92" s="1165"/>
      <c r="CK92" s="1165"/>
      <c r="CL92" s="1165"/>
      <c r="CN92" s="1165"/>
      <c r="CO92" s="1165"/>
      <c r="CP92" s="1165"/>
      <c r="CQ92" s="1165"/>
    </row>
    <row r="93" spans="1:95" hidden="1">
      <c r="A93" s="1165" t="s">
        <v>84</v>
      </c>
      <c r="B93" s="1180">
        <v>45352</v>
      </c>
      <c r="C93" s="1181">
        <v>45363</v>
      </c>
      <c r="D93" s="1182"/>
      <c r="E93" s="1183"/>
      <c r="F93" s="1165"/>
      <c r="G93" s="1234"/>
      <c r="H93" s="1165"/>
      <c r="I93" s="1165"/>
      <c r="J93" s="1165"/>
      <c r="K93" s="1165" t="s">
        <v>787</v>
      </c>
      <c r="L93" s="1183"/>
      <c r="M93" s="1165"/>
      <c r="N93" s="1165"/>
      <c r="O93" s="1165"/>
      <c r="P93" s="1165"/>
      <c r="Q93" s="1165"/>
      <c r="R93" s="1165"/>
      <c r="S93" s="1165"/>
      <c r="T93" s="1165"/>
      <c r="U93" s="1165"/>
      <c r="V93" s="1165"/>
      <c r="W93" s="1165"/>
      <c r="X93" s="1165"/>
      <c r="Y93" s="1165"/>
      <c r="Z93" s="1165"/>
      <c r="AA93" s="1165"/>
      <c r="AB93" s="1165"/>
      <c r="AC93" s="1165"/>
      <c r="AD93" s="1165"/>
      <c r="AE93" s="1165"/>
      <c r="AF93" s="1165"/>
      <c r="AG93" s="1165"/>
      <c r="AH93" s="1165"/>
      <c r="AI93" s="1165"/>
      <c r="AJ93" s="1165"/>
      <c r="AK93" s="1165"/>
      <c r="AL93" s="1165"/>
      <c r="AM93" s="1165"/>
      <c r="AN93" s="1165"/>
      <c r="AO93" s="1165"/>
      <c r="AP93" s="1165"/>
      <c r="AQ93" s="1165"/>
      <c r="AR93" s="1165"/>
      <c r="AS93" s="1165"/>
      <c r="AT93" s="1165"/>
      <c r="AU93" s="1165"/>
      <c r="AV93" s="1165"/>
      <c r="AW93" s="1165"/>
      <c r="AX93" s="1165"/>
      <c r="AY93" s="1165"/>
      <c r="AZ93" s="1165"/>
      <c r="BA93" s="1165"/>
      <c r="BB93" s="1165"/>
      <c r="BC93" s="1165"/>
      <c r="BD93" s="1165"/>
      <c r="BE93" s="1165"/>
      <c r="BF93" s="1165"/>
      <c r="BG93" s="1165"/>
      <c r="BH93" s="1165"/>
      <c r="BI93" s="1165"/>
      <c r="BJ93" s="1165"/>
      <c r="BK93" s="1165"/>
      <c r="BL93" s="1165"/>
      <c r="BM93" s="1165"/>
      <c r="BN93" s="1165"/>
      <c r="BO93" s="1165"/>
      <c r="BP93" s="1165"/>
      <c r="BQ93" s="1165"/>
      <c r="BR93" s="1165"/>
      <c r="BS93" s="1165"/>
      <c r="BT93" s="1165"/>
      <c r="BU93" s="1165"/>
      <c r="BV93" s="1165"/>
      <c r="BW93" s="1165"/>
      <c r="BX93" s="1165"/>
      <c r="BY93" s="1165"/>
      <c r="BZ93" s="1165"/>
      <c r="CA93" s="1165"/>
      <c r="CB93" s="1165"/>
      <c r="CC93" s="1165"/>
      <c r="CD93" s="1165"/>
      <c r="CE93" s="1165"/>
      <c r="CF93" s="1165"/>
      <c r="CG93" s="1165"/>
      <c r="CH93" s="1165"/>
      <c r="CI93" s="1165"/>
      <c r="CJ93" s="1165"/>
      <c r="CK93" s="1165"/>
      <c r="CL93" s="1165"/>
      <c r="CN93" s="1165"/>
      <c r="CO93" s="1165"/>
      <c r="CP93" s="1165"/>
      <c r="CQ93" s="1165"/>
    </row>
    <row r="94" spans="1:95" hidden="1">
      <c r="A94" s="1165" t="s">
        <v>84</v>
      </c>
      <c r="B94" s="1180">
        <v>45383</v>
      </c>
      <c r="C94" s="1181">
        <v>45390</v>
      </c>
      <c r="D94" s="1182"/>
      <c r="E94" s="1165"/>
      <c r="F94" s="1165"/>
      <c r="G94" s="1234"/>
      <c r="H94" s="1165"/>
      <c r="I94" s="1165"/>
      <c r="J94" s="1165"/>
      <c r="K94" s="1165" t="s">
        <v>787</v>
      </c>
      <c r="L94" s="1183"/>
      <c r="M94" s="1165"/>
      <c r="N94" s="1165"/>
      <c r="O94" s="1165"/>
      <c r="P94" s="1165"/>
      <c r="Q94" s="1165"/>
      <c r="R94" s="1165"/>
      <c r="S94" s="1165"/>
      <c r="T94" s="1165"/>
      <c r="U94" s="1165"/>
      <c r="V94" s="1165"/>
      <c r="W94" s="1165"/>
      <c r="X94" s="1165"/>
      <c r="Y94" s="1165"/>
      <c r="Z94" s="1165"/>
      <c r="AA94" s="1165"/>
      <c r="AB94" s="1165"/>
      <c r="AC94" s="1165"/>
      <c r="AD94" s="1165"/>
      <c r="AE94" s="1165"/>
      <c r="AF94" s="1165"/>
      <c r="AG94" s="1165"/>
      <c r="AH94" s="1165"/>
      <c r="AI94" s="1165"/>
      <c r="AJ94" s="1165"/>
      <c r="AK94" s="1165"/>
      <c r="AL94" s="1165"/>
      <c r="AM94" s="1165"/>
      <c r="AN94" s="1165"/>
      <c r="AO94" s="1165"/>
      <c r="AP94" s="1165"/>
      <c r="AQ94" s="1165"/>
      <c r="AR94" s="1165"/>
      <c r="AS94" s="1165"/>
      <c r="AT94" s="1165"/>
      <c r="AU94" s="1165"/>
      <c r="AV94" s="1165"/>
      <c r="AW94" s="1165"/>
      <c r="AX94" s="1165"/>
      <c r="AY94" s="1165"/>
      <c r="AZ94" s="1165"/>
      <c r="BA94" s="1165"/>
      <c r="BB94" s="1165"/>
      <c r="BC94" s="1165"/>
      <c r="BD94" s="1165"/>
      <c r="BE94" s="1165"/>
      <c r="BF94" s="1165"/>
      <c r="BG94" s="1165"/>
      <c r="BH94" s="1165"/>
      <c r="BI94" s="1165"/>
      <c r="BJ94" s="1165"/>
      <c r="BK94" s="1165"/>
      <c r="BL94" s="1165"/>
      <c r="BM94" s="1165"/>
      <c r="BN94" s="1165"/>
      <c r="BO94" s="1165"/>
      <c r="BP94" s="1165"/>
      <c r="BQ94" s="1165"/>
      <c r="BR94" s="1165"/>
      <c r="BS94" s="1165"/>
      <c r="BT94" s="1165"/>
      <c r="BU94" s="1165"/>
      <c r="BV94" s="1165"/>
      <c r="BW94" s="1165"/>
      <c r="BX94" s="1165"/>
      <c r="BY94" s="1165"/>
      <c r="BZ94" s="1165"/>
      <c r="CA94" s="1165"/>
      <c r="CB94" s="1165"/>
      <c r="CC94" s="1165"/>
      <c r="CD94" s="1165"/>
      <c r="CE94" s="1165"/>
      <c r="CF94" s="1165"/>
      <c r="CG94" s="1165"/>
      <c r="CH94" s="1165"/>
      <c r="CI94" s="1165"/>
      <c r="CJ94" s="1165"/>
      <c r="CK94" s="1165"/>
      <c r="CL94" s="1165"/>
      <c r="CN94" s="1165"/>
      <c r="CO94" s="1165"/>
      <c r="CP94" s="1165"/>
      <c r="CQ94" s="1165"/>
    </row>
    <row r="95" spans="1:95" hidden="1">
      <c r="A95" s="1165" t="s">
        <v>84</v>
      </c>
      <c r="B95" s="1180">
        <v>45413</v>
      </c>
      <c r="C95" s="1181">
        <v>45433</v>
      </c>
      <c r="D95" s="1182"/>
      <c r="E95" s="1183"/>
      <c r="F95" s="1165"/>
      <c r="G95" s="1234"/>
      <c r="H95" s="1165"/>
      <c r="I95" s="1165"/>
      <c r="J95" s="1165"/>
      <c r="K95" s="1165" t="s">
        <v>73</v>
      </c>
      <c r="L95" s="1183"/>
      <c r="M95" s="1165"/>
      <c r="N95" s="1165"/>
      <c r="O95" s="1165"/>
      <c r="P95" s="1165"/>
      <c r="Q95" s="1165"/>
      <c r="R95" s="1165"/>
      <c r="S95" s="1165"/>
      <c r="T95" s="1165"/>
      <c r="U95" s="1165"/>
      <c r="V95" s="1165"/>
      <c r="W95" s="1165"/>
      <c r="X95" s="1165"/>
      <c r="Y95" s="1165"/>
      <c r="Z95" s="1165"/>
      <c r="AA95" s="1165"/>
      <c r="AB95" s="1165"/>
      <c r="AC95" s="1165"/>
      <c r="AD95" s="1165"/>
      <c r="AE95" s="1165"/>
      <c r="AF95" s="1165"/>
      <c r="AG95" s="1165"/>
      <c r="AH95" s="1165"/>
      <c r="AI95" s="1165"/>
      <c r="AJ95" s="1165"/>
      <c r="AK95" s="1165"/>
      <c r="AL95" s="1165"/>
      <c r="AM95" s="1165"/>
      <c r="AN95" s="1165"/>
      <c r="AO95" s="1165"/>
      <c r="AP95" s="1165"/>
      <c r="AQ95" s="1165"/>
      <c r="AR95" s="1165"/>
      <c r="AS95" s="1165"/>
      <c r="AT95" s="1165"/>
      <c r="AU95" s="1165"/>
      <c r="AV95" s="1165"/>
      <c r="AW95" s="1165"/>
      <c r="AX95" s="1165"/>
      <c r="AY95" s="1165"/>
      <c r="AZ95" s="1165"/>
      <c r="BA95" s="1165"/>
      <c r="BB95" s="1165"/>
      <c r="BC95" s="1165"/>
      <c r="BD95" s="1165"/>
      <c r="BE95" s="1165"/>
      <c r="BF95" s="1165"/>
      <c r="BG95" s="1165"/>
      <c r="BH95" s="1165"/>
      <c r="BI95" s="1165"/>
      <c r="BJ95" s="1165"/>
      <c r="BK95" s="1165"/>
      <c r="BL95" s="1165"/>
      <c r="BM95" s="1165"/>
      <c r="BN95" s="1165"/>
      <c r="BO95" s="1165"/>
      <c r="BP95" s="1165"/>
      <c r="BQ95" s="1165"/>
      <c r="BR95" s="1165"/>
      <c r="BS95" s="1165"/>
      <c r="BT95" s="1165"/>
      <c r="BU95" s="1165"/>
      <c r="BV95" s="1165"/>
      <c r="BW95" s="1165"/>
      <c r="BX95" s="1165"/>
      <c r="BY95" s="1165"/>
      <c r="BZ95" s="1165"/>
      <c r="CA95" s="1165"/>
      <c r="CB95" s="1165"/>
      <c r="CC95" s="1165"/>
      <c r="CD95" s="1165"/>
      <c r="CE95" s="1165"/>
      <c r="CF95" s="1165"/>
      <c r="CG95" s="1165"/>
      <c r="CH95" s="1165"/>
      <c r="CI95" s="1165"/>
      <c r="CJ95" s="1165"/>
      <c r="CK95" s="1165"/>
      <c r="CL95" s="1165"/>
      <c r="CN95" s="1165"/>
      <c r="CO95" s="1165"/>
      <c r="CP95" s="1165"/>
      <c r="CQ95" s="1165"/>
    </row>
    <row r="96" spans="1:95" hidden="1">
      <c r="A96" s="1165" t="s">
        <v>84</v>
      </c>
      <c r="B96" s="1180">
        <v>45444</v>
      </c>
      <c r="C96" s="1181">
        <v>45455</v>
      </c>
      <c r="D96" s="1182"/>
      <c r="E96" s="1183"/>
      <c r="F96" s="1165"/>
      <c r="G96" s="1234"/>
      <c r="H96" s="1165"/>
      <c r="I96" s="1165"/>
      <c r="J96" s="1165"/>
      <c r="K96" s="1165" t="s">
        <v>73</v>
      </c>
      <c r="L96" s="1183"/>
      <c r="M96" s="1165"/>
      <c r="N96" s="1165"/>
      <c r="O96" s="1165"/>
      <c r="P96" s="1165"/>
      <c r="Q96" s="1165"/>
      <c r="R96" s="1165"/>
      <c r="S96" s="1165"/>
      <c r="T96" s="1165"/>
      <c r="U96" s="1165"/>
      <c r="V96" s="1165"/>
      <c r="W96" s="1165"/>
      <c r="X96" s="1165"/>
      <c r="Y96" s="1165"/>
      <c r="Z96" s="1165"/>
      <c r="AA96" s="1165"/>
      <c r="AB96" s="1165"/>
      <c r="AC96" s="1165"/>
      <c r="AD96" s="1165"/>
      <c r="AE96" s="1165"/>
      <c r="AF96" s="1165"/>
      <c r="AG96" s="1165"/>
      <c r="AH96" s="1165"/>
      <c r="AI96" s="1165"/>
      <c r="AJ96" s="1165"/>
      <c r="AK96" s="1165"/>
      <c r="AL96" s="1165"/>
      <c r="AM96" s="1165"/>
      <c r="AN96" s="1165"/>
      <c r="AO96" s="1165"/>
      <c r="AP96" s="1165"/>
      <c r="AQ96" s="1165"/>
      <c r="AR96" s="1165"/>
      <c r="AS96" s="1165"/>
      <c r="AT96" s="1165"/>
      <c r="AU96" s="1165"/>
      <c r="AV96" s="1165"/>
      <c r="AW96" s="1165"/>
      <c r="AX96" s="1165"/>
      <c r="AY96" s="1165"/>
      <c r="AZ96" s="1165"/>
      <c r="BA96" s="1165"/>
      <c r="BB96" s="1165"/>
      <c r="BC96" s="1165"/>
      <c r="BD96" s="1165"/>
      <c r="BE96" s="1165"/>
      <c r="BF96" s="1165"/>
      <c r="BG96" s="1165"/>
      <c r="BH96" s="1165"/>
      <c r="BI96" s="1165"/>
      <c r="BJ96" s="1165"/>
      <c r="BK96" s="1165"/>
      <c r="BL96" s="1165"/>
      <c r="BM96" s="1165"/>
      <c r="BN96" s="1165"/>
      <c r="BO96" s="1165"/>
      <c r="BP96" s="1165"/>
      <c r="BQ96" s="1165"/>
      <c r="BR96" s="1165"/>
      <c r="BS96" s="1165"/>
      <c r="BT96" s="1165"/>
      <c r="BU96" s="1165"/>
      <c r="BV96" s="1165"/>
      <c r="BW96" s="1165"/>
      <c r="BX96" s="1165"/>
      <c r="BY96" s="1165"/>
      <c r="BZ96" s="1165"/>
      <c r="CA96" s="1165"/>
      <c r="CB96" s="1165"/>
      <c r="CC96" s="1165"/>
      <c r="CD96" s="1165"/>
      <c r="CE96" s="1165"/>
      <c r="CF96" s="1165"/>
      <c r="CG96" s="1165"/>
      <c r="CH96" s="1165"/>
      <c r="CI96" s="1165"/>
      <c r="CJ96" s="1165"/>
      <c r="CK96" s="1165"/>
      <c r="CL96" s="1165"/>
      <c r="CN96" s="1165"/>
      <c r="CO96" s="1165"/>
      <c r="CP96" s="1165"/>
      <c r="CQ96" s="1165"/>
    </row>
    <row r="97" spans="1:95" hidden="1">
      <c r="A97" s="1165" t="s">
        <v>84</v>
      </c>
      <c r="B97" s="1180">
        <v>45474</v>
      </c>
      <c r="C97" s="1181">
        <v>45481</v>
      </c>
      <c r="D97" s="1182"/>
      <c r="E97" s="1183"/>
      <c r="F97" s="1165"/>
      <c r="G97" s="1234"/>
      <c r="H97" s="1165"/>
      <c r="I97" s="1165"/>
      <c r="J97" s="1165"/>
      <c r="K97" s="1165" t="s">
        <v>73</v>
      </c>
      <c r="L97" s="1183"/>
      <c r="M97" s="1165"/>
      <c r="N97" s="1165"/>
      <c r="O97" s="1165"/>
      <c r="P97" s="1165"/>
      <c r="Q97" s="1165"/>
      <c r="R97" s="1165"/>
      <c r="S97" s="1165"/>
      <c r="T97" s="1165"/>
      <c r="U97" s="1165"/>
      <c r="V97" s="1165"/>
      <c r="W97" s="1165"/>
      <c r="X97" s="1165"/>
      <c r="Y97" s="1165"/>
      <c r="Z97" s="1165"/>
      <c r="AA97" s="1165"/>
      <c r="AB97" s="1165"/>
      <c r="AC97" s="1165"/>
      <c r="AD97" s="1165"/>
      <c r="AE97" s="1165"/>
      <c r="AF97" s="1165"/>
      <c r="AG97" s="1165"/>
      <c r="AH97" s="1165"/>
      <c r="AI97" s="1165"/>
      <c r="AJ97" s="1165"/>
      <c r="AK97" s="1165"/>
      <c r="AL97" s="1165"/>
      <c r="AM97" s="1165"/>
      <c r="AN97" s="1165"/>
      <c r="AO97" s="1165"/>
      <c r="AP97" s="1165"/>
      <c r="AQ97" s="1165"/>
      <c r="AR97" s="1165"/>
      <c r="AS97" s="1165"/>
      <c r="AT97" s="1165"/>
      <c r="AU97" s="1165"/>
      <c r="AV97" s="1165"/>
      <c r="AW97" s="1165"/>
      <c r="AX97" s="1165"/>
      <c r="AY97" s="1165"/>
      <c r="AZ97" s="1165"/>
      <c r="BA97" s="1165"/>
      <c r="BB97" s="1165"/>
      <c r="BC97" s="1165"/>
      <c r="BD97" s="1165"/>
      <c r="BE97" s="1165"/>
      <c r="BF97" s="1165"/>
      <c r="BG97" s="1165"/>
      <c r="BH97" s="1165"/>
      <c r="BI97" s="1165"/>
      <c r="BJ97" s="1165"/>
      <c r="BK97" s="1165"/>
      <c r="BL97" s="1165"/>
      <c r="BM97" s="1165"/>
      <c r="BN97" s="1165"/>
      <c r="BO97" s="1165"/>
      <c r="BP97" s="1165"/>
      <c r="BQ97" s="1165"/>
      <c r="BR97" s="1165"/>
      <c r="BS97" s="1165"/>
      <c r="BT97" s="1165"/>
      <c r="BU97" s="1165"/>
      <c r="BV97" s="1165"/>
      <c r="BW97" s="1165"/>
      <c r="BX97" s="1165"/>
      <c r="BY97" s="1165"/>
      <c r="BZ97" s="1165"/>
      <c r="CA97" s="1165"/>
      <c r="CB97" s="1165"/>
      <c r="CC97" s="1165"/>
      <c r="CD97" s="1165"/>
      <c r="CE97" s="1165"/>
      <c r="CF97" s="1165"/>
      <c r="CG97" s="1165"/>
      <c r="CH97" s="1165"/>
      <c r="CI97" s="1165"/>
      <c r="CJ97" s="1165"/>
      <c r="CK97" s="1165"/>
      <c r="CL97" s="1165"/>
      <c r="CN97" s="1165"/>
      <c r="CO97" s="1165"/>
      <c r="CP97" s="1165"/>
      <c r="CQ97" s="1165"/>
    </row>
    <row r="98" spans="1:95" hidden="1">
      <c r="A98" s="1165" t="s">
        <v>84</v>
      </c>
      <c r="B98" s="1180">
        <v>45505</v>
      </c>
      <c r="C98" s="1181">
        <v>45523</v>
      </c>
      <c r="D98" s="1182"/>
      <c r="E98" s="1183"/>
      <c r="F98" s="1165"/>
      <c r="G98" s="1234"/>
      <c r="H98" s="1165"/>
      <c r="I98" s="1165"/>
      <c r="J98" s="1165"/>
      <c r="K98" s="1165" t="s">
        <v>73</v>
      </c>
      <c r="L98" s="1183"/>
      <c r="M98" s="1165"/>
      <c r="N98" s="1165"/>
      <c r="O98" s="1165"/>
      <c r="P98" s="1165"/>
      <c r="Q98" s="1165"/>
      <c r="R98" s="1165"/>
      <c r="S98" s="1165"/>
      <c r="T98" s="1165"/>
      <c r="U98" s="1165"/>
      <c r="V98" s="1165"/>
      <c r="W98" s="1165"/>
      <c r="X98" s="1165"/>
      <c r="Y98" s="1165"/>
      <c r="Z98" s="1165"/>
      <c r="AA98" s="1165"/>
      <c r="AB98" s="1165"/>
      <c r="AC98" s="1165"/>
      <c r="AD98" s="1165"/>
      <c r="AE98" s="1165"/>
      <c r="AF98" s="1165"/>
      <c r="AG98" s="1165"/>
      <c r="AH98" s="1165"/>
      <c r="AI98" s="1165"/>
      <c r="AJ98" s="1165"/>
      <c r="AK98" s="1165"/>
      <c r="AL98" s="1165"/>
      <c r="AM98" s="1165"/>
      <c r="AN98" s="1165"/>
      <c r="AO98" s="1165"/>
      <c r="AP98" s="1165"/>
      <c r="AQ98" s="1165"/>
      <c r="AR98" s="1165"/>
      <c r="AS98" s="1165"/>
      <c r="AT98" s="1165"/>
      <c r="AU98" s="1165"/>
      <c r="AV98" s="1165"/>
      <c r="AW98" s="1165"/>
      <c r="AX98" s="1165"/>
      <c r="AY98" s="1165"/>
      <c r="AZ98" s="1165"/>
      <c r="BA98" s="1165"/>
      <c r="BB98" s="1165"/>
      <c r="BC98" s="1165"/>
      <c r="BD98" s="1165"/>
      <c r="BE98" s="1165"/>
      <c r="BF98" s="1165"/>
      <c r="BG98" s="1165"/>
      <c r="BH98" s="1165"/>
      <c r="BI98" s="1165"/>
      <c r="BJ98" s="1165"/>
      <c r="BK98" s="1165"/>
      <c r="BL98" s="1165"/>
      <c r="BM98" s="1165"/>
      <c r="BN98" s="1165"/>
      <c r="BO98" s="1165"/>
      <c r="BP98" s="1165"/>
      <c r="BQ98" s="1165"/>
      <c r="BR98" s="1165"/>
      <c r="BS98" s="1165"/>
      <c r="BT98" s="1165"/>
      <c r="BU98" s="1165"/>
      <c r="BV98" s="1165"/>
      <c r="BW98" s="1165"/>
      <c r="BX98" s="1165"/>
      <c r="BY98" s="1165"/>
      <c r="BZ98" s="1165"/>
      <c r="CA98" s="1165"/>
      <c r="CB98" s="1165"/>
      <c r="CC98" s="1165"/>
      <c r="CD98" s="1165"/>
      <c r="CE98" s="1165"/>
      <c r="CF98" s="1165"/>
      <c r="CG98" s="1165"/>
      <c r="CH98" s="1165"/>
      <c r="CI98" s="1165"/>
      <c r="CJ98" s="1165"/>
      <c r="CK98" s="1165"/>
      <c r="CL98" s="1165"/>
      <c r="CN98" s="1165"/>
      <c r="CO98" s="1165"/>
      <c r="CP98" s="1165"/>
      <c r="CQ98" s="1165"/>
    </row>
    <row r="99" spans="1:95" hidden="1">
      <c r="A99" s="1165" t="s">
        <v>84</v>
      </c>
      <c r="B99" s="1180">
        <v>45536</v>
      </c>
      <c r="C99" s="1181">
        <v>45544</v>
      </c>
      <c r="D99" s="1182"/>
      <c r="E99" s="1183"/>
      <c r="F99" s="1165"/>
      <c r="G99" s="1234"/>
      <c r="H99" s="1165"/>
      <c r="I99" s="1165"/>
      <c r="J99" s="1165"/>
      <c r="K99" s="1165" t="s">
        <v>73</v>
      </c>
      <c r="L99" s="1183"/>
      <c r="M99" s="1165"/>
      <c r="N99" s="1165"/>
      <c r="O99" s="1165"/>
      <c r="P99" s="1165"/>
      <c r="Q99" s="1165"/>
      <c r="R99" s="1165"/>
      <c r="S99" s="1165"/>
      <c r="T99" s="1165"/>
      <c r="U99" s="1165"/>
      <c r="V99" s="1165"/>
      <c r="W99" s="1165"/>
      <c r="X99" s="1165"/>
      <c r="Y99" s="1165"/>
      <c r="Z99" s="1165"/>
      <c r="AA99" s="1165"/>
      <c r="AB99" s="1165"/>
      <c r="AC99" s="1165"/>
      <c r="AD99" s="1165"/>
      <c r="AE99" s="1165"/>
      <c r="AF99" s="1165"/>
      <c r="AG99" s="1165"/>
      <c r="AH99" s="1165"/>
      <c r="AI99" s="1165"/>
      <c r="AJ99" s="1165"/>
      <c r="AK99" s="1165"/>
      <c r="AL99" s="1165"/>
      <c r="AM99" s="1165"/>
      <c r="AN99" s="1165"/>
      <c r="AO99" s="1165"/>
      <c r="AP99" s="1165"/>
      <c r="AQ99" s="1165"/>
      <c r="AR99" s="1165"/>
      <c r="AS99" s="1165"/>
      <c r="AT99" s="1165"/>
      <c r="AU99" s="1165"/>
      <c r="AV99" s="1165"/>
      <c r="AW99" s="1165"/>
      <c r="AX99" s="1165"/>
      <c r="AY99" s="1165"/>
      <c r="AZ99" s="1165"/>
      <c r="BA99" s="1165"/>
      <c r="BB99" s="1165"/>
      <c r="BC99" s="1165"/>
      <c r="BD99" s="1165"/>
      <c r="BE99" s="1165"/>
      <c r="BF99" s="1165"/>
      <c r="BG99" s="1165"/>
      <c r="BH99" s="1165"/>
      <c r="BI99" s="1165"/>
      <c r="BJ99" s="1165"/>
      <c r="BK99" s="1165"/>
      <c r="BL99" s="1165"/>
      <c r="BM99" s="1165"/>
      <c r="BN99" s="1165"/>
      <c r="BO99" s="1165"/>
      <c r="BP99" s="1165"/>
      <c r="BQ99" s="1165"/>
      <c r="BR99" s="1165"/>
      <c r="BS99" s="1165"/>
      <c r="BT99" s="1165"/>
      <c r="BU99" s="1165"/>
      <c r="BV99" s="1165"/>
      <c r="BW99" s="1165"/>
      <c r="BX99" s="1165"/>
      <c r="BY99" s="1165"/>
      <c r="BZ99" s="1165"/>
      <c r="CA99" s="1165"/>
      <c r="CB99" s="1165"/>
      <c r="CC99" s="1165"/>
      <c r="CD99" s="1165"/>
      <c r="CE99" s="1165"/>
      <c r="CF99" s="1165"/>
      <c r="CG99" s="1165"/>
      <c r="CH99" s="1165"/>
      <c r="CI99" s="1165"/>
      <c r="CJ99" s="1165"/>
      <c r="CK99" s="1165"/>
      <c r="CL99" s="1165"/>
      <c r="CN99" s="1165"/>
      <c r="CO99" s="1165"/>
      <c r="CP99" s="1165"/>
      <c r="CQ99" s="1165"/>
    </row>
    <row r="100" spans="1:95" hidden="1">
      <c r="A100" s="1165" t="s">
        <v>84</v>
      </c>
      <c r="B100" s="1180">
        <v>45566</v>
      </c>
      <c r="C100" s="1181">
        <v>45581</v>
      </c>
      <c r="D100" s="1182"/>
      <c r="E100" s="1165"/>
      <c r="F100" s="1165"/>
      <c r="G100" s="1234"/>
      <c r="H100" s="1165"/>
      <c r="I100" s="1165"/>
      <c r="J100" s="1165"/>
      <c r="K100" s="1165" t="s">
        <v>73</v>
      </c>
      <c r="L100" s="1183"/>
      <c r="M100" s="1165"/>
      <c r="N100" s="1165"/>
      <c r="O100" s="1165"/>
      <c r="P100" s="1165"/>
      <c r="Q100" s="1165"/>
      <c r="R100" s="1165"/>
      <c r="S100" s="1165"/>
      <c r="T100" s="1165"/>
      <c r="U100" s="1165"/>
      <c r="V100" s="1165"/>
      <c r="W100" s="1165"/>
      <c r="X100" s="1165"/>
      <c r="Y100" s="1165"/>
      <c r="Z100" s="1165"/>
      <c r="AA100" s="1165"/>
      <c r="AB100" s="1165"/>
      <c r="AC100" s="1165"/>
      <c r="AD100" s="1165"/>
      <c r="AE100" s="1165"/>
      <c r="AF100" s="1165"/>
      <c r="AG100" s="1165"/>
      <c r="AH100" s="1165"/>
      <c r="AI100" s="1165"/>
      <c r="AJ100" s="1165"/>
      <c r="AK100" s="1165"/>
      <c r="AL100" s="1165"/>
      <c r="AM100" s="1165"/>
      <c r="AN100" s="1165"/>
      <c r="AO100" s="1165"/>
      <c r="AP100" s="1165"/>
      <c r="AQ100" s="1165"/>
      <c r="AR100" s="1165"/>
      <c r="AS100" s="1165"/>
      <c r="AT100" s="1165"/>
      <c r="AU100" s="1165"/>
      <c r="AV100" s="1165"/>
      <c r="AW100" s="1165"/>
      <c r="AX100" s="1165"/>
      <c r="AY100" s="1165"/>
      <c r="AZ100" s="1165"/>
      <c r="BA100" s="1165"/>
      <c r="BB100" s="1165"/>
      <c r="BC100" s="1165"/>
      <c r="BD100" s="1165"/>
      <c r="BE100" s="1165"/>
      <c r="BF100" s="1165"/>
      <c r="BG100" s="1165"/>
      <c r="BH100" s="1165"/>
      <c r="BI100" s="1165"/>
      <c r="BJ100" s="1165"/>
      <c r="BK100" s="1165"/>
      <c r="BL100" s="1165"/>
      <c r="BM100" s="1165"/>
      <c r="BN100" s="1165"/>
      <c r="BO100" s="1165"/>
      <c r="BP100" s="1165"/>
      <c r="BQ100" s="1165"/>
      <c r="BR100" s="1165"/>
      <c r="BS100" s="1165"/>
      <c r="BT100" s="1165"/>
      <c r="BU100" s="1165"/>
      <c r="BV100" s="1165"/>
      <c r="BW100" s="1165"/>
      <c r="BX100" s="1165"/>
      <c r="BY100" s="1165"/>
      <c r="BZ100" s="1165"/>
      <c r="CA100" s="1165"/>
      <c r="CB100" s="1165"/>
      <c r="CC100" s="1165"/>
      <c r="CD100" s="1165"/>
      <c r="CE100" s="1165"/>
      <c r="CF100" s="1165"/>
      <c r="CG100" s="1165"/>
      <c r="CH100" s="1165"/>
      <c r="CI100" s="1165"/>
      <c r="CJ100" s="1165"/>
      <c r="CK100" s="1165"/>
      <c r="CL100" s="1165"/>
      <c r="CN100" s="1165"/>
      <c r="CO100" s="1165"/>
      <c r="CP100" s="1165"/>
      <c r="CQ100" s="1165"/>
    </row>
    <row r="101" spans="1:95" hidden="1">
      <c r="A101" s="1165" t="s">
        <v>84</v>
      </c>
      <c r="B101" s="1180">
        <v>45597</v>
      </c>
      <c r="C101" s="1181">
        <v>45607</v>
      </c>
      <c r="D101" s="1182"/>
      <c r="E101" s="1165"/>
      <c r="F101" s="1165"/>
      <c r="G101" s="1234"/>
      <c r="H101" s="1165"/>
      <c r="I101" s="1165"/>
      <c r="J101" s="1165"/>
      <c r="K101" s="1165" t="s">
        <v>73</v>
      </c>
      <c r="L101" s="1183"/>
      <c r="M101" s="1165"/>
      <c r="N101" s="1165"/>
      <c r="O101" s="1165"/>
      <c r="P101" s="1165"/>
      <c r="Q101" s="1165"/>
      <c r="R101" s="1165"/>
      <c r="S101" s="1165"/>
      <c r="T101" s="1165"/>
      <c r="U101" s="1165"/>
      <c r="V101" s="1165"/>
      <c r="W101" s="1165"/>
      <c r="X101" s="1165"/>
      <c r="Y101" s="1165"/>
      <c r="Z101" s="1165"/>
      <c r="AA101" s="1165"/>
      <c r="AB101" s="1165"/>
      <c r="AC101" s="1165"/>
      <c r="AD101" s="1165"/>
      <c r="AE101" s="1165"/>
      <c r="AF101" s="1165"/>
      <c r="AG101" s="1165"/>
      <c r="AH101" s="1165"/>
      <c r="AI101" s="1165"/>
      <c r="AJ101" s="1165"/>
      <c r="AK101" s="1165"/>
      <c r="AL101" s="1165"/>
      <c r="AM101" s="1165"/>
      <c r="AN101" s="1165"/>
      <c r="AO101" s="1165"/>
      <c r="AP101" s="1165"/>
      <c r="AQ101" s="1165"/>
      <c r="AR101" s="1165"/>
      <c r="AS101" s="1165"/>
      <c r="AT101" s="1165"/>
      <c r="AU101" s="1165"/>
      <c r="AV101" s="1165"/>
      <c r="AW101" s="1165"/>
      <c r="AX101" s="1165"/>
      <c r="AY101" s="1165"/>
      <c r="AZ101" s="1165"/>
      <c r="BA101" s="1165"/>
      <c r="BB101" s="1165"/>
      <c r="BC101" s="1165"/>
      <c r="BD101" s="1165"/>
      <c r="BE101" s="1165"/>
      <c r="BF101" s="1165"/>
      <c r="BG101" s="1165"/>
      <c r="BH101" s="1165"/>
      <c r="BI101" s="1165"/>
      <c r="BJ101" s="1165"/>
      <c r="BK101" s="1165"/>
      <c r="BL101" s="1165"/>
      <c r="BM101" s="1165"/>
      <c r="BN101" s="1165"/>
      <c r="BO101" s="1165"/>
      <c r="BP101" s="1165"/>
      <c r="BQ101" s="1165"/>
      <c r="BR101" s="1165"/>
      <c r="BS101" s="1165"/>
      <c r="BT101" s="1165"/>
      <c r="BU101" s="1165"/>
      <c r="BV101" s="1165"/>
      <c r="BW101" s="1165"/>
      <c r="BX101" s="1165"/>
      <c r="BY101" s="1165"/>
      <c r="BZ101" s="1165"/>
      <c r="CA101" s="1165"/>
      <c r="CB101" s="1165"/>
      <c r="CC101" s="1165"/>
      <c r="CD101" s="1165"/>
      <c r="CE101" s="1165"/>
      <c r="CF101" s="1165"/>
      <c r="CG101" s="1165"/>
      <c r="CH101" s="1165"/>
      <c r="CI101" s="1165"/>
      <c r="CJ101" s="1165"/>
      <c r="CK101" s="1165"/>
      <c r="CL101" s="1165"/>
      <c r="CN101" s="1165"/>
      <c r="CO101" s="1165"/>
      <c r="CP101" s="1165"/>
      <c r="CQ101" s="1165"/>
    </row>
    <row r="102" spans="1:95" hidden="1">
      <c r="A102" s="1165" t="s">
        <v>84</v>
      </c>
      <c r="B102" s="1180">
        <v>45627</v>
      </c>
      <c r="C102" s="1181">
        <v>45642</v>
      </c>
      <c r="D102" s="1182"/>
      <c r="E102" s="1183"/>
      <c r="F102" s="1165"/>
      <c r="G102" s="1234"/>
      <c r="H102" s="1165"/>
      <c r="I102" s="1165"/>
      <c r="J102" s="1165"/>
      <c r="K102" s="1165" t="s">
        <v>73</v>
      </c>
      <c r="L102" s="1183"/>
      <c r="M102" s="1165"/>
      <c r="N102" s="1165"/>
      <c r="O102" s="1165"/>
      <c r="P102" s="1165"/>
      <c r="Q102" s="1165"/>
      <c r="R102" s="1165"/>
      <c r="S102" s="1165"/>
      <c r="T102" s="1165"/>
      <c r="U102" s="1165"/>
      <c r="V102" s="1165"/>
      <c r="W102" s="1165"/>
      <c r="X102" s="1165"/>
      <c r="Y102" s="1165"/>
      <c r="Z102" s="1165"/>
      <c r="AA102" s="1165"/>
      <c r="AB102" s="1165"/>
      <c r="AC102" s="1165"/>
      <c r="AD102" s="1165"/>
      <c r="AE102" s="1165"/>
      <c r="AF102" s="1165"/>
      <c r="AG102" s="1165"/>
      <c r="AH102" s="1165"/>
      <c r="AI102" s="1165"/>
      <c r="AJ102" s="1165"/>
      <c r="AK102" s="1165"/>
      <c r="AL102" s="1165"/>
      <c r="AM102" s="1165"/>
      <c r="AN102" s="1165"/>
      <c r="AO102" s="1165"/>
      <c r="AP102" s="1165"/>
      <c r="AQ102" s="1165"/>
      <c r="AR102" s="1165"/>
      <c r="AS102" s="1165"/>
      <c r="AT102" s="1165"/>
      <c r="AU102" s="1165"/>
      <c r="AV102" s="1165"/>
      <c r="AW102" s="1165"/>
      <c r="AX102" s="1165"/>
      <c r="AY102" s="1165"/>
      <c r="AZ102" s="1165"/>
      <c r="BA102" s="1165"/>
      <c r="BB102" s="1165"/>
      <c r="BC102" s="1165"/>
      <c r="BD102" s="1165"/>
      <c r="BE102" s="1165"/>
      <c r="BF102" s="1165"/>
      <c r="BG102" s="1165"/>
      <c r="BH102" s="1165"/>
      <c r="BI102" s="1165"/>
      <c r="BJ102" s="1165"/>
      <c r="BK102" s="1165"/>
      <c r="BL102" s="1165"/>
      <c r="BM102" s="1165"/>
      <c r="BN102" s="1165"/>
      <c r="BO102" s="1165"/>
      <c r="BP102" s="1165"/>
      <c r="BQ102" s="1165"/>
      <c r="BR102" s="1165"/>
      <c r="BS102" s="1165"/>
      <c r="BT102" s="1165"/>
      <c r="BU102" s="1165"/>
      <c r="BV102" s="1165"/>
      <c r="BW102" s="1165"/>
      <c r="BX102" s="1165"/>
      <c r="BY102" s="1165"/>
      <c r="BZ102" s="1165"/>
      <c r="CA102" s="1165"/>
      <c r="CB102" s="1165"/>
      <c r="CC102" s="1165"/>
      <c r="CD102" s="1165"/>
      <c r="CE102" s="1165"/>
      <c r="CF102" s="1165"/>
      <c r="CG102" s="1165"/>
      <c r="CH102" s="1165"/>
      <c r="CI102" s="1165"/>
      <c r="CJ102" s="1165"/>
      <c r="CK102" s="1165"/>
      <c r="CL102" s="1165"/>
      <c r="CN102" s="1165"/>
      <c r="CO102" s="1165"/>
      <c r="CP102" s="1165"/>
      <c r="CQ102" s="1165"/>
    </row>
    <row r="103" spans="1:95">
      <c r="A103" s="1165" t="s">
        <v>84</v>
      </c>
      <c r="B103" s="1180">
        <v>45658</v>
      </c>
      <c r="C103" s="1181">
        <v>45681</v>
      </c>
      <c r="D103" s="1182"/>
      <c r="E103" s="1183"/>
      <c r="F103" s="1165"/>
      <c r="G103" s="1234"/>
      <c r="H103" s="1165"/>
      <c r="I103" s="1165"/>
      <c r="J103" s="1165"/>
      <c r="K103" s="1165" t="s">
        <v>73</v>
      </c>
      <c r="L103" s="1183"/>
      <c r="M103" s="1165"/>
      <c r="N103" s="1165"/>
      <c r="O103" s="1165"/>
      <c r="P103" s="1165"/>
      <c r="Q103" s="1165"/>
      <c r="R103" s="1165"/>
      <c r="S103" s="1165"/>
      <c r="T103" s="1165"/>
      <c r="U103" s="1165"/>
      <c r="V103" s="1165"/>
      <c r="W103" s="1165"/>
      <c r="X103" s="1165"/>
      <c r="Y103" s="1165"/>
      <c r="Z103" s="1165"/>
      <c r="AA103" s="1165"/>
      <c r="AB103" s="1165"/>
      <c r="AC103" s="1165"/>
      <c r="AD103" s="1165"/>
      <c r="AE103" s="1165"/>
      <c r="AF103" s="1165"/>
      <c r="AG103" s="1165"/>
      <c r="AH103" s="1165"/>
      <c r="AI103" s="1165"/>
      <c r="AJ103" s="1165"/>
      <c r="AK103" s="1165"/>
      <c r="AL103" s="1165"/>
      <c r="AM103" s="1165"/>
      <c r="AN103" s="1165"/>
      <c r="AO103" s="1165"/>
      <c r="AP103" s="1165"/>
      <c r="AQ103" s="1165"/>
      <c r="AR103" s="1165"/>
      <c r="AS103" s="1165"/>
      <c r="AT103" s="1165"/>
      <c r="AU103" s="1165"/>
      <c r="AV103" s="1165"/>
      <c r="AW103" s="1165"/>
      <c r="AX103" s="1165"/>
      <c r="AY103" s="1165"/>
      <c r="AZ103" s="1165"/>
      <c r="BA103" s="1165"/>
      <c r="BB103" s="1165"/>
      <c r="BC103" s="1165"/>
      <c r="BD103" s="1165"/>
      <c r="BE103" s="1165"/>
      <c r="BF103" s="1165"/>
      <c r="BG103" s="1165"/>
      <c r="BH103" s="1165"/>
      <c r="BI103" s="1165"/>
      <c r="BJ103" s="1165"/>
      <c r="BK103" s="1165"/>
      <c r="BL103" s="1165"/>
      <c r="BM103" s="1165"/>
      <c r="BN103" s="1165"/>
      <c r="BO103" s="1165"/>
      <c r="BP103" s="1165"/>
      <c r="BQ103" s="1165"/>
      <c r="BR103" s="1165"/>
      <c r="BS103" s="1165"/>
      <c r="BT103" s="1165"/>
      <c r="BU103" s="1165"/>
      <c r="BV103" s="1165"/>
      <c r="BW103" s="1165"/>
      <c r="BX103" s="1165"/>
      <c r="BY103" s="1165"/>
      <c r="BZ103" s="1165"/>
      <c r="CA103" s="1165"/>
      <c r="CB103" s="1165"/>
      <c r="CC103" s="1165"/>
      <c r="CD103" s="1165"/>
      <c r="CE103" s="1165"/>
      <c r="CF103" s="1165"/>
      <c r="CG103" s="1165"/>
      <c r="CH103" s="1165"/>
      <c r="CI103" s="1165"/>
      <c r="CJ103" s="1165"/>
      <c r="CK103" s="1165"/>
      <c r="CL103" s="1165"/>
      <c r="CN103" s="1165"/>
      <c r="CO103" s="1165"/>
      <c r="CP103" s="1165"/>
      <c r="CQ103" s="1165"/>
    </row>
    <row r="104" spans="1:95">
      <c r="A104" s="1165" t="s">
        <v>84</v>
      </c>
      <c r="B104" s="1180">
        <v>45689</v>
      </c>
      <c r="C104" s="1181">
        <v>45698</v>
      </c>
      <c r="D104" s="1182"/>
      <c r="E104" s="1183"/>
      <c r="F104" s="1165"/>
      <c r="G104" s="1234"/>
      <c r="H104" s="1165"/>
      <c r="I104" s="1165"/>
      <c r="J104" s="1165"/>
      <c r="K104" s="1165" t="s">
        <v>73</v>
      </c>
      <c r="L104" s="1183"/>
      <c r="M104" s="1165"/>
      <c r="N104" s="1165"/>
      <c r="O104" s="1165"/>
      <c r="P104" s="1165"/>
      <c r="Q104" s="1165"/>
      <c r="R104" s="1165"/>
      <c r="S104" s="1165"/>
      <c r="T104" s="1165"/>
      <c r="U104" s="1165"/>
      <c r="V104" s="1165"/>
      <c r="W104" s="1165"/>
      <c r="X104" s="1165"/>
      <c r="Y104" s="1165"/>
      <c r="Z104" s="1165"/>
      <c r="AA104" s="1165"/>
      <c r="AB104" s="1165"/>
      <c r="AC104" s="1165"/>
      <c r="AD104" s="1165"/>
      <c r="AE104" s="1165"/>
      <c r="AF104" s="1165"/>
      <c r="AG104" s="1165"/>
      <c r="AH104" s="1165"/>
      <c r="AI104" s="1165"/>
      <c r="AJ104" s="1165"/>
      <c r="AK104" s="1165"/>
      <c r="AL104" s="1165"/>
      <c r="AM104" s="1165"/>
      <c r="AN104" s="1165"/>
      <c r="AO104" s="1165"/>
      <c r="AP104" s="1165"/>
      <c r="AQ104" s="1165"/>
      <c r="AR104" s="1165"/>
      <c r="AS104" s="1165"/>
      <c r="AT104" s="1165"/>
      <c r="AU104" s="1165"/>
      <c r="AV104" s="1165"/>
      <c r="AW104" s="1165"/>
      <c r="AX104" s="1165"/>
      <c r="AY104" s="1165"/>
      <c r="AZ104" s="1165"/>
      <c r="BA104" s="1165"/>
      <c r="BB104" s="1165"/>
      <c r="BC104" s="1165"/>
      <c r="BD104" s="1165"/>
      <c r="BE104" s="1165"/>
      <c r="BF104" s="1165"/>
      <c r="BG104" s="1165"/>
      <c r="BH104" s="1165"/>
      <c r="BI104" s="1165"/>
      <c r="BJ104" s="1165"/>
      <c r="BK104" s="1165"/>
      <c r="BL104" s="1165"/>
      <c r="BM104" s="1165"/>
      <c r="BN104" s="1165"/>
      <c r="BO104" s="1165"/>
      <c r="BP104" s="1165"/>
      <c r="BQ104" s="1165"/>
      <c r="BR104" s="1165"/>
      <c r="BS104" s="1165"/>
      <c r="BT104" s="1165"/>
      <c r="BU104" s="1165"/>
      <c r="BV104" s="1165"/>
      <c r="BW104" s="1165"/>
      <c r="BX104" s="1165"/>
      <c r="BY104" s="1165"/>
      <c r="BZ104" s="1165"/>
      <c r="CA104" s="1165"/>
      <c r="CB104" s="1165"/>
      <c r="CC104" s="1165"/>
      <c r="CD104" s="1165"/>
      <c r="CE104" s="1165"/>
      <c r="CF104" s="1165"/>
      <c r="CG104" s="1165"/>
      <c r="CH104" s="1165"/>
      <c r="CI104" s="1165"/>
      <c r="CJ104" s="1165"/>
      <c r="CK104" s="1165"/>
      <c r="CL104" s="1165"/>
      <c r="CN104" s="1165"/>
      <c r="CO104" s="1165"/>
      <c r="CP104" s="1165"/>
      <c r="CQ104" s="1165"/>
    </row>
    <row r="105" spans="1:95">
      <c r="A105" s="1165" t="s">
        <v>84</v>
      </c>
      <c r="B105" s="1180">
        <v>45717</v>
      </c>
      <c r="C105" s="1181">
        <v>45737</v>
      </c>
      <c r="D105" s="1182"/>
      <c r="E105" s="1183"/>
      <c r="F105" s="1165"/>
      <c r="G105" s="1234"/>
      <c r="H105" s="1165"/>
      <c r="I105" s="1165"/>
      <c r="J105" s="1165"/>
      <c r="K105" s="1165" t="s">
        <v>73</v>
      </c>
      <c r="L105" s="1183"/>
      <c r="M105" s="1165"/>
      <c r="N105" s="1165"/>
      <c r="O105" s="1165"/>
      <c r="P105" s="1165"/>
      <c r="Q105" s="1165"/>
      <c r="R105" s="1165"/>
      <c r="S105" s="1165"/>
      <c r="T105" s="1165"/>
      <c r="U105" s="1165"/>
      <c r="V105" s="1165"/>
      <c r="W105" s="1165"/>
      <c r="X105" s="1165"/>
      <c r="Y105" s="1165"/>
      <c r="Z105" s="1165"/>
      <c r="AA105" s="1165"/>
      <c r="AB105" s="1165"/>
      <c r="AC105" s="1165"/>
      <c r="AD105" s="1165"/>
      <c r="AE105" s="1165"/>
      <c r="AF105" s="1165"/>
      <c r="AG105" s="1165"/>
      <c r="AH105" s="1165"/>
      <c r="AI105" s="1165"/>
      <c r="AJ105" s="1165"/>
      <c r="AK105" s="1165"/>
      <c r="AL105" s="1165"/>
      <c r="AM105" s="1165"/>
      <c r="AN105" s="1165"/>
      <c r="AO105" s="1165"/>
      <c r="AP105" s="1165"/>
      <c r="AQ105" s="1165"/>
      <c r="AR105" s="1165"/>
      <c r="AS105" s="1165"/>
      <c r="AT105" s="1165"/>
      <c r="AU105" s="1165"/>
      <c r="AV105" s="1165"/>
      <c r="AW105" s="1165"/>
      <c r="AX105" s="1165"/>
      <c r="AY105" s="1165"/>
      <c r="AZ105" s="1165"/>
      <c r="BA105" s="1165"/>
      <c r="BB105" s="1165"/>
      <c r="BC105" s="1165"/>
      <c r="BD105" s="1165"/>
      <c r="BE105" s="1165"/>
      <c r="BF105" s="1165"/>
      <c r="BG105" s="1165"/>
      <c r="BH105" s="1165"/>
      <c r="BI105" s="1165"/>
      <c r="BJ105" s="1165"/>
      <c r="BK105" s="1165"/>
      <c r="BL105" s="1165"/>
      <c r="BM105" s="1165"/>
      <c r="BN105" s="1165"/>
      <c r="BO105" s="1165"/>
      <c r="BP105" s="1165"/>
      <c r="BQ105" s="1165"/>
      <c r="BR105" s="1165"/>
      <c r="BS105" s="1165"/>
      <c r="BT105" s="1165"/>
      <c r="BU105" s="1165"/>
      <c r="BV105" s="1165"/>
      <c r="BW105" s="1165"/>
      <c r="BX105" s="1165"/>
      <c r="BY105" s="1165"/>
      <c r="BZ105" s="1165"/>
      <c r="CA105" s="1165"/>
      <c r="CB105" s="1165"/>
      <c r="CC105" s="1165"/>
      <c r="CD105" s="1165"/>
      <c r="CE105" s="1165"/>
      <c r="CF105" s="1165"/>
      <c r="CG105" s="1165"/>
      <c r="CH105" s="1165"/>
      <c r="CI105" s="1165"/>
      <c r="CJ105" s="1165"/>
      <c r="CK105" s="1165"/>
      <c r="CL105" s="1165"/>
      <c r="CN105" s="1165"/>
      <c r="CO105" s="1165"/>
      <c r="CP105" s="1165"/>
      <c r="CQ105" s="1165"/>
    </row>
    <row r="106" spans="1:95">
      <c r="A106" s="1165" t="s">
        <v>84</v>
      </c>
      <c r="B106" s="1180">
        <v>45748</v>
      </c>
      <c r="C106" s="1181">
        <v>45757</v>
      </c>
      <c r="D106" s="1182"/>
      <c r="E106" s="1183"/>
      <c r="F106" s="1165"/>
      <c r="G106" s="1234"/>
      <c r="H106" s="1165"/>
      <c r="I106" s="1165"/>
      <c r="J106" s="1165"/>
      <c r="K106" s="1165" t="s">
        <v>73</v>
      </c>
      <c r="L106" s="1183"/>
      <c r="M106" s="1165"/>
      <c r="N106" s="1165"/>
      <c r="O106" s="1165"/>
      <c r="P106" s="1165"/>
      <c r="Q106" s="1165"/>
      <c r="R106" s="1165"/>
      <c r="S106" s="1165"/>
      <c r="T106" s="1165"/>
      <c r="U106" s="1165"/>
      <c r="V106" s="1165"/>
      <c r="W106" s="1165"/>
      <c r="X106" s="1165"/>
      <c r="Y106" s="1165"/>
      <c r="Z106" s="1165"/>
      <c r="AA106" s="1165"/>
      <c r="AB106" s="1165"/>
      <c r="AC106" s="1165"/>
      <c r="AD106" s="1165"/>
      <c r="AE106" s="1165"/>
      <c r="AF106" s="1165"/>
      <c r="AG106" s="1165"/>
      <c r="AH106" s="1165"/>
      <c r="AI106" s="1165"/>
      <c r="AJ106" s="1165"/>
      <c r="AK106" s="1165"/>
      <c r="AL106" s="1165"/>
      <c r="AM106" s="1165"/>
      <c r="AN106" s="1165"/>
      <c r="AO106" s="1165"/>
      <c r="AP106" s="1165"/>
      <c r="AQ106" s="1165"/>
      <c r="AR106" s="1165"/>
      <c r="AS106" s="1165"/>
      <c r="AT106" s="1165"/>
      <c r="AU106" s="1165"/>
      <c r="AV106" s="1165"/>
      <c r="AW106" s="1165"/>
      <c r="AX106" s="1165"/>
      <c r="AY106" s="1165"/>
      <c r="AZ106" s="1165"/>
      <c r="BA106" s="1165"/>
      <c r="BB106" s="1165"/>
      <c r="BC106" s="1165"/>
      <c r="BD106" s="1165"/>
      <c r="BE106" s="1165"/>
      <c r="BF106" s="1165"/>
      <c r="BG106" s="1165"/>
      <c r="BH106" s="1165"/>
      <c r="BI106" s="1165"/>
      <c r="BJ106" s="1165"/>
      <c r="BK106" s="1165"/>
      <c r="BL106" s="1165"/>
      <c r="BM106" s="1165"/>
      <c r="BN106" s="1165"/>
      <c r="BO106" s="1165"/>
      <c r="BP106" s="1165"/>
      <c r="BQ106" s="1165"/>
      <c r="BR106" s="1165"/>
      <c r="BS106" s="1165"/>
      <c r="BT106" s="1165"/>
      <c r="BU106" s="1165"/>
      <c r="BV106" s="1165"/>
      <c r="BW106" s="1165"/>
      <c r="BX106" s="1165"/>
      <c r="BY106" s="1165"/>
      <c r="BZ106" s="1165"/>
      <c r="CA106" s="1165"/>
      <c r="CB106" s="1165"/>
      <c r="CC106" s="1165"/>
      <c r="CD106" s="1165"/>
      <c r="CE106" s="1165"/>
      <c r="CF106" s="1165"/>
      <c r="CG106" s="1165"/>
      <c r="CH106" s="1165"/>
      <c r="CI106" s="1165"/>
      <c r="CJ106" s="1165"/>
      <c r="CK106" s="1165"/>
      <c r="CL106" s="1165"/>
      <c r="CN106" s="1165"/>
      <c r="CO106" s="1165"/>
      <c r="CP106" s="1165"/>
      <c r="CQ106" s="1165"/>
    </row>
    <row r="107" spans="1:95">
      <c r="A107" s="1165" t="s">
        <v>84</v>
      </c>
      <c r="B107" s="1180">
        <v>45778</v>
      </c>
      <c r="C107" s="1181">
        <v>45789</v>
      </c>
      <c r="D107" s="1182"/>
      <c r="E107" s="1183"/>
      <c r="F107" s="1165"/>
      <c r="G107" s="1234"/>
      <c r="H107" s="1165"/>
      <c r="I107" s="1165"/>
      <c r="J107" s="1165"/>
      <c r="K107" s="1165" t="s">
        <v>73</v>
      </c>
      <c r="L107" s="1183"/>
      <c r="M107" s="1165"/>
      <c r="N107" s="1165"/>
      <c r="O107" s="1165"/>
      <c r="P107" s="1165"/>
      <c r="Q107" s="1165"/>
      <c r="R107" s="1165"/>
      <c r="S107" s="1165"/>
      <c r="T107" s="1165"/>
      <c r="U107" s="1165"/>
      <c r="V107" s="1165"/>
      <c r="W107" s="1165"/>
      <c r="X107" s="1165"/>
      <c r="Y107" s="1165"/>
      <c r="Z107" s="1165"/>
      <c r="AA107" s="1165"/>
      <c r="AB107" s="1165"/>
      <c r="AC107" s="1165"/>
      <c r="AD107" s="1165"/>
      <c r="AE107" s="1165"/>
      <c r="AF107" s="1165"/>
      <c r="AG107" s="1165"/>
      <c r="AH107" s="1165"/>
      <c r="AI107" s="1165"/>
      <c r="AJ107" s="1165"/>
      <c r="AK107" s="1165"/>
      <c r="AL107" s="1165"/>
      <c r="AM107" s="1165"/>
      <c r="AN107" s="1165"/>
      <c r="AO107" s="1165"/>
      <c r="AP107" s="1165"/>
      <c r="AQ107" s="1165"/>
      <c r="AR107" s="1165"/>
      <c r="AS107" s="1165"/>
      <c r="AT107" s="1165"/>
      <c r="AU107" s="1165"/>
      <c r="AV107" s="1165"/>
      <c r="AW107" s="1165"/>
      <c r="AX107" s="1165"/>
      <c r="AY107" s="1165"/>
      <c r="AZ107" s="1165"/>
      <c r="BA107" s="1165"/>
      <c r="BB107" s="1165"/>
      <c r="BC107" s="1165"/>
      <c r="BD107" s="1165"/>
      <c r="BE107" s="1165"/>
      <c r="BF107" s="1165"/>
      <c r="BG107" s="1165"/>
      <c r="BH107" s="1165"/>
      <c r="BI107" s="1165"/>
      <c r="BJ107" s="1165"/>
      <c r="BK107" s="1165"/>
      <c r="BL107" s="1165"/>
      <c r="BM107" s="1165"/>
      <c r="BN107" s="1165"/>
      <c r="BO107" s="1165"/>
      <c r="BP107" s="1165"/>
      <c r="BQ107" s="1165"/>
      <c r="BR107" s="1165"/>
      <c r="BS107" s="1165"/>
      <c r="BT107" s="1165"/>
      <c r="BU107" s="1165"/>
      <c r="BV107" s="1165"/>
      <c r="BW107" s="1165"/>
      <c r="BX107" s="1165"/>
      <c r="BY107" s="1165"/>
      <c r="BZ107" s="1165"/>
      <c r="CA107" s="1165"/>
      <c r="CB107" s="1165"/>
      <c r="CC107" s="1165"/>
      <c r="CD107" s="1165"/>
      <c r="CE107" s="1165"/>
      <c r="CF107" s="1165"/>
      <c r="CG107" s="1165"/>
      <c r="CH107" s="1165"/>
      <c r="CI107" s="1165"/>
      <c r="CJ107" s="1165"/>
      <c r="CK107" s="1165"/>
      <c r="CL107" s="1165"/>
      <c r="CN107" s="1165"/>
      <c r="CO107" s="1165"/>
      <c r="CP107" s="1165"/>
      <c r="CQ107" s="1165"/>
    </row>
    <row r="108" spans="1:95">
      <c r="A108" s="1165" t="s">
        <v>84</v>
      </c>
      <c r="B108" s="1180">
        <v>45809</v>
      </c>
      <c r="C108" s="1181">
        <v>45834</v>
      </c>
      <c r="D108" s="1182"/>
      <c r="E108" s="1183"/>
      <c r="F108" s="1165"/>
      <c r="G108" s="1234"/>
      <c r="H108" s="1165"/>
      <c r="I108" s="1165"/>
      <c r="J108" s="1165"/>
      <c r="K108" s="1165" t="s">
        <v>73</v>
      </c>
      <c r="L108" s="1183"/>
      <c r="M108" s="1165"/>
      <c r="N108" s="1165"/>
      <c r="O108" s="1165"/>
      <c r="P108" s="1165"/>
      <c r="Q108" s="1165"/>
      <c r="R108" s="1165"/>
      <c r="S108" s="1165"/>
      <c r="T108" s="1165"/>
      <c r="U108" s="1165"/>
      <c r="V108" s="1165"/>
      <c r="W108" s="1165"/>
      <c r="X108" s="1165"/>
      <c r="Y108" s="1165"/>
      <c r="Z108" s="1165"/>
      <c r="AA108" s="1165"/>
      <c r="AB108" s="1165"/>
      <c r="AC108" s="1165"/>
      <c r="AD108" s="1165"/>
      <c r="AE108" s="1165"/>
      <c r="AF108" s="1165"/>
      <c r="AG108" s="1165"/>
      <c r="AH108" s="1165"/>
      <c r="AI108" s="1165"/>
      <c r="AJ108" s="1165"/>
      <c r="AK108" s="1165"/>
      <c r="AL108" s="1165"/>
      <c r="AM108" s="1165"/>
      <c r="AN108" s="1165"/>
      <c r="AO108" s="1165"/>
      <c r="AP108" s="1165"/>
      <c r="AQ108" s="1165"/>
      <c r="AR108" s="1165"/>
      <c r="AS108" s="1165"/>
      <c r="AT108" s="1165"/>
      <c r="AU108" s="1165"/>
      <c r="AV108" s="1165"/>
      <c r="AW108" s="1165"/>
      <c r="AX108" s="1165"/>
      <c r="AY108" s="1165"/>
      <c r="AZ108" s="1165"/>
      <c r="BA108" s="1165"/>
      <c r="BB108" s="1165"/>
      <c r="BC108" s="1165"/>
      <c r="BD108" s="1165"/>
      <c r="BE108" s="1165"/>
      <c r="BF108" s="1165"/>
      <c r="BG108" s="1165"/>
      <c r="BH108" s="1165"/>
      <c r="BI108" s="1165"/>
      <c r="BJ108" s="1165"/>
      <c r="BK108" s="1165"/>
      <c r="BL108" s="1165"/>
      <c r="BM108" s="1165"/>
      <c r="BN108" s="1165"/>
      <c r="BO108" s="1165"/>
      <c r="BP108" s="1165"/>
      <c r="BQ108" s="1165"/>
      <c r="BR108" s="1165"/>
      <c r="BS108" s="1165"/>
      <c r="BT108" s="1165"/>
      <c r="BU108" s="1165"/>
      <c r="BV108" s="1165"/>
      <c r="BW108" s="1165"/>
      <c r="BX108" s="1165"/>
      <c r="BY108" s="1165"/>
      <c r="BZ108" s="1165"/>
      <c r="CA108" s="1165"/>
      <c r="CB108" s="1165"/>
      <c r="CC108" s="1165"/>
      <c r="CD108" s="1165"/>
      <c r="CE108" s="1165"/>
      <c r="CF108" s="1165"/>
      <c r="CG108" s="1165"/>
      <c r="CH108" s="1165"/>
      <c r="CI108" s="1165"/>
      <c r="CJ108" s="1165"/>
      <c r="CK108" s="1165"/>
      <c r="CL108" s="1165"/>
      <c r="CN108" s="1165"/>
      <c r="CO108" s="1165"/>
      <c r="CP108" s="1165"/>
      <c r="CQ108" s="1165"/>
    </row>
    <row r="109" spans="1:95">
      <c r="A109" s="1165" t="s">
        <v>84</v>
      </c>
      <c r="B109" s="1180">
        <v>45839</v>
      </c>
      <c r="C109" s="1181">
        <v>45863</v>
      </c>
      <c r="D109" s="1182"/>
      <c r="E109" s="1183"/>
      <c r="F109" s="1165"/>
      <c r="G109" s="1234"/>
      <c r="H109" s="1165"/>
      <c r="I109" s="1165"/>
      <c r="J109" s="1165"/>
      <c r="K109" s="1165" t="s">
        <v>73</v>
      </c>
      <c r="L109" s="1183"/>
      <c r="M109" s="1165"/>
      <c r="N109" s="1165"/>
      <c r="O109" s="1165"/>
      <c r="P109" s="1165"/>
      <c r="Q109" s="1165"/>
      <c r="R109" s="1165"/>
      <c r="S109" s="1165"/>
      <c r="T109" s="1165"/>
      <c r="U109" s="1165"/>
      <c r="V109" s="1165"/>
      <c r="W109" s="1165"/>
      <c r="X109" s="1165"/>
      <c r="Y109" s="1165"/>
      <c r="Z109" s="1165"/>
      <c r="AA109" s="1165"/>
      <c r="AB109" s="1165"/>
      <c r="AC109" s="1165"/>
      <c r="AD109" s="1165"/>
      <c r="AE109" s="1165"/>
      <c r="AF109" s="1165"/>
      <c r="AG109" s="1165"/>
      <c r="AH109" s="1165"/>
      <c r="AI109" s="1165"/>
      <c r="AJ109" s="1165"/>
      <c r="AK109" s="1165"/>
      <c r="AL109" s="1165"/>
      <c r="AM109" s="1165"/>
      <c r="AN109" s="1165"/>
      <c r="AO109" s="1165"/>
      <c r="AP109" s="1165"/>
      <c r="AQ109" s="1165"/>
      <c r="AR109" s="1165"/>
      <c r="AS109" s="1165"/>
      <c r="AT109" s="1165"/>
      <c r="AU109" s="1165"/>
      <c r="AV109" s="1165"/>
      <c r="AW109" s="1165"/>
      <c r="AX109" s="1165"/>
      <c r="AY109" s="1165"/>
      <c r="AZ109" s="1165"/>
      <c r="BA109" s="1165"/>
      <c r="BB109" s="1165"/>
      <c r="BC109" s="1165"/>
      <c r="BD109" s="1165"/>
      <c r="BE109" s="1165"/>
      <c r="BF109" s="1165"/>
      <c r="BG109" s="1165"/>
      <c r="BH109" s="1165"/>
      <c r="BI109" s="1165"/>
      <c r="BJ109" s="1165"/>
      <c r="BK109" s="1165"/>
      <c r="BL109" s="1165"/>
      <c r="BM109" s="1165"/>
      <c r="BN109" s="1165"/>
      <c r="BO109" s="1165"/>
      <c r="BP109" s="1165"/>
      <c r="BQ109" s="1165"/>
      <c r="BR109" s="1165"/>
      <c r="BS109" s="1165"/>
      <c r="BT109" s="1165"/>
      <c r="BU109" s="1165"/>
      <c r="BV109" s="1165"/>
      <c r="BW109" s="1165"/>
      <c r="BX109" s="1165"/>
      <c r="BY109" s="1165"/>
      <c r="BZ109" s="1165"/>
      <c r="CA109" s="1165"/>
      <c r="CB109" s="1165"/>
      <c r="CC109" s="1165"/>
      <c r="CD109" s="1165"/>
      <c r="CE109" s="1165"/>
      <c r="CF109" s="1165"/>
      <c r="CG109" s="1165"/>
      <c r="CH109" s="1165"/>
      <c r="CI109" s="1165"/>
      <c r="CJ109" s="1165"/>
      <c r="CK109" s="1165"/>
      <c r="CL109" s="1165"/>
      <c r="CN109" s="1165"/>
      <c r="CO109" s="1165"/>
      <c r="CP109" s="1165"/>
      <c r="CQ109" s="1165"/>
    </row>
    <row r="110" spans="1:95">
      <c r="A110" s="1165" t="s">
        <v>84</v>
      </c>
      <c r="B110" s="1180">
        <v>45870</v>
      </c>
      <c r="C110" s="1181"/>
      <c r="D110" s="1182"/>
      <c r="E110" s="1183"/>
      <c r="F110" s="1165"/>
      <c r="G110" s="1234"/>
      <c r="H110" s="1165"/>
      <c r="I110" s="1165"/>
      <c r="J110" s="1165"/>
      <c r="K110" s="1165"/>
      <c r="L110" s="1183"/>
      <c r="M110" s="1165"/>
      <c r="N110" s="1165"/>
      <c r="O110" s="1165"/>
      <c r="P110" s="1165"/>
      <c r="Q110" s="1165"/>
      <c r="R110" s="1165"/>
      <c r="S110" s="1165"/>
      <c r="T110" s="1165"/>
      <c r="U110" s="1165"/>
      <c r="V110" s="1165"/>
      <c r="W110" s="1165"/>
      <c r="X110" s="1165"/>
      <c r="Y110" s="1165"/>
      <c r="Z110" s="1165"/>
      <c r="AA110" s="1165"/>
      <c r="AB110" s="1165"/>
      <c r="AC110" s="1165"/>
      <c r="AD110" s="1165"/>
      <c r="AE110" s="1165"/>
      <c r="AF110" s="1165"/>
      <c r="AG110" s="1165"/>
      <c r="AH110" s="1165"/>
      <c r="AI110" s="1165"/>
      <c r="AJ110" s="1165"/>
      <c r="AK110" s="1165"/>
      <c r="AL110" s="1165"/>
      <c r="AM110" s="1165"/>
      <c r="AN110" s="1165"/>
      <c r="AO110" s="1165"/>
      <c r="AP110" s="1165"/>
      <c r="AQ110" s="1165"/>
      <c r="AR110" s="1165"/>
      <c r="AS110" s="1165"/>
      <c r="AT110" s="1165"/>
      <c r="AU110" s="1165"/>
      <c r="AV110" s="1165"/>
      <c r="AW110" s="1165"/>
      <c r="AX110" s="1165"/>
      <c r="AY110" s="1165"/>
      <c r="AZ110" s="1165"/>
      <c r="BA110" s="1165"/>
      <c r="BB110" s="1165"/>
      <c r="BC110" s="1165"/>
      <c r="BD110" s="1165"/>
      <c r="BE110" s="1165"/>
      <c r="BF110" s="1165"/>
      <c r="BG110" s="1165"/>
      <c r="BH110" s="1165"/>
      <c r="BI110" s="1165"/>
      <c r="BJ110" s="1165"/>
      <c r="BK110" s="1165"/>
      <c r="BL110" s="1165"/>
      <c r="BM110" s="1165"/>
      <c r="BN110" s="1165"/>
      <c r="BO110" s="1165"/>
      <c r="BP110" s="1165"/>
      <c r="BQ110" s="1165"/>
      <c r="BR110" s="1165"/>
      <c r="BS110" s="1165"/>
      <c r="BT110" s="1165"/>
      <c r="BU110" s="1165"/>
      <c r="BV110" s="1165"/>
      <c r="BW110" s="1165"/>
      <c r="BX110" s="1165"/>
      <c r="BY110" s="1165"/>
      <c r="BZ110" s="1165"/>
      <c r="CA110" s="1165"/>
      <c r="CB110" s="1165"/>
      <c r="CC110" s="1165"/>
      <c r="CD110" s="1165"/>
      <c r="CE110" s="1165"/>
      <c r="CF110" s="1165"/>
      <c r="CG110" s="1165"/>
      <c r="CH110" s="1165"/>
      <c r="CI110" s="1165"/>
      <c r="CJ110" s="1165"/>
      <c r="CK110" s="1165"/>
      <c r="CL110" s="1165"/>
      <c r="CN110" s="1165"/>
      <c r="CO110" s="1165"/>
      <c r="CP110" s="1165"/>
      <c r="CQ110" s="1165"/>
    </row>
    <row r="111" spans="1:95">
      <c r="A111" s="1165" t="s">
        <v>84</v>
      </c>
      <c r="B111" s="1180">
        <v>45901</v>
      </c>
      <c r="C111" s="1181"/>
      <c r="D111" s="1182"/>
      <c r="E111" s="1183"/>
      <c r="F111" s="1165"/>
      <c r="G111" s="1234"/>
      <c r="H111" s="1165"/>
      <c r="I111" s="1165"/>
      <c r="J111" s="1165"/>
      <c r="K111" s="1165"/>
      <c r="L111" s="1183"/>
      <c r="M111" s="1165"/>
      <c r="N111" s="1165"/>
      <c r="O111" s="1165"/>
      <c r="P111" s="1165"/>
      <c r="Q111" s="1165"/>
      <c r="R111" s="1165"/>
      <c r="S111" s="1165"/>
      <c r="T111" s="1165"/>
      <c r="U111" s="1165"/>
      <c r="V111" s="1165"/>
      <c r="W111" s="1165"/>
      <c r="X111" s="1165"/>
      <c r="Y111" s="1165"/>
      <c r="Z111" s="1165"/>
      <c r="AA111" s="1165"/>
      <c r="AB111" s="1165"/>
      <c r="AC111" s="1165"/>
      <c r="AD111" s="1165"/>
      <c r="AE111" s="1165"/>
      <c r="AF111" s="1165"/>
      <c r="AG111" s="1165"/>
      <c r="AH111" s="1165"/>
      <c r="AI111" s="1165"/>
      <c r="AJ111" s="1165"/>
      <c r="AK111" s="1165"/>
      <c r="AL111" s="1165"/>
      <c r="AM111" s="1165"/>
      <c r="AN111" s="1165"/>
      <c r="AO111" s="1165"/>
      <c r="AP111" s="1165"/>
      <c r="AQ111" s="1165"/>
      <c r="AR111" s="1165"/>
      <c r="AS111" s="1165"/>
      <c r="AT111" s="1165"/>
      <c r="AU111" s="1165"/>
      <c r="AV111" s="1165"/>
      <c r="AW111" s="1165"/>
      <c r="AX111" s="1165"/>
      <c r="AY111" s="1165"/>
      <c r="AZ111" s="1165"/>
      <c r="BA111" s="1165"/>
      <c r="BB111" s="1165"/>
      <c r="BC111" s="1165"/>
      <c r="BD111" s="1165"/>
      <c r="BE111" s="1165"/>
      <c r="BF111" s="1165"/>
      <c r="BG111" s="1165"/>
      <c r="BH111" s="1165"/>
      <c r="BI111" s="1165"/>
      <c r="BJ111" s="1165"/>
      <c r="BK111" s="1165"/>
      <c r="BL111" s="1165"/>
      <c r="BM111" s="1165"/>
      <c r="BN111" s="1165"/>
      <c r="BO111" s="1165"/>
      <c r="BP111" s="1165"/>
      <c r="BQ111" s="1165"/>
      <c r="BR111" s="1165"/>
      <c r="BS111" s="1165"/>
      <c r="BT111" s="1165"/>
      <c r="BU111" s="1165"/>
      <c r="BV111" s="1165"/>
      <c r="BW111" s="1165"/>
      <c r="BX111" s="1165"/>
      <c r="BY111" s="1165"/>
      <c r="BZ111" s="1165"/>
      <c r="CA111" s="1165"/>
      <c r="CB111" s="1165"/>
      <c r="CC111" s="1165"/>
      <c r="CD111" s="1165"/>
      <c r="CE111" s="1165"/>
      <c r="CF111" s="1165"/>
      <c r="CG111" s="1165"/>
      <c r="CH111" s="1165"/>
      <c r="CI111" s="1165"/>
      <c r="CJ111" s="1165"/>
      <c r="CK111" s="1165"/>
      <c r="CL111" s="1165"/>
      <c r="CN111" s="1165"/>
      <c r="CO111" s="1165"/>
      <c r="CP111" s="1165"/>
      <c r="CQ111" s="1165"/>
    </row>
    <row r="112" spans="1:95">
      <c r="A112" s="1165" t="s">
        <v>84</v>
      </c>
      <c r="B112" s="1180">
        <v>45931</v>
      </c>
      <c r="C112" s="1181"/>
      <c r="D112" s="1182"/>
      <c r="E112" s="1183"/>
      <c r="F112" s="1165"/>
      <c r="G112" s="1234"/>
      <c r="H112" s="1165"/>
      <c r="I112" s="1165"/>
      <c r="J112" s="1165"/>
      <c r="K112" s="1165"/>
      <c r="L112" s="1183"/>
      <c r="M112" s="1165"/>
      <c r="N112" s="1165"/>
      <c r="O112" s="1165"/>
      <c r="P112" s="1165"/>
      <c r="Q112" s="1165"/>
      <c r="R112" s="1165"/>
      <c r="S112" s="1165"/>
      <c r="T112" s="1165"/>
      <c r="U112" s="1165"/>
      <c r="V112" s="1165"/>
      <c r="W112" s="1165"/>
      <c r="X112" s="1165"/>
      <c r="Y112" s="1165"/>
      <c r="Z112" s="1165"/>
      <c r="AA112" s="1165"/>
      <c r="AB112" s="1165"/>
      <c r="AC112" s="1165"/>
      <c r="AD112" s="1165"/>
      <c r="AE112" s="1165"/>
      <c r="AF112" s="1165"/>
      <c r="AG112" s="1165"/>
      <c r="AH112" s="1165"/>
      <c r="AI112" s="1165"/>
      <c r="AJ112" s="1165"/>
      <c r="AK112" s="1165"/>
      <c r="AL112" s="1165"/>
      <c r="AM112" s="1165"/>
      <c r="AN112" s="1165"/>
      <c r="AO112" s="1165"/>
      <c r="AP112" s="1165"/>
      <c r="AQ112" s="1165"/>
      <c r="AR112" s="1165"/>
      <c r="AS112" s="1165"/>
      <c r="AT112" s="1165"/>
      <c r="AU112" s="1165"/>
      <c r="AV112" s="1165"/>
      <c r="AW112" s="1165"/>
      <c r="AX112" s="1165"/>
      <c r="AY112" s="1165"/>
      <c r="AZ112" s="1165"/>
      <c r="BA112" s="1165"/>
      <c r="BB112" s="1165"/>
      <c r="BC112" s="1165"/>
      <c r="BD112" s="1165"/>
      <c r="BE112" s="1165"/>
      <c r="BF112" s="1165"/>
      <c r="BG112" s="1165"/>
      <c r="BH112" s="1165"/>
      <c r="BI112" s="1165"/>
      <c r="BJ112" s="1165"/>
      <c r="BK112" s="1165"/>
      <c r="BL112" s="1165"/>
      <c r="BM112" s="1165"/>
      <c r="BN112" s="1165"/>
      <c r="BO112" s="1165"/>
      <c r="BP112" s="1165"/>
      <c r="BQ112" s="1165"/>
      <c r="BR112" s="1165"/>
      <c r="BS112" s="1165"/>
      <c r="BT112" s="1165"/>
      <c r="BU112" s="1165"/>
      <c r="BV112" s="1165"/>
      <c r="BW112" s="1165"/>
      <c r="BX112" s="1165"/>
      <c r="BY112" s="1165"/>
      <c r="BZ112" s="1165"/>
      <c r="CA112" s="1165"/>
      <c r="CB112" s="1165"/>
      <c r="CC112" s="1165"/>
      <c r="CD112" s="1165"/>
      <c r="CE112" s="1165"/>
      <c r="CF112" s="1165"/>
      <c r="CG112" s="1165"/>
      <c r="CH112" s="1165"/>
      <c r="CI112" s="1165"/>
      <c r="CJ112" s="1165"/>
      <c r="CK112" s="1165"/>
      <c r="CL112" s="1165"/>
      <c r="CN112" s="1165"/>
      <c r="CO112" s="1165"/>
      <c r="CP112" s="1165"/>
      <c r="CQ112" s="1165"/>
    </row>
    <row r="113" spans="1:95">
      <c r="A113" s="1165" t="s">
        <v>84</v>
      </c>
      <c r="B113" s="1180">
        <v>45962</v>
      </c>
      <c r="C113" s="1181"/>
      <c r="D113" s="1182"/>
      <c r="E113" s="1183"/>
      <c r="F113" s="1165"/>
      <c r="G113" s="1234"/>
      <c r="H113" s="1165"/>
      <c r="I113" s="1165"/>
      <c r="J113" s="1165"/>
      <c r="K113" s="1165"/>
      <c r="L113" s="1183"/>
      <c r="M113" s="1165"/>
      <c r="N113" s="1165"/>
      <c r="O113" s="1165"/>
      <c r="P113" s="1165"/>
      <c r="Q113" s="1165"/>
      <c r="R113" s="1165"/>
      <c r="S113" s="1165"/>
      <c r="T113" s="1165"/>
      <c r="U113" s="1165"/>
      <c r="V113" s="1165"/>
      <c r="W113" s="1165"/>
      <c r="X113" s="1165"/>
      <c r="Y113" s="1165"/>
      <c r="Z113" s="1165"/>
      <c r="AA113" s="1165"/>
      <c r="AB113" s="1165"/>
      <c r="AC113" s="1165"/>
      <c r="AD113" s="1165"/>
      <c r="AE113" s="1165"/>
      <c r="AF113" s="1165"/>
      <c r="AG113" s="1165"/>
      <c r="AH113" s="1165"/>
      <c r="AI113" s="1165"/>
      <c r="AJ113" s="1165"/>
      <c r="AK113" s="1165"/>
      <c r="AL113" s="1165"/>
      <c r="AM113" s="1165"/>
      <c r="AN113" s="1165"/>
      <c r="AO113" s="1165"/>
      <c r="AP113" s="1165"/>
      <c r="AQ113" s="1165"/>
      <c r="AR113" s="1165"/>
      <c r="AS113" s="1165"/>
      <c r="AT113" s="1165"/>
      <c r="AU113" s="1165"/>
      <c r="AV113" s="1165"/>
      <c r="AW113" s="1165"/>
      <c r="AX113" s="1165"/>
      <c r="AY113" s="1165"/>
      <c r="AZ113" s="1165"/>
      <c r="BA113" s="1165"/>
      <c r="BB113" s="1165"/>
      <c r="BC113" s="1165"/>
      <c r="BD113" s="1165"/>
      <c r="BE113" s="1165"/>
      <c r="BF113" s="1165"/>
      <c r="BG113" s="1165"/>
      <c r="BH113" s="1165"/>
      <c r="BI113" s="1165"/>
      <c r="BJ113" s="1165"/>
      <c r="BK113" s="1165"/>
      <c r="BL113" s="1165"/>
      <c r="BM113" s="1165"/>
      <c r="BN113" s="1165"/>
      <c r="BO113" s="1165"/>
      <c r="BP113" s="1165"/>
      <c r="BQ113" s="1165"/>
      <c r="BR113" s="1165"/>
      <c r="BS113" s="1165"/>
      <c r="BT113" s="1165"/>
      <c r="BU113" s="1165"/>
      <c r="BV113" s="1165"/>
      <c r="BW113" s="1165"/>
      <c r="BX113" s="1165"/>
      <c r="BY113" s="1165"/>
      <c r="BZ113" s="1165"/>
      <c r="CA113" s="1165"/>
      <c r="CB113" s="1165"/>
      <c r="CC113" s="1165"/>
      <c r="CD113" s="1165"/>
      <c r="CE113" s="1165"/>
      <c r="CF113" s="1165"/>
      <c r="CG113" s="1165"/>
      <c r="CH113" s="1165"/>
      <c r="CI113" s="1165"/>
      <c r="CJ113" s="1165"/>
      <c r="CK113" s="1165"/>
      <c r="CL113" s="1165"/>
      <c r="CN113" s="1165"/>
      <c r="CO113" s="1165"/>
      <c r="CP113" s="1165"/>
      <c r="CQ113" s="1165"/>
    </row>
    <row r="114" spans="1:95">
      <c r="A114" s="1165" t="s">
        <v>84</v>
      </c>
      <c r="B114" s="1180">
        <v>45992</v>
      </c>
      <c r="C114" s="1181"/>
      <c r="D114" s="1182"/>
      <c r="E114" s="1183"/>
      <c r="F114" s="1165"/>
      <c r="G114" s="1234"/>
      <c r="H114" s="1165"/>
      <c r="I114" s="1165"/>
      <c r="J114" s="1165"/>
      <c r="K114" s="1165"/>
      <c r="L114" s="1183"/>
      <c r="M114" s="1165"/>
      <c r="N114" s="1165"/>
      <c r="O114" s="1165"/>
      <c r="P114" s="1165"/>
      <c r="Q114" s="1165"/>
      <c r="R114" s="1165"/>
      <c r="S114" s="1165"/>
      <c r="T114" s="1165"/>
      <c r="U114" s="1165"/>
      <c r="V114" s="1165"/>
      <c r="W114" s="1165"/>
      <c r="X114" s="1165"/>
      <c r="Y114" s="1165"/>
      <c r="Z114" s="1165"/>
      <c r="AA114" s="1165"/>
      <c r="AB114" s="1165"/>
      <c r="AC114" s="1165"/>
      <c r="AD114" s="1165"/>
      <c r="AE114" s="1165"/>
      <c r="AF114" s="1165"/>
      <c r="AG114" s="1165"/>
      <c r="AH114" s="1165"/>
      <c r="AI114" s="1165"/>
      <c r="AJ114" s="1165"/>
      <c r="AK114" s="1165"/>
      <c r="AL114" s="1165"/>
      <c r="AM114" s="1165"/>
      <c r="AN114" s="1165"/>
      <c r="AO114" s="1165"/>
      <c r="AP114" s="1165"/>
      <c r="AQ114" s="1165"/>
      <c r="AR114" s="1165"/>
      <c r="AS114" s="1165"/>
      <c r="AT114" s="1165"/>
      <c r="AU114" s="1165"/>
      <c r="AV114" s="1165"/>
      <c r="AW114" s="1165"/>
      <c r="AX114" s="1165"/>
      <c r="AY114" s="1165"/>
      <c r="AZ114" s="1165"/>
      <c r="BA114" s="1165"/>
      <c r="BB114" s="1165"/>
      <c r="BC114" s="1165"/>
      <c r="BD114" s="1165"/>
      <c r="BE114" s="1165"/>
      <c r="BF114" s="1165"/>
      <c r="BG114" s="1165"/>
      <c r="BH114" s="1165"/>
      <c r="BI114" s="1165"/>
      <c r="BJ114" s="1165"/>
      <c r="BK114" s="1165"/>
      <c r="BL114" s="1165"/>
      <c r="BM114" s="1165"/>
      <c r="BN114" s="1165"/>
      <c r="BO114" s="1165"/>
      <c r="BP114" s="1165"/>
      <c r="BQ114" s="1165"/>
      <c r="BR114" s="1165"/>
      <c r="BS114" s="1165"/>
      <c r="BT114" s="1165"/>
      <c r="BU114" s="1165"/>
      <c r="BV114" s="1165"/>
      <c r="BW114" s="1165"/>
      <c r="BX114" s="1165"/>
      <c r="BY114" s="1165"/>
      <c r="BZ114" s="1165"/>
      <c r="CA114" s="1165"/>
      <c r="CB114" s="1165"/>
      <c r="CC114" s="1165"/>
      <c r="CD114" s="1165"/>
      <c r="CE114" s="1165"/>
      <c r="CF114" s="1165"/>
      <c r="CG114" s="1165"/>
      <c r="CH114" s="1165"/>
      <c r="CI114" s="1165"/>
      <c r="CJ114" s="1165"/>
      <c r="CK114" s="1165"/>
      <c r="CL114" s="1165"/>
      <c r="CN114" s="1165"/>
      <c r="CO114" s="1165"/>
      <c r="CP114" s="1165"/>
      <c r="CQ114" s="1165"/>
    </row>
    <row r="115" spans="1:95" hidden="1">
      <c r="A115" s="1165"/>
      <c r="B115" s="1180"/>
      <c r="C115" s="1181"/>
      <c r="D115" s="1165"/>
      <c r="E115" s="1183"/>
      <c r="F115" s="1184"/>
      <c r="G115" s="1234"/>
      <c r="H115" s="1184"/>
      <c r="I115" s="1184"/>
      <c r="J115" s="1184"/>
      <c r="K115" s="1165"/>
      <c r="L115" s="1183"/>
      <c r="M115" s="1165"/>
      <c r="N115" s="1165"/>
      <c r="O115" s="1165"/>
      <c r="P115" s="1165"/>
      <c r="Q115" s="1165"/>
      <c r="R115" s="1165"/>
      <c r="S115" s="1165"/>
      <c r="T115" s="1165"/>
      <c r="U115" s="1165"/>
      <c r="V115" s="1165"/>
      <c r="W115" s="1165"/>
      <c r="X115" s="1165"/>
      <c r="Y115" s="1165"/>
      <c r="Z115" s="1165"/>
      <c r="AA115" s="1165"/>
      <c r="AB115" s="1165"/>
      <c r="AC115" s="1165"/>
      <c r="AD115" s="1165"/>
      <c r="AE115" s="1165"/>
      <c r="AF115" s="1165"/>
      <c r="AG115" s="1165"/>
      <c r="AH115" s="1165"/>
      <c r="AI115" s="1165"/>
      <c r="AJ115" s="1165"/>
      <c r="AK115" s="1165"/>
      <c r="AL115" s="1165"/>
      <c r="AM115" s="1165"/>
      <c r="AN115" s="1165"/>
      <c r="AO115" s="1165"/>
      <c r="AP115" s="1165"/>
      <c r="AQ115" s="1165"/>
      <c r="AR115" s="1165"/>
      <c r="AS115" s="1165"/>
      <c r="AT115" s="1165"/>
      <c r="AU115" s="1165"/>
      <c r="AV115" s="1165"/>
      <c r="AW115" s="1165"/>
      <c r="AX115" s="1165"/>
      <c r="AY115" s="1165"/>
      <c r="AZ115" s="1165"/>
      <c r="BA115" s="1165"/>
      <c r="BB115" s="1165"/>
      <c r="BC115" s="1165"/>
      <c r="BD115" s="1165"/>
      <c r="BE115" s="1165"/>
      <c r="BF115" s="1165"/>
      <c r="BG115" s="1165"/>
      <c r="BH115" s="1165"/>
      <c r="BI115" s="1165"/>
      <c r="BJ115" s="1165"/>
      <c r="BK115" s="1165"/>
      <c r="BL115" s="1165"/>
      <c r="BM115" s="1165"/>
      <c r="BN115" s="1165"/>
      <c r="BO115" s="1165"/>
      <c r="BP115" s="1165"/>
      <c r="BQ115" s="1165"/>
      <c r="BR115" s="1165"/>
      <c r="BS115" s="1165"/>
      <c r="BT115" s="1165"/>
      <c r="BU115" s="1165"/>
      <c r="BV115" s="1165"/>
      <c r="BW115" s="1165"/>
      <c r="BX115" s="1165"/>
      <c r="BY115" s="1165"/>
      <c r="BZ115" s="1165"/>
      <c r="CA115" s="1165"/>
      <c r="CB115" s="1165"/>
      <c r="CC115" s="1165"/>
      <c r="CD115" s="1165"/>
      <c r="CE115" s="1165"/>
      <c r="CF115" s="1165"/>
      <c r="CG115" s="1165"/>
      <c r="CH115" s="1165"/>
      <c r="CI115" s="1165"/>
      <c r="CJ115" s="1165"/>
      <c r="CK115" s="1165"/>
      <c r="CL115" s="1165"/>
      <c r="CN115" s="1165"/>
      <c r="CO115" s="1165"/>
      <c r="CP115" s="1165"/>
      <c r="CQ115" s="1165"/>
    </row>
    <row r="116" spans="1:95" s="933" customFormat="1" hidden="1">
      <c r="A116" s="1185"/>
      <c r="B116" s="1201"/>
      <c r="C116" s="1186"/>
      <c r="D116" s="1185"/>
      <c r="E116" s="1194"/>
      <c r="F116" s="1197"/>
      <c r="G116" s="1235"/>
      <c r="H116" s="1197"/>
      <c r="I116" s="1197"/>
      <c r="J116" s="1197"/>
      <c r="K116" s="1185"/>
      <c r="L116" s="1194"/>
      <c r="M116" s="1185"/>
      <c r="N116" s="1185"/>
      <c r="O116" s="1185"/>
      <c r="P116" s="1185"/>
      <c r="Q116" s="1185"/>
      <c r="R116" s="1185"/>
      <c r="S116" s="1185"/>
      <c r="T116" s="1185"/>
      <c r="U116" s="1185"/>
      <c r="V116" s="1185"/>
      <c r="W116" s="1185"/>
      <c r="X116" s="1185"/>
      <c r="Y116" s="1185"/>
      <c r="Z116" s="1185"/>
      <c r="AA116" s="1185"/>
      <c r="AB116" s="1185"/>
      <c r="AC116" s="1185"/>
      <c r="AD116" s="1185"/>
      <c r="AE116" s="1185"/>
      <c r="AF116" s="1185"/>
      <c r="AG116" s="1185"/>
      <c r="AH116" s="1185"/>
      <c r="AI116" s="1185"/>
      <c r="AJ116" s="1185"/>
      <c r="AK116" s="1185"/>
      <c r="AL116" s="1185"/>
      <c r="AM116" s="1185"/>
      <c r="AN116" s="1185"/>
      <c r="AO116" s="1185"/>
      <c r="AP116" s="1185"/>
      <c r="AQ116" s="1185"/>
      <c r="AR116" s="1185"/>
      <c r="AS116" s="1185"/>
      <c r="AT116" s="1185"/>
      <c r="AU116" s="1185"/>
      <c r="AV116" s="1185"/>
      <c r="AW116" s="1185"/>
      <c r="AX116" s="1185"/>
      <c r="AY116" s="1185"/>
      <c r="AZ116" s="1185"/>
      <c r="BA116" s="1185"/>
      <c r="BB116" s="1185"/>
      <c r="BC116" s="1185"/>
      <c r="BD116" s="1185"/>
      <c r="BE116" s="1185"/>
      <c r="BF116" s="1185"/>
      <c r="BG116" s="1185"/>
      <c r="BH116" s="1185"/>
      <c r="BI116" s="1185"/>
      <c r="BJ116" s="1185"/>
      <c r="BK116" s="1185"/>
      <c r="BL116" s="1185"/>
      <c r="BM116" s="1185"/>
      <c r="BN116" s="1185"/>
      <c r="BO116" s="1185"/>
      <c r="BP116" s="1185"/>
      <c r="BQ116" s="1185"/>
      <c r="BR116" s="1185"/>
      <c r="BS116" s="1185"/>
      <c r="BT116" s="1185"/>
      <c r="BU116" s="1185"/>
      <c r="BV116" s="1185"/>
      <c r="BW116" s="1185"/>
      <c r="BX116" s="1185"/>
      <c r="BY116" s="1185"/>
      <c r="BZ116" s="1185"/>
      <c r="CA116" s="1185"/>
      <c r="CB116" s="1185"/>
      <c r="CC116" s="1185"/>
      <c r="CD116" s="1185"/>
      <c r="CE116" s="1185"/>
      <c r="CF116" s="1185"/>
      <c r="CG116" s="1185"/>
      <c r="CH116" s="1185"/>
      <c r="CI116" s="1185"/>
      <c r="CJ116" s="1185"/>
      <c r="CK116" s="1185"/>
      <c r="CL116" s="1185"/>
      <c r="CN116" s="1185"/>
      <c r="CO116" s="1185"/>
      <c r="CP116" s="1185"/>
      <c r="CQ116" s="1185"/>
    </row>
    <row r="117" spans="1:95" hidden="1">
      <c r="A117" s="1165" t="s">
        <v>59</v>
      </c>
      <c r="B117" s="1180">
        <v>44927</v>
      </c>
      <c r="C117" s="1181">
        <v>44949</v>
      </c>
      <c r="D117" s="1182"/>
      <c r="E117" s="1165"/>
      <c r="F117" s="1165"/>
      <c r="G117" s="1234"/>
      <c r="H117" s="1165"/>
      <c r="I117" s="1165"/>
      <c r="J117" s="1165"/>
      <c r="K117" s="1165"/>
      <c r="L117" s="1183"/>
      <c r="M117" s="1184"/>
      <c r="N117" s="1184"/>
      <c r="O117" s="1184"/>
      <c r="P117" s="1184"/>
      <c r="Q117" s="1184"/>
      <c r="R117" s="1184"/>
      <c r="S117" s="1184"/>
      <c r="T117" s="1184"/>
      <c r="U117" s="1184"/>
      <c r="V117" s="1165"/>
      <c r="W117" s="1165"/>
      <c r="X117" s="1165"/>
      <c r="Y117" s="1165"/>
      <c r="Z117" s="1165"/>
      <c r="AA117" s="1165"/>
      <c r="AB117" s="1165"/>
      <c r="AC117" s="1165"/>
      <c r="AD117" s="1165"/>
      <c r="AE117" s="1165"/>
      <c r="AF117" s="1165"/>
      <c r="AG117" s="1165"/>
      <c r="AH117" s="1165"/>
      <c r="AI117" s="1165"/>
      <c r="AJ117" s="1165"/>
      <c r="AK117" s="1165"/>
      <c r="AL117" s="1165"/>
      <c r="AM117" s="1165"/>
      <c r="AN117" s="1165"/>
      <c r="AO117" s="1165"/>
      <c r="AP117" s="1165"/>
      <c r="AQ117" s="1165"/>
      <c r="AR117" s="1165"/>
      <c r="AS117" s="1165"/>
      <c r="AT117" s="1165"/>
      <c r="AU117" s="1165"/>
      <c r="AV117" s="1165"/>
      <c r="AW117" s="1165"/>
      <c r="AX117" s="1165"/>
      <c r="AY117" s="1165"/>
      <c r="AZ117" s="1165"/>
      <c r="BA117" s="1165"/>
      <c r="BB117" s="1165"/>
      <c r="BC117" s="1165"/>
      <c r="BD117" s="1165"/>
      <c r="BE117" s="1165"/>
      <c r="BF117" s="1165"/>
      <c r="BG117" s="1165"/>
      <c r="BH117" s="1165"/>
      <c r="BI117" s="1165"/>
      <c r="BJ117" s="1165"/>
      <c r="BK117" s="1165"/>
      <c r="BL117" s="1165"/>
      <c r="BM117" s="1165"/>
      <c r="BN117" s="1165"/>
      <c r="BO117" s="1165"/>
      <c r="BP117" s="1165"/>
      <c r="BQ117" s="1165"/>
      <c r="BR117" s="1165"/>
      <c r="BS117" s="1165"/>
      <c r="BT117" s="1165"/>
      <c r="BU117" s="1165"/>
      <c r="BV117" s="1165"/>
      <c r="BW117" s="1165"/>
      <c r="BX117" s="1165"/>
      <c r="BY117" s="1165"/>
      <c r="BZ117" s="1165"/>
      <c r="CA117" s="1165"/>
      <c r="CB117" s="1165"/>
      <c r="CC117" s="1165"/>
      <c r="CD117" s="1165"/>
      <c r="CE117" s="1165"/>
      <c r="CF117" s="1165"/>
      <c r="CG117" s="1165"/>
      <c r="CH117" s="1165"/>
      <c r="CI117" s="1165"/>
      <c r="CJ117" s="1165"/>
      <c r="CK117" s="1165"/>
      <c r="CL117" s="1165"/>
      <c r="CN117" s="1184"/>
      <c r="CO117" s="1165"/>
      <c r="CP117" s="1165"/>
      <c r="CQ117" s="1165"/>
    </row>
    <row r="118" spans="1:95" hidden="1">
      <c r="A118" s="1165" t="s">
        <v>59</v>
      </c>
      <c r="B118" s="1180">
        <v>44958</v>
      </c>
      <c r="C118" s="1181">
        <v>44977</v>
      </c>
      <c r="D118" s="1182"/>
      <c r="E118" s="1183">
        <v>7.5</v>
      </c>
      <c r="F118" s="1165">
        <v>4910</v>
      </c>
      <c r="G118" s="1234"/>
      <c r="H118" s="1165"/>
      <c r="I118" s="1165"/>
      <c r="J118" s="1165"/>
      <c r="K118" s="1165"/>
      <c r="L118" s="1183">
        <v>7.46</v>
      </c>
      <c r="M118" s="1165">
        <v>4350</v>
      </c>
      <c r="N118" s="1165">
        <v>17</v>
      </c>
      <c r="O118" s="1165"/>
      <c r="P118" s="1165"/>
      <c r="Q118" s="1165"/>
      <c r="R118" s="1165"/>
      <c r="S118" s="1165"/>
      <c r="T118" s="1165"/>
      <c r="U118" s="1165"/>
      <c r="V118" s="1165"/>
      <c r="W118" s="1165"/>
      <c r="X118" s="1165"/>
      <c r="Y118" s="1165"/>
      <c r="Z118" s="1165"/>
      <c r="AA118" s="1165"/>
      <c r="AB118" s="1165"/>
      <c r="AC118" s="1165"/>
      <c r="AD118" s="1165"/>
      <c r="AE118" s="1165"/>
      <c r="AF118" s="1165"/>
      <c r="AG118" s="1165"/>
      <c r="AH118" s="1165"/>
      <c r="AI118" s="1165"/>
      <c r="AJ118" s="1165"/>
      <c r="AK118" s="1165"/>
      <c r="AL118" s="1165"/>
      <c r="AM118" s="1165"/>
      <c r="AN118" s="1165"/>
      <c r="AO118" s="1165"/>
      <c r="AP118" s="1165"/>
      <c r="AQ118" s="1165"/>
      <c r="AR118" s="1165"/>
      <c r="AS118" s="1165"/>
      <c r="AT118" s="1165"/>
      <c r="AU118" s="1165"/>
      <c r="AV118" s="1165"/>
      <c r="AW118" s="1165"/>
      <c r="AX118" s="1165"/>
      <c r="AY118" s="1165"/>
      <c r="AZ118" s="1165"/>
      <c r="BA118" s="1165"/>
      <c r="BB118" s="1165"/>
      <c r="BC118" s="1165"/>
      <c r="BD118" s="1165"/>
      <c r="BE118" s="1165"/>
      <c r="BF118" s="1165"/>
      <c r="BG118" s="1165"/>
      <c r="BH118" s="1165"/>
      <c r="BI118" s="1165"/>
      <c r="BJ118" s="1165"/>
      <c r="BK118" s="1165"/>
      <c r="BL118" s="1165"/>
      <c r="BM118" s="1165"/>
      <c r="BN118" s="1165"/>
      <c r="BO118" s="1165"/>
      <c r="BP118" s="1165"/>
      <c r="BQ118" s="1165"/>
      <c r="BR118" s="1165"/>
      <c r="BS118" s="1165"/>
      <c r="BT118" s="1165"/>
      <c r="BU118" s="1165"/>
      <c r="BV118" s="1165"/>
      <c r="BW118" s="1165"/>
      <c r="BX118" s="1165"/>
      <c r="BY118" s="1165"/>
      <c r="BZ118" s="1165"/>
      <c r="CA118" s="1165"/>
      <c r="CB118" s="1165"/>
      <c r="CC118" s="1165"/>
      <c r="CD118" s="1165"/>
      <c r="CE118" s="1165"/>
      <c r="CF118" s="1165"/>
      <c r="CG118" s="1165"/>
      <c r="CH118" s="1165"/>
      <c r="CI118" s="1165"/>
      <c r="CJ118" s="1165"/>
      <c r="CK118" s="1165"/>
      <c r="CL118" s="1165">
        <f t="shared" ref="CL118" si="3">IF(N118="","",IF(LEFT(N118,1)="&lt;",VALUE(RIGHT(N118,1)/2),N118))</f>
        <v>17</v>
      </c>
      <c r="CN118" s="1165"/>
      <c r="CO118" s="1165"/>
      <c r="CP118" s="1165"/>
      <c r="CQ118" s="1165"/>
    </row>
    <row r="119" spans="1:95" hidden="1">
      <c r="A119" s="1165" t="s">
        <v>59</v>
      </c>
      <c r="B119" s="1180">
        <v>44986</v>
      </c>
      <c r="C119" s="1181">
        <v>45007</v>
      </c>
      <c r="D119" s="1182"/>
      <c r="E119" s="1165"/>
      <c r="F119" s="1165"/>
      <c r="G119" s="1234"/>
      <c r="H119" s="1165"/>
      <c r="I119" s="1165"/>
      <c r="J119" s="1165"/>
      <c r="K119" s="1165"/>
      <c r="L119" s="1183"/>
      <c r="M119" s="1165"/>
      <c r="N119" s="1165"/>
      <c r="O119" s="1165"/>
      <c r="P119" s="1165"/>
      <c r="Q119" s="1165"/>
      <c r="R119" s="1165"/>
      <c r="S119" s="1165"/>
      <c r="T119" s="1165"/>
      <c r="U119" s="1165"/>
      <c r="V119" s="1165"/>
      <c r="W119" s="1165"/>
      <c r="X119" s="1165"/>
      <c r="Y119" s="1165"/>
      <c r="Z119" s="1165"/>
      <c r="AA119" s="1165"/>
      <c r="AB119" s="1165"/>
      <c r="AC119" s="1165"/>
      <c r="AD119" s="1165"/>
      <c r="AE119" s="1165"/>
      <c r="AF119" s="1165"/>
      <c r="AG119" s="1165"/>
      <c r="AH119" s="1165"/>
      <c r="AI119" s="1165"/>
      <c r="AJ119" s="1165"/>
      <c r="AK119" s="1165"/>
      <c r="AL119" s="1165"/>
      <c r="AM119" s="1165"/>
      <c r="AN119" s="1165"/>
      <c r="AO119" s="1165"/>
      <c r="AP119" s="1165"/>
      <c r="AQ119" s="1165"/>
      <c r="AR119" s="1165"/>
      <c r="AS119" s="1165"/>
      <c r="AT119" s="1165"/>
      <c r="AU119" s="1165"/>
      <c r="AV119" s="1165"/>
      <c r="AW119" s="1165"/>
      <c r="AX119" s="1165"/>
      <c r="AY119" s="1165"/>
      <c r="AZ119" s="1165"/>
      <c r="BA119" s="1165"/>
      <c r="BB119" s="1165"/>
      <c r="BC119" s="1165"/>
      <c r="BD119" s="1165"/>
      <c r="BE119" s="1165"/>
      <c r="BF119" s="1165"/>
      <c r="BG119" s="1165"/>
      <c r="BH119" s="1165"/>
      <c r="BI119" s="1165"/>
      <c r="BJ119" s="1165"/>
      <c r="BK119" s="1165"/>
      <c r="BL119" s="1165"/>
      <c r="BM119" s="1165"/>
      <c r="BN119" s="1165"/>
      <c r="BO119" s="1165"/>
      <c r="BP119" s="1165"/>
      <c r="BQ119" s="1165"/>
      <c r="BR119" s="1165"/>
      <c r="BS119" s="1165"/>
      <c r="BT119" s="1165"/>
      <c r="BU119" s="1165"/>
      <c r="BV119" s="1165"/>
      <c r="BW119" s="1165"/>
      <c r="BX119" s="1165"/>
      <c r="BY119" s="1165"/>
      <c r="BZ119" s="1165"/>
      <c r="CA119" s="1165"/>
      <c r="CB119" s="1165"/>
      <c r="CC119" s="1165"/>
      <c r="CD119" s="1165"/>
      <c r="CE119" s="1165"/>
      <c r="CF119" s="1165"/>
      <c r="CG119" s="1165"/>
      <c r="CH119" s="1165"/>
      <c r="CI119" s="1165"/>
      <c r="CJ119" s="1165"/>
      <c r="CK119" s="1165"/>
      <c r="CL119" s="1165"/>
      <c r="CN119" s="1165"/>
      <c r="CO119" s="1165"/>
      <c r="CP119" s="1165"/>
      <c r="CQ119" s="1165"/>
    </row>
    <row r="120" spans="1:95" hidden="1">
      <c r="A120" s="1165" t="s">
        <v>59</v>
      </c>
      <c r="B120" s="1180">
        <v>45017</v>
      </c>
      <c r="C120" s="1181">
        <v>45042</v>
      </c>
      <c r="D120" s="1182"/>
      <c r="E120" s="1165"/>
      <c r="F120" s="1165"/>
      <c r="G120" s="1234"/>
      <c r="H120" s="1165"/>
      <c r="I120" s="1165"/>
      <c r="J120" s="1165"/>
      <c r="K120" s="1165"/>
      <c r="L120" s="1183"/>
      <c r="M120" s="1165"/>
      <c r="N120" s="1165"/>
      <c r="O120" s="1165"/>
      <c r="P120" s="1165"/>
      <c r="Q120" s="1165"/>
      <c r="R120" s="1165"/>
      <c r="S120" s="1165"/>
      <c r="T120" s="1165"/>
      <c r="U120" s="1165"/>
      <c r="V120" s="1165"/>
      <c r="W120" s="1165"/>
      <c r="X120" s="1165"/>
      <c r="Y120" s="1165"/>
      <c r="Z120" s="1165"/>
      <c r="AA120" s="1165"/>
      <c r="AB120" s="1165"/>
      <c r="AC120" s="1165"/>
      <c r="AD120" s="1165"/>
      <c r="AE120" s="1165"/>
      <c r="AF120" s="1165"/>
      <c r="AG120" s="1165"/>
      <c r="AH120" s="1165"/>
      <c r="AI120" s="1165"/>
      <c r="AJ120" s="1165"/>
      <c r="AK120" s="1165"/>
      <c r="AL120" s="1165"/>
      <c r="AM120" s="1165"/>
      <c r="AN120" s="1165"/>
      <c r="AO120" s="1165"/>
      <c r="AP120" s="1165"/>
      <c r="AQ120" s="1165"/>
      <c r="AR120" s="1165"/>
      <c r="AS120" s="1165"/>
      <c r="AT120" s="1165"/>
      <c r="AU120" s="1165"/>
      <c r="AV120" s="1165"/>
      <c r="AW120" s="1165"/>
      <c r="AX120" s="1165"/>
      <c r="AY120" s="1165"/>
      <c r="AZ120" s="1165"/>
      <c r="BA120" s="1165"/>
      <c r="BB120" s="1165"/>
      <c r="BC120" s="1165"/>
      <c r="BD120" s="1165"/>
      <c r="BE120" s="1165"/>
      <c r="BF120" s="1165"/>
      <c r="BG120" s="1165"/>
      <c r="BH120" s="1165"/>
      <c r="BI120" s="1165"/>
      <c r="BJ120" s="1165"/>
      <c r="BK120" s="1165"/>
      <c r="BL120" s="1165"/>
      <c r="BM120" s="1165"/>
      <c r="BN120" s="1165"/>
      <c r="BO120" s="1165"/>
      <c r="BP120" s="1165"/>
      <c r="BQ120" s="1165"/>
      <c r="BR120" s="1165"/>
      <c r="BS120" s="1165"/>
      <c r="BT120" s="1165"/>
      <c r="BU120" s="1165"/>
      <c r="BV120" s="1165"/>
      <c r="BW120" s="1165"/>
      <c r="BX120" s="1165"/>
      <c r="BY120" s="1165"/>
      <c r="BZ120" s="1165"/>
      <c r="CA120" s="1165"/>
      <c r="CB120" s="1165"/>
      <c r="CC120" s="1165"/>
      <c r="CD120" s="1165"/>
      <c r="CE120" s="1165"/>
      <c r="CF120" s="1165"/>
      <c r="CG120" s="1165"/>
      <c r="CH120" s="1165"/>
      <c r="CI120" s="1165"/>
      <c r="CJ120" s="1165"/>
      <c r="CK120" s="1165"/>
      <c r="CL120" s="1165"/>
      <c r="CN120" s="1165"/>
      <c r="CO120" s="1165"/>
      <c r="CP120" s="1165"/>
      <c r="CQ120" s="1165"/>
    </row>
    <row r="121" spans="1:95" hidden="1">
      <c r="A121" s="1165" t="s">
        <v>59</v>
      </c>
      <c r="B121" s="1180">
        <v>45047</v>
      </c>
      <c r="C121" s="1181">
        <v>45061</v>
      </c>
      <c r="D121" s="1182"/>
      <c r="E121" s="1183"/>
      <c r="F121" s="1184"/>
      <c r="G121" s="1234"/>
      <c r="H121" s="1184"/>
      <c r="I121" s="1184"/>
      <c r="J121" s="1184"/>
      <c r="K121" s="1165"/>
      <c r="L121" s="1183"/>
      <c r="M121" s="1165"/>
      <c r="N121" s="1165"/>
      <c r="O121" s="1165"/>
      <c r="P121" s="1165"/>
      <c r="Q121" s="1165"/>
      <c r="R121" s="1165"/>
      <c r="S121" s="1165"/>
      <c r="T121" s="1165"/>
      <c r="U121" s="1165"/>
      <c r="V121" s="1165"/>
      <c r="W121" s="1165"/>
      <c r="X121" s="1165"/>
      <c r="Y121" s="1165"/>
      <c r="Z121" s="1165"/>
      <c r="AA121" s="1165"/>
      <c r="AB121" s="1165"/>
      <c r="AC121" s="1165"/>
      <c r="AD121" s="1165"/>
      <c r="AE121" s="1165"/>
      <c r="AF121" s="1165"/>
      <c r="AG121" s="1165"/>
      <c r="AH121" s="1165"/>
      <c r="AI121" s="1165"/>
      <c r="AJ121" s="1165"/>
      <c r="AK121" s="1165"/>
      <c r="AL121" s="1165"/>
      <c r="AM121" s="1165"/>
      <c r="AN121" s="1165"/>
      <c r="AO121" s="1165"/>
      <c r="AP121" s="1165"/>
      <c r="AQ121" s="1165"/>
      <c r="AR121" s="1165"/>
      <c r="AS121" s="1165"/>
      <c r="AT121" s="1165"/>
      <c r="AU121" s="1165"/>
      <c r="AV121" s="1165"/>
      <c r="AW121" s="1165"/>
      <c r="AX121" s="1165"/>
      <c r="AY121" s="1165"/>
      <c r="AZ121" s="1165"/>
      <c r="BA121" s="1165"/>
      <c r="BB121" s="1165"/>
      <c r="BC121" s="1165"/>
      <c r="BD121" s="1165"/>
      <c r="BE121" s="1165"/>
      <c r="BF121" s="1165"/>
      <c r="BG121" s="1165"/>
      <c r="BH121" s="1165"/>
      <c r="BI121" s="1165"/>
      <c r="BJ121" s="1165"/>
      <c r="BK121" s="1165"/>
      <c r="BL121" s="1165"/>
      <c r="BM121" s="1165"/>
      <c r="BN121" s="1165"/>
      <c r="BO121" s="1165"/>
      <c r="BP121" s="1165"/>
      <c r="BQ121" s="1165"/>
      <c r="BR121" s="1165"/>
      <c r="BS121" s="1165"/>
      <c r="BT121" s="1165"/>
      <c r="BU121" s="1165"/>
      <c r="BV121" s="1165"/>
      <c r="BW121" s="1165"/>
      <c r="BX121" s="1165"/>
      <c r="BY121" s="1165"/>
      <c r="BZ121" s="1165"/>
      <c r="CA121" s="1165"/>
      <c r="CB121" s="1165"/>
      <c r="CC121" s="1165"/>
      <c r="CD121" s="1165"/>
      <c r="CE121" s="1165"/>
      <c r="CF121" s="1165"/>
      <c r="CG121" s="1165"/>
      <c r="CH121" s="1165"/>
      <c r="CI121" s="1165"/>
      <c r="CJ121" s="1165"/>
      <c r="CK121" s="1165"/>
      <c r="CL121" s="1165"/>
      <c r="CN121" s="1165"/>
      <c r="CO121" s="1165"/>
      <c r="CP121" s="1165"/>
      <c r="CQ121" s="1165"/>
    </row>
    <row r="122" spans="1:95" hidden="1">
      <c r="A122" s="1165" t="s">
        <v>59</v>
      </c>
      <c r="B122" s="1180">
        <v>45078</v>
      </c>
      <c r="C122" s="1181">
        <v>45104</v>
      </c>
      <c r="D122" s="1182"/>
      <c r="E122" s="1165"/>
      <c r="F122" s="1165"/>
      <c r="G122" s="1234"/>
      <c r="H122" s="1165"/>
      <c r="I122" s="1165"/>
      <c r="J122" s="1165"/>
      <c r="K122" s="1165"/>
      <c r="L122" s="1183"/>
      <c r="M122" s="1165"/>
      <c r="N122" s="1165"/>
      <c r="O122" s="1165"/>
      <c r="P122" s="1165"/>
      <c r="Q122" s="1165"/>
      <c r="R122" s="1165"/>
      <c r="S122" s="1165"/>
      <c r="T122" s="1165"/>
      <c r="U122" s="1165"/>
      <c r="V122" s="1165"/>
      <c r="W122" s="1165"/>
      <c r="X122" s="1165"/>
      <c r="Y122" s="1165"/>
      <c r="Z122" s="1165"/>
      <c r="AA122" s="1165"/>
      <c r="AB122" s="1165"/>
      <c r="AC122" s="1165"/>
      <c r="AD122" s="1165"/>
      <c r="AE122" s="1165"/>
      <c r="AF122" s="1165"/>
      <c r="AG122" s="1165"/>
      <c r="AH122" s="1165"/>
      <c r="AI122" s="1165"/>
      <c r="AJ122" s="1165"/>
      <c r="AK122" s="1165"/>
      <c r="AL122" s="1165"/>
      <c r="AM122" s="1165"/>
      <c r="AN122" s="1165"/>
      <c r="AO122" s="1165"/>
      <c r="AP122" s="1165"/>
      <c r="AQ122" s="1165"/>
      <c r="AR122" s="1165"/>
      <c r="AS122" s="1165"/>
      <c r="AT122" s="1165"/>
      <c r="AU122" s="1165"/>
      <c r="AV122" s="1165"/>
      <c r="AW122" s="1165"/>
      <c r="AX122" s="1165"/>
      <c r="AY122" s="1165"/>
      <c r="AZ122" s="1165"/>
      <c r="BA122" s="1165"/>
      <c r="BB122" s="1165"/>
      <c r="BC122" s="1165"/>
      <c r="BD122" s="1165"/>
      <c r="BE122" s="1165"/>
      <c r="BF122" s="1165"/>
      <c r="BG122" s="1165"/>
      <c r="BH122" s="1165"/>
      <c r="BI122" s="1165"/>
      <c r="BJ122" s="1165"/>
      <c r="BK122" s="1165"/>
      <c r="BL122" s="1165"/>
      <c r="BM122" s="1165"/>
      <c r="BN122" s="1165"/>
      <c r="BO122" s="1165"/>
      <c r="BP122" s="1165"/>
      <c r="BQ122" s="1165"/>
      <c r="BR122" s="1165"/>
      <c r="BS122" s="1165"/>
      <c r="BT122" s="1165"/>
      <c r="BU122" s="1165"/>
      <c r="BV122" s="1165"/>
      <c r="BW122" s="1165"/>
      <c r="BX122" s="1165"/>
      <c r="BY122" s="1165"/>
      <c r="BZ122" s="1165"/>
      <c r="CA122" s="1165"/>
      <c r="CB122" s="1165"/>
      <c r="CC122" s="1165"/>
      <c r="CD122" s="1165"/>
      <c r="CE122" s="1165"/>
      <c r="CF122" s="1165"/>
      <c r="CG122" s="1165"/>
      <c r="CH122" s="1165"/>
      <c r="CI122" s="1165"/>
      <c r="CJ122" s="1165"/>
      <c r="CK122" s="1165"/>
      <c r="CL122" s="1165"/>
      <c r="CN122" s="1165"/>
      <c r="CO122" s="1165"/>
      <c r="CP122" s="1165"/>
      <c r="CQ122" s="1165"/>
    </row>
    <row r="123" spans="1:95" hidden="1">
      <c r="A123" s="1165" t="s">
        <v>59</v>
      </c>
      <c r="B123" s="1180">
        <v>45108</v>
      </c>
      <c r="C123" s="1181">
        <v>45117</v>
      </c>
      <c r="D123" s="1182"/>
      <c r="E123" s="1165"/>
      <c r="F123" s="1165"/>
      <c r="G123" s="1234"/>
      <c r="H123" s="1165"/>
      <c r="I123" s="1165"/>
      <c r="J123" s="1165"/>
      <c r="K123" s="1165"/>
      <c r="L123" s="1183"/>
      <c r="M123" s="1165"/>
      <c r="N123" s="1165"/>
      <c r="O123" s="1165"/>
      <c r="P123" s="1165"/>
      <c r="Q123" s="1165"/>
      <c r="R123" s="1165"/>
      <c r="S123" s="1165"/>
      <c r="T123" s="1165"/>
      <c r="U123" s="1165"/>
      <c r="V123" s="1165"/>
      <c r="W123" s="1165"/>
      <c r="X123" s="1165"/>
      <c r="Y123" s="1165"/>
      <c r="Z123" s="1165"/>
      <c r="AA123" s="1165"/>
      <c r="AB123" s="1165"/>
      <c r="AC123" s="1165"/>
      <c r="AD123" s="1165"/>
      <c r="AE123" s="1165"/>
      <c r="AF123" s="1165"/>
      <c r="AG123" s="1165"/>
      <c r="AH123" s="1165"/>
      <c r="AI123" s="1165"/>
      <c r="AJ123" s="1165"/>
      <c r="AK123" s="1165"/>
      <c r="AL123" s="1165"/>
      <c r="AM123" s="1165"/>
      <c r="AN123" s="1165"/>
      <c r="AO123" s="1165"/>
      <c r="AP123" s="1165"/>
      <c r="AQ123" s="1165"/>
      <c r="AR123" s="1165"/>
      <c r="AS123" s="1165"/>
      <c r="AT123" s="1165"/>
      <c r="AU123" s="1165"/>
      <c r="AV123" s="1165"/>
      <c r="AW123" s="1165"/>
      <c r="AX123" s="1165"/>
      <c r="AY123" s="1165"/>
      <c r="AZ123" s="1165"/>
      <c r="BA123" s="1165"/>
      <c r="BB123" s="1165"/>
      <c r="BC123" s="1165"/>
      <c r="BD123" s="1165"/>
      <c r="BE123" s="1165"/>
      <c r="BF123" s="1165"/>
      <c r="BG123" s="1165"/>
      <c r="BH123" s="1165"/>
      <c r="BI123" s="1165"/>
      <c r="BJ123" s="1165"/>
      <c r="BK123" s="1165"/>
      <c r="BL123" s="1165"/>
      <c r="BM123" s="1165"/>
      <c r="BN123" s="1165"/>
      <c r="BO123" s="1165"/>
      <c r="BP123" s="1165"/>
      <c r="BQ123" s="1165"/>
      <c r="BR123" s="1165"/>
      <c r="BS123" s="1165"/>
      <c r="BT123" s="1165"/>
      <c r="BU123" s="1165"/>
      <c r="BV123" s="1165"/>
      <c r="BW123" s="1165"/>
      <c r="BX123" s="1165"/>
      <c r="BY123" s="1165"/>
      <c r="BZ123" s="1165"/>
      <c r="CA123" s="1165"/>
      <c r="CB123" s="1165"/>
      <c r="CC123" s="1165"/>
      <c r="CD123" s="1165"/>
      <c r="CE123" s="1165"/>
      <c r="CF123" s="1165"/>
      <c r="CG123" s="1165"/>
      <c r="CH123" s="1165"/>
      <c r="CI123" s="1165"/>
      <c r="CJ123" s="1165"/>
      <c r="CK123" s="1165"/>
      <c r="CL123" s="1165"/>
      <c r="CN123" s="1165"/>
      <c r="CO123" s="1165"/>
      <c r="CP123" s="1165"/>
      <c r="CQ123" s="1165"/>
    </row>
    <row r="124" spans="1:95" hidden="1">
      <c r="A124" s="1165" t="s">
        <v>59</v>
      </c>
      <c r="B124" s="1180">
        <v>45139</v>
      </c>
      <c r="C124" s="1181">
        <v>45153</v>
      </c>
      <c r="D124" s="1182"/>
      <c r="E124" s="1165"/>
      <c r="F124" s="1165"/>
      <c r="G124" s="1234"/>
      <c r="H124" s="1165"/>
      <c r="I124" s="1165"/>
      <c r="J124" s="1165"/>
      <c r="K124" s="1165"/>
      <c r="L124" s="1183"/>
      <c r="M124" s="1165"/>
      <c r="N124" s="1165"/>
      <c r="O124" s="1165"/>
      <c r="P124" s="1165"/>
      <c r="Q124" s="1165"/>
      <c r="R124" s="1165"/>
      <c r="S124" s="1165"/>
      <c r="T124" s="1165"/>
      <c r="U124" s="1165"/>
      <c r="V124" s="1165"/>
      <c r="W124" s="1165"/>
      <c r="X124" s="1165"/>
      <c r="Y124" s="1165"/>
      <c r="Z124" s="1165"/>
      <c r="AA124" s="1165"/>
      <c r="AB124" s="1165"/>
      <c r="AC124" s="1165"/>
      <c r="AD124" s="1165"/>
      <c r="AE124" s="1165"/>
      <c r="AF124" s="1165"/>
      <c r="AG124" s="1165"/>
      <c r="AH124" s="1165"/>
      <c r="AI124" s="1165"/>
      <c r="AJ124" s="1165"/>
      <c r="AK124" s="1165"/>
      <c r="AL124" s="1165"/>
      <c r="AM124" s="1165"/>
      <c r="AN124" s="1165"/>
      <c r="AO124" s="1165"/>
      <c r="AP124" s="1165"/>
      <c r="AQ124" s="1165"/>
      <c r="AR124" s="1165"/>
      <c r="AS124" s="1165"/>
      <c r="AT124" s="1165"/>
      <c r="AU124" s="1165"/>
      <c r="AV124" s="1165"/>
      <c r="AW124" s="1165"/>
      <c r="AX124" s="1165"/>
      <c r="AY124" s="1165"/>
      <c r="AZ124" s="1165"/>
      <c r="BA124" s="1165"/>
      <c r="BB124" s="1165"/>
      <c r="BC124" s="1165"/>
      <c r="BD124" s="1165"/>
      <c r="BE124" s="1165"/>
      <c r="BF124" s="1165"/>
      <c r="BG124" s="1165"/>
      <c r="BH124" s="1165"/>
      <c r="BI124" s="1165"/>
      <c r="BJ124" s="1165"/>
      <c r="BK124" s="1165"/>
      <c r="BL124" s="1165"/>
      <c r="BM124" s="1165"/>
      <c r="BN124" s="1165"/>
      <c r="BO124" s="1165"/>
      <c r="BP124" s="1165"/>
      <c r="BQ124" s="1165"/>
      <c r="BR124" s="1165"/>
      <c r="BS124" s="1165"/>
      <c r="BT124" s="1165"/>
      <c r="BU124" s="1165"/>
      <c r="BV124" s="1165"/>
      <c r="BW124" s="1165"/>
      <c r="BX124" s="1165"/>
      <c r="BY124" s="1165"/>
      <c r="BZ124" s="1165"/>
      <c r="CA124" s="1165"/>
      <c r="CB124" s="1165"/>
      <c r="CC124" s="1165"/>
      <c r="CD124" s="1165"/>
      <c r="CE124" s="1165"/>
      <c r="CF124" s="1165"/>
      <c r="CG124" s="1165"/>
      <c r="CH124" s="1165"/>
      <c r="CI124" s="1165"/>
      <c r="CJ124" s="1165"/>
      <c r="CK124" s="1165"/>
      <c r="CL124" s="1165"/>
      <c r="CN124" s="1165"/>
      <c r="CO124" s="1165"/>
      <c r="CP124" s="1165"/>
      <c r="CQ124" s="1165"/>
    </row>
    <row r="125" spans="1:95" hidden="1">
      <c r="A125" s="1165" t="s">
        <v>59</v>
      </c>
      <c r="B125" s="1180">
        <v>45170</v>
      </c>
      <c r="C125" s="1181">
        <v>45188</v>
      </c>
      <c r="D125" s="1182"/>
      <c r="E125" s="1165"/>
      <c r="F125" s="1165"/>
      <c r="G125" s="1234"/>
      <c r="H125" s="1165"/>
      <c r="I125" s="1165"/>
      <c r="J125" s="1165"/>
      <c r="K125" s="1165"/>
      <c r="L125" s="1183"/>
      <c r="M125" s="1165"/>
      <c r="N125" s="1165"/>
      <c r="O125" s="1165"/>
      <c r="P125" s="1165"/>
      <c r="Q125" s="1165"/>
      <c r="R125" s="1165"/>
      <c r="S125" s="1165"/>
      <c r="T125" s="1165"/>
      <c r="U125" s="1165"/>
      <c r="V125" s="1165"/>
      <c r="W125" s="1165"/>
      <c r="X125" s="1165"/>
      <c r="Y125" s="1165"/>
      <c r="Z125" s="1165"/>
      <c r="AA125" s="1165"/>
      <c r="AB125" s="1165"/>
      <c r="AC125" s="1165"/>
      <c r="AD125" s="1165"/>
      <c r="AE125" s="1165"/>
      <c r="AF125" s="1165"/>
      <c r="AG125" s="1165"/>
      <c r="AH125" s="1165"/>
      <c r="AI125" s="1165"/>
      <c r="AJ125" s="1165"/>
      <c r="AK125" s="1165"/>
      <c r="AL125" s="1165"/>
      <c r="AM125" s="1165"/>
      <c r="AN125" s="1165"/>
      <c r="AO125" s="1165"/>
      <c r="AP125" s="1165"/>
      <c r="AQ125" s="1165"/>
      <c r="AR125" s="1165"/>
      <c r="AS125" s="1165"/>
      <c r="AT125" s="1165"/>
      <c r="AU125" s="1165"/>
      <c r="AV125" s="1165"/>
      <c r="AW125" s="1165"/>
      <c r="AX125" s="1165"/>
      <c r="AY125" s="1165"/>
      <c r="AZ125" s="1165"/>
      <c r="BA125" s="1165"/>
      <c r="BB125" s="1165"/>
      <c r="BC125" s="1165"/>
      <c r="BD125" s="1165"/>
      <c r="BE125" s="1165"/>
      <c r="BF125" s="1165"/>
      <c r="BG125" s="1165"/>
      <c r="BH125" s="1165"/>
      <c r="BI125" s="1165"/>
      <c r="BJ125" s="1165"/>
      <c r="BK125" s="1165"/>
      <c r="BL125" s="1165"/>
      <c r="BM125" s="1165"/>
      <c r="BN125" s="1165"/>
      <c r="BO125" s="1165"/>
      <c r="BP125" s="1165"/>
      <c r="BQ125" s="1165"/>
      <c r="BR125" s="1165"/>
      <c r="BS125" s="1165"/>
      <c r="BT125" s="1165"/>
      <c r="BU125" s="1165"/>
      <c r="BV125" s="1165"/>
      <c r="BW125" s="1165"/>
      <c r="BX125" s="1165"/>
      <c r="BY125" s="1165"/>
      <c r="BZ125" s="1165"/>
      <c r="CA125" s="1165"/>
      <c r="CB125" s="1165"/>
      <c r="CC125" s="1165"/>
      <c r="CD125" s="1165"/>
      <c r="CE125" s="1165"/>
      <c r="CF125" s="1165"/>
      <c r="CG125" s="1165"/>
      <c r="CH125" s="1165"/>
      <c r="CI125" s="1165"/>
      <c r="CJ125" s="1165"/>
      <c r="CK125" s="1165"/>
      <c r="CL125" s="1165"/>
      <c r="CN125" s="1165"/>
      <c r="CO125" s="1165"/>
      <c r="CP125" s="1165"/>
      <c r="CQ125" s="1165"/>
    </row>
    <row r="126" spans="1:95" hidden="1">
      <c r="A126" s="1165" t="s">
        <v>59</v>
      </c>
      <c r="B126" s="1180">
        <v>45200</v>
      </c>
      <c r="C126" s="1181">
        <v>45209</v>
      </c>
      <c r="D126" s="1182"/>
      <c r="E126" s="1165"/>
      <c r="F126" s="1165"/>
      <c r="G126" s="1234"/>
      <c r="H126" s="1165"/>
      <c r="I126" s="1165"/>
      <c r="J126" s="1165"/>
      <c r="K126" s="1165"/>
      <c r="L126" s="1183"/>
      <c r="M126" s="1165"/>
      <c r="N126" s="1165"/>
      <c r="O126" s="1165"/>
      <c r="P126" s="1165"/>
      <c r="Q126" s="1165"/>
      <c r="R126" s="1165"/>
      <c r="S126" s="1165"/>
      <c r="T126" s="1165"/>
      <c r="U126" s="1165"/>
      <c r="V126" s="1165"/>
      <c r="W126" s="1165"/>
      <c r="X126" s="1165"/>
      <c r="Y126" s="1165"/>
      <c r="Z126" s="1165"/>
      <c r="AA126" s="1165"/>
      <c r="AB126" s="1165"/>
      <c r="AC126" s="1165"/>
      <c r="AD126" s="1165"/>
      <c r="AE126" s="1165"/>
      <c r="AF126" s="1165"/>
      <c r="AG126" s="1165"/>
      <c r="AH126" s="1165"/>
      <c r="AI126" s="1165"/>
      <c r="AJ126" s="1165"/>
      <c r="AK126" s="1165"/>
      <c r="AL126" s="1165"/>
      <c r="AM126" s="1165"/>
      <c r="AN126" s="1165"/>
      <c r="AO126" s="1165"/>
      <c r="AP126" s="1165"/>
      <c r="AQ126" s="1165"/>
      <c r="AR126" s="1165"/>
      <c r="AS126" s="1165"/>
      <c r="AT126" s="1165"/>
      <c r="AU126" s="1165"/>
      <c r="AV126" s="1165"/>
      <c r="AW126" s="1165"/>
      <c r="AX126" s="1165"/>
      <c r="AY126" s="1165"/>
      <c r="AZ126" s="1165"/>
      <c r="BA126" s="1165"/>
      <c r="BB126" s="1165"/>
      <c r="BC126" s="1165"/>
      <c r="BD126" s="1165"/>
      <c r="BE126" s="1165"/>
      <c r="BF126" s="1165"/>
      <c r="BG126" s="1165"/>
      <c r="BH126" s="1165"/>
      <c r="BI126" s="1165"/>
      <c r="BJ126" s="1165"/>
      <c r="BK126" s="1165"/>
      <c r="BL126" s="1165"/>
      <c r="BM126" s="1165"/>
      <c r="BN126" s="1165"/>
      <c r="BO126" s="1165"/>
      <c r="BP126" s="1165"/>
      <c r="BQ126" s="1165"/>
      <c r="BR126" s="1165"/>
      <c r="BS126" s="1165"/>
      <c r="BT126" s="1165"/>
      <c r="BU126" s="1165"/>
      <c r="BV126" s="1165"/>
      <c r="BW126" s="1165"/>
      <c r="BX126" s="1165"/>
      <c r="BY126" s="1165"/>
      <c r="BZ126" s="1165"/>
      <c r="CA126" s="1165"/>
      <c r="CB126" s="1165"/>
      <c r="CC126" s="1165"/>
      <c r="CD126" s="1165"/>
      <c r="CE126" s="1165"/>
      <c r="CF126" s="1165"/>
      <c r="CG126" s="1165"/>
      <c r="CH126" s="1165"/>
      <c r="CI126" s="1165"/>
      <c r="CJ126" s="1165"/>
      <c r="CK126" s="1165"/>
      <c r="CL126" s="1165"/>
      <c r="CN126" s="1165"/>
      <c r="CO126" s="1165"/>
      <c r="CP126" s="1165"/>
      <c r="CQ126" s="1165"/>
    </row>
    <row r="127" spans="1:95" hidden="1">
      <c r="A127" s="1165" t="s">
        <v>59</v>
      </c>
      <c r="B127" s="1180">
        <v>45231</v>
      </c>
      <c r="C127" s="1181">
        <v>45244</v>
      </c>
      <c r="D127" s="1182"/>
      <c r="E127" s="1165"/>
      <c r="F127" s="1165"/>
      <c r="G127" s="1234"/>
      <c r="H127" s="1165"/>
      <c r="I127" s="1165"/>
      <c r="J127" s="1165"/>
      <c r="K127" s="1165"/>
      <c r="L127" s="1183"/>
      <c r="M127" s="1165"/>
      <c r="N127" s="1165"/>
      <c r="O127" s="1165"/>
      <c r="P127" s="1165"/>
      <c r="Q127" s="1165"/>
      <c r="R127" s="1165"/>
      <c r="S127" s="1165"/>
      <c r="T127" s="1165"/>
      <c r="U127" s="1165"/>
      <c r="V127" s="1165"/>
      <c r="W127" s="1165"/>
      <c r="X127" s="1165"/>
      <c r="Y127" s="1165"/>
      <c r="Z127" s="1165"/>
      <c r="AA127" s="1165"/>
      <c r="AB127" s="1165"/>
      <c r="AC127" s="1165"/>
      <c r="AD127" s="1165"/>
      <c r="AE127" s="1165"/>
      <c r="AF127" s="1165"/>
      <c r="AG127" s="1165"/>
      <c r="AH127" s="1165"/>
      <c r="AI127" s="1165"/>
      <c r="AJ127" s="1165"/>
      <c r="AK127" s="1165"/>
      <c r="AL127" s="1165"/>
      <c r="AM127" s="1165"/>
      <c r="AN127" s="1165"/>
      <c r="AO127" s="1165"/>
      <c r="AP127" s="1165"/>
      <c r="AQ127" s="1165"/>
      <c r="AR127" s="1165"/>
      <c r="AS127" s="1165"/>
      <c r="AT127" s="1165"/>
      <c r="AU127" s="1165"/>
      <c r="AV127" s="1165"/>
      <c r="AW127" s="1165"/>
      <c r="AX127" s="1165"/>
      <c r="AY127" s="1165"/>
      <c r="AZ127" s="1165"/>
      <c r="BA127" s="1165"/>
      <c r="BB127" s="1165"/>
      <c r="BC127" s="1165"/>
      <c r="BD127" s="1165"/>
      <c r="BE127" s="1165"/>
      <c r="BF127" s="1165"/>
      <c r="BG127" s="1165"/>
      <c r="BH127" s="1165"/>
      <c r="BI127" s="1165"/>
      <c r="BJ127" s="1165"/>
      <c r="BK127" s="1165"/>
      <c r="BL127" s="1165"/>
      <c r="BM127" s="1165"/>
      <c r="BN127" s="1165"/>
      <c r="BO127" s="1165"/>
      <c r="BP127" s="1165"/>
      <c r="BQ127" s="1165"/>
      <c r="BR127" s="1165"/>
      <c r="BS127" s="1165"/>
      <c r="BT127" s="1165"/>
      <c r="BU127" s="1165"/>
      <c r="BV127" s="1165"/>
      <c r="BW127" s="1165"/>
      <c r="BX127" s="1165"/>
      <c r="BY127" s="1165"/>
      <c r="BZ127" s="1165"/>
      <c r="CA127" s="1165"/>
      <c r="CB127" s="1165"/>
      <c r="CC127" s="1165"/>
      <c r="CD127" s="1165"/>
      <c r="CE127" s="1165"/>
      <c r="CF127" s="1165"/>
      <c r="CG127" s="1165"/>
      <c r="CH127" s="1165"/>
      <c r="CI127" s="1165"/>
      <c r="CJ127" s="1165"/>
      <c r="CK127" s="1165"/>
      <c r="CL127" s="1165"/>
      <c r="CN127" s="1165"/>
      <c r="CO127" s="1165"/>
      <c r="CP127" s="1165"/>
      <c r="CQ127" s="1165"/>
    </row>
    <row r="128" spans="1:95" hidden="1">
      <c r="A128" s="1165" t="s">
        <v>59</v>
      </c>
      <c r="B128" s="1180">
        <v>45261</v>
      </c>
      <c r="C128" s="1181">
        <v>45271</v>
      </c>
      <c r="D128" s="1182"/>
      <c r="E128" s="1165"/>
      <c r="F128" s="1165"/>
      <c r="G128" s="1234"/>
      <c r="H128" s="1165"/>
      <c r="I128" s="1165"/>
      <c r="J128" s="1165"/>
      <c r="K128" s="1165"/>
      <c r="L128" s="1183"/>
      <c r="M128" s="1165"/>
      <c r="N128" s="1165"/>
      <c r="O128" s="1165"/>
      <c r="P128" s="1165"/>
      <c r="Q128" s="1165"/>
      <c r="R128" s="1165"/>
      <c r="S128" s="1165"/>
      <c r="T128" s="1165"/>
      <c r="U128" s="1165"/>
      <c r="V128" s="1165"/>
      <c r="W128" s="1165"/>
      <c r="X128" s="1165"/>
      <c r="Y128" s="1165"/>
      <c r="Z128" s="1165"/>
      <c r="AA128" s="1165"/>
      <c r="AB128" s="1165"/>
      <c r="AC128" s="1165"/>
      <c r="AD128" s="1165"/>
      <c r="AE128" s="1165"/>
      <c r="AF128" s="1165"/>
      <c r="AG128" s="1165"/>
      <c r="AH128" s="1165"/>
      <c r="AI128" s="1165"/>
      <c r="AJ128" s="1165"/>
      <c r="AK128" s="1165"/>
      <c r="AL128" s="1165"/>
      <c r="AM128" s="1165"/>
      <c r="AN128" s="1165"/>
      <c r="AO128" s="1165"/>
      <c r="AP128" s="1165"/>
      <c r="AQ128" s="1165"/>
      <c r="AR128" s="1165"/>
      <c r="AS128" s="1165"/>
      <c r="AT128" s="1165"/>
      <c r="AU128" s="1165"/>
      <c r="AV128" s="1165"/>
      <c r="AW128" s="1165"/>
      <c r="AX128" s="1165"/>
      <c r="AY128" s="1165"/>
      <c r="AZ128" s="1165"/>
      <c r="BA128" s="1165"/>
      <c r="BB128" s="1165"/>
      <c r="BC128" s="1165"/>
      <c r="BD128" s="1165"/>
      <c r="BE128" s="1165"/>
      <c r="BF128" s="1165"/>
      <c r="BG128" s="1165"/>
      <c r="BH128" s="1165"/>
      <c r="BI128" s="1165"/>
      <c r="BJ128" s="1165"/>
      <c r="BK128" s="1165"/>
      <c r="BL128" s="1165"/>
      <c r="BM128" s="1165"/>
      <c r="BN128" s="1165"/>
      <c r="BO128" s="1165"/>
      <c r="BP128" s="1165"/>
      <c r="BQ128" s="1165"/>
      <c r="BR128" s="1165"/>
      <c r="BS128" s="1165"/>
      <c r="BT128" s="1165"/>
      <c r="BU128" s="1165"/>
      <c r="BV128" s="1165"/>
      <c r="BW128" s="1165"/>
      <c r="BX128" s="1165"/>
      <c r="BY128" s="1165"/>
      <c r="BZ128" s="1165"/>
      <c r="CA128" s="1165"/>
      <c r="CB128" s="1165"/>
      <c r="CC128" s="1165"/>
      <c r="CD128" s="1165"/>
      <c r="CE128" s="1165"/>
      <c r="CF128" s="1165"/>
      <c r="CG128" s="1165"/>
      <c r="CH128" s="1165"/>
      <c r="CI128" s="1165"/>
      <c r="CJ128" s="1165"/>
      <c r="CK128" s="1165"/>
      <c r="CL128" s="1165"/>
      <c r="CN128" s="1165"/>
      <c r="CO128" s="1165"/>
      <c r="CP128" s="1165"/>
      <c r="CQ128" s="1165"/>
    </row>
    <row r="129" spans="1:95" hidden="1">
      <c r="A129" s="1165" t="s">
        <v>59</v>
      </c>
      <c r="B129" s="1180">
        <v>45292</v>
      </c>
      <c r="C129" s="1181">
        <v>45321</v>
      </c>
      <c r="D129" s="1182"/>
      <c r="E129" s="1165"/>
      <c r="F129" s="1165"/>
      <c r="G129" s="1234"/>
      <c r="H129" s="1165"/>
      <c r="I129" s="1165"/>
      <c r="J129" s="1165"/>
      <c r="K129" s="1165"/>
      <c r="L129" s="1183"/>
      <c r="M129" s="1165"/>
      <c r="N129" s="1165"/>
      <c r="O129" s="1165"/>
      <c r="P129" s="1165"/>
      <c r="Q129" s="1165"/>
      <c r="R129" s="1165"/>
      <c r="S129" s="1165"/>
      <c r="T129" s="1165"/>
      <c r="U129" s="1165"/>
      <c r="V129" s="1165"/>
      <c r="W129" s="1165"/>
      <c r="X129" s="1165"/>
      <c r="Y129" s="1165"/>
      <c r="Z129" s="1165"/>
      <c r="AA129" s="1165"/>
      <c r="AB129" s="1165"/>
      <c r="AC129" s="1165"/>
      <c r="AD129" s="1165"/>
      <c r="AE129" s="1165"/>
      <c r="AF129" s="1165"/>
      <c r="AG129" s="1165"/>
      <c r="AH129" s="1165"/>
      <c r="AI129" s="1165"/>
      <c r="AJ129" s="1165"/>
      <c r="AK129" s="1165"/>
      <c r="AL129" s="1165"/>
      <c r="AM129" s="1165"/>
      <c r="AN129" s="1165"/>
      <c r="AO129" s="1165"/>
      <c r="AP129" s="1165"/>
      <c r="AQ129" s="1165"/>
      <c r="AR129" s="1165"/>
      <c r="AS129" s="1165"/>
      <c r="AT129" s="1165"/>
      <c r="AU129" s="1165"/>
      <c r="AV129" s="1165"/>
      <c r="AW129" s="1165"/>
      <c r="AX129" s="1165"/>
      <c r="AY129" s="1165"/>
      <c r="AZ129" s="1165"/>
      <c r="BA129" s="1165"/>
      <c r="BB129" s="1165"/>
      <c r="BC129" s="1165"/>
      <c r="BD129" s="1165"/>
      <c r="BE129" s="1165"/>
      <c r="BF129" s="1165"/>
      <c r="BG129" s="1165"/>
      <c r="BH129" s="1165"/>
      <c r="BI129" s="1165"/>
      <c r="BJ129" s="1165"/>
      <c r="BK129" s="1165"/>
      <c r="BL129" s="1165"/>
      <c r="BM129" s="1165"/>
      <c r="BN129" s="1165"/>
      <c r="BO129" s="1165"/>
      <c r="BP129" s="1165"/>
      <c r="BQ129" s="1165"/>
      <c r="BR129" s="1165"/>
      <c r="BS129" s="1165"/>
      <c r="BT129" s="1165"/>
      <c r="BU129" s="1165"/>
      <c r="BV129" s="1165"/>
      <c r="BW129" s="1165"/>
      <c r="BX129" s="1165"/>
      <c r="BY129" s="1165"/>
      <c r="BZ129" s="1165"/>
      <c r="CA129" s="1165"/>
      <c r="CB129" s="1165"/>
      <c r="CC129" s="1165"/>
      <c r="CD129" s="1165"/>
      <c r="CE129" s="1165"/>
      <c r="CF129" s="1165"/>
      <c r="CG129" s="1165"/>
      <c r="CH129" s="1165"/>
      <c r="CI129" s="1165"/>
      <c r="CJ129" s="1165"/>
      <c r="CK129" s="1165"/>
      <c r="CL129" s="1165"/>
      <c r="CN129" s="1165"/>
      <c r="CO129" s="1165"/>
      <c r="CP129" s="1165"/>
      <c r="CQ129" s="1165"/>
    </row>
    <row r="130" spans="1:95" hidden="1">
      <c r="A130" s="1165" t="s">
        <v>59</v>
      </c>
      <c r="B130" s="1180">
        <v>45323</v>
      </c>
      <c r="C130" s="1181">
        <v>45350</v>
      </c>
      <c r="D130" s="1182"/>
      <c r="E130" s="1183"/>
      <c r="F130" s="1165"/>
      <c r="G130" s="1234"/>
      <c r="H130" s="1165"/>
      <c r="I130" s="1165"/>
      <c r="J130" s="1165"/>
      <c r="K130" s="1165"/>
      <c r="L130" s="1183"/>
      <c r="M130" s="1165"/>
      <c r="N130" s="1165"/>
      <c r="O130" s="1165"/>
      <c r="P130" s="1165"/>
      <c r="Q130" s="1165"/>
      <c r="R130" s="1165"/>
      <c r="S130" s="1165"/>
      <c r="T130" s="1165"/>
      <c r="U130" s="1165"/>
      <c r="V130" s="1165"/>
      <c r="W130" s="1165"/>
      <c r="X130" s="1165"/>
      <c r="Y130" s="1165"/>
      <c r="Z130" s="1165"/>
      <c r="AA130" s="1165"/>
      <c r="AB130" s="1165"/>
      <c r="AC130" s="1165"/>
      <c r="AD130" s="1165"/>
      <c r="AE130" s="1165"/>
      <c r="AF130" s="1165"/>
      <c r="AG130" s="1165"/>
      <c r="AH130" s="1165"/>
      <c r="AI130" s="1165"/>
      <c r="AJ130" s="1165"/>
      <c r="AK130" s="1165"/>
      <c r="AL130" s="1165"/>
      <c r="AM130" s="1165"/>
      <c r="AN130" s="1165"/>
      <c r="AO130" s="1165"/>
      <c r="AP130" s="1165"/>
      <c r="AQ130" s="1165"/>
      <c r="AR130" s="1165"/>
      <c r="AS130" s="1165"/>
      <c r="AT130" s="1165"/>
      <c r="AU130" s="1165"/>
      <c r="AV130" s="1165"/>
      <c r="AW130" s="1165"/>
      <c r="AX130" s="1165"/>
      <c r="AY130" s="1165"/>
      <c r="AZ130" s="1165"/>
      <c r="BA130" s="1165"/>
      <c r="BB130" s="1165"/>
      <c r="BC130" s="1165"/>
      <c r="BD130" s="1165"/>
      <c r="BE130" s="1165"/>
      <c r="BF130" s="1165"/>
      <c r="BG130" s="1165"/>
      <c r="BH130" s="1165"/>
      <c r="BI130" s="1165"/>
      <c r="BJ130" s="1165"/>
      <c r="BK130" s="1165"/>
      <c r="BL130" s="1165"/>
      <c r="BM130" s="1165"/>
      <c r="BN130" s="1165"/>
      <c r="BO130" s="1165"/>
      <c r="BP130" s="1165"/>
      <c r="BQ130" s="1165"/>
      <c r="BR130" s="1165"/>
      <c r="BS130" s="1165"/>
      <c r="BT130" s="1165"/>
      <c r="BU130" s="1165"/>
      <c r="BV130" s="1165"/>
      <c r="BW130" s="1165"/>
      <c r="BX130" s="1165"/>
      <c r="BY130" s="1165"/>
      <c r="BZ130" s="1165"/>
      <c r="CA130" s="1165"/>
      <c r="CB130" s="1165"/>
      <c r="CC130" s="1165"/>
      <c r="CD130" s="1165"/>
      <c r="CE130" s="1165"/>
      <c r="CF130" s="1165"/>
      <c r="CG130" s="1165"/>
      <c r="CH130" s="1165"/>
      <c r="CI130" s="1165"/>
      <c r="CJ130" s="1165"/>
      <c r="CK130" s="1165"/>
      <c r="CL130" s="1165"/>
      <c r="CN130" s="1165"/>
      <c r="CO130" s="1165"/>
      <c r="CP130" s="1165"/>
      <c r="CQ130" s="1165"/>
    </row>
    <row r="131" spans="1:95" hidden="1">
      <c r="A131" s="1165" t="s">
        <v>59</v>
      </c>
      <c r="B131" s="1180">
        <v>45352</v>
      </c>
      <c r="C131" s="1181">
        <v>45363</v>
      </c>
      <c r="D131" s="1182"/>
      <c r="E131" s="1183"/>
      <c r="F131" s="1165"/>
      <c r="G131" s="1234"/>
      <c r="H131" s="1165"/>
      <c r="I131" s="1165"/>
      <c r="J131" s="1165"/>
      <c r="K131" s="1165"/>
      <c r="L131" s="1183"/>
      <c r="M131" s="1165"/>
      <c r="N131" s="1165"/>
      <c r="O131" s="1165"/>
      <c r="P131" s="1165"/>
      <c r="Q131" s="1165"/>
      <c r="R131" s="1165"/>
      <c r="S131" s="1165"/>
      <c r="T131" s="1165"/>
      <c r="U131" s="1165"/>
      <c r="V131" s="1165"/>
      <c r="W131" s="1165"/>
      <c r="X131" s="1165"/>
      <c r="Y131" s="1165"/>
      <c r="Z131" s="1165"/>
      <c r="AA131" s="1165"/>
      <c r="AB131" s="1165"/>
      <c r="AC131" s="1165"/>
      <c r="AD131" s="1165"/>
      <c r="AE131" s="1165"/>
      <c r="AF131" s="1165"/>
      <c r="AG131" s="1165"/>
      <c r="AH131" s="1165"/>
      <c r="AI131" s="1165"/>
      <c r="AJ131" s="1165"/>
      <c r="AK131" s="1165"/>
      <c r="AL131" s="1165"/>
      <c r="AM131" s="1165"/>
      <c r="AN131" s="1165"/>
      <c r="AO131" s="1165"/>
      <c r="AP131" s="1165"/>
      <c r="AQ131" s="1165"/>
      <c r="AR131" s="1165"/>
      <c r="AS131" s="1165"/>
      <c r="AT131" s="1165"/>
      <c r="AU131" s="1165"/>
      <c r="AV131" s="1165"/>
      <c r="AW131" s="1165"/>
      <c r="AX131" s="1165"/>
      <c r="AY131" s="1165"/>
      <c r="AZ131" s="1165"/>
      <c r="BA131" s="1165"/>
      <c r="BB131" s="1165"/>
      <c r="BC131" s="1165"/>
      <c r="BD131" s="1165"/>
      <c r="BE131" s="1165"/>
      <c r="BF131" s="1165"/>
      <c r="BG131" s="1165"/>
      <c r="BH131" s="1165"/>
      <c r="BI131" s="1165"/>
      <c r="BJ131" s="1165"/>
      <c r="BK131" s="1165"/>
      <c r="BL131" s="1165"/>
      <c r="BM131" s="1165"/>
      <c r="BN131" s="1165"/>
      <c r="BO131" s="1165"/>
      <c r="BP131" s="1165"/>
      <c r="BQ131" s="1165"/>
      <c r="BR131" s="1165"/>
      <c r="BS131" s="1165"/>
      <c r="BT131" s="1165"/>
      <c r="BU131" s="1165"/>
      <c r="BV131" s="1165"/>
      <c r="BW131" s="1165"/>
      <c r="BX131" s="1165"/>
      <c r="BY131" s="1165"/>
      <c r="BZ131" s="1165"/>
      <c r="CA131" s="1165"/>
      <c r="CB131" s="1165"/>
      <c r="CC131" s="1165"/>
      <c r="CD131" s="1165"/>
      <c r="CE131" s="1165"/>
      <c r="CF131" s="1165"/>
      <c r="CG131" s="1165"/>
      <c r="CH131" s="1165"/>
      <c r="CI131" s="1165"/>
      <c r="CJ131" s="1165"/>
      <c r="CK131" s="1165"/>
      <c r="CL131" s="1165"/>
      <c r="CN131" s="1165"/>
      <c r="CO131" s="1165"/>
      <c r="CP131" s="1165"/>
      <c r="CQ131" s="1165"/>
    </row>
    <row r="132" spans="1:95" hidden="1">
      <c r="A132" s="1165" t="s">
        <v>59</v>
      </c>
      <c r="B132" s="1180">
        <v>45383</v>
      </c>
      <c r="C132" s="1181">
        <v>45390</v>
      </c>
      <c r="D132" s="1182"/>
      <c r="E132" s="1165"/>
      <c r="F132" s="1165"/>
      <c r="G132" s="1234"/>
      <c r="H132" s="1165"/>
      <c r="I132" s="1165"/>
      <c r="J132" s="1165"/>
      <c r="K132" s="1165"/>
      <c r="L132" s="1183"/>
      <c r="M132" s="1165"/>
      <c r="N132" s="1165"/>
      <c r="O132" s="1165"/>
      <c r="P132" s="1165"/>
      <c r="Q132" s="1165"/>
      <c r="R132" s="1165"/>
      <c r="S132" s="1165"/>
      <c r="T132" s="1165"/>
      <c r="U132" s="1165"/>
      <c r="V132" s="1165"/>
      <c r="W132" s="1165"/>
      <c r="X132" s="1165"/>
      <c r="Y132" s="1165"/>
      <c r="Z132" s="1165"/>
      <c r="AA132" s="1165"/>
      <c r="AB132" s="1165"/>
      <c r="AC132" s="1165"/>
      <c r="AD132" s="1165"/>
      <c r="AE132" s="1165"/>
      <c r="AF132" s="1165"/>
      <c r="AG132" s="1165"/>
      <c r="AH132" s="1165"/>
      <c r="AI132" s="1165"/>
      <c r="AJ132" s="1165"/>
      <c r="AK132" s="1165"/>
      <c r="AL132" s="1165"/>
      <c r="AM132" s="1165"/>
      <c r="AN132" s="1165"/>
      <c r="AO132" s="1165"/>
      <c r="AP132" s="1165"/>
      <c r="AQ132" s="1165"/>
      <c r="AR132" s="1165"/>
      <c r="AS132" s="1165"/>
      <c r="AT132" s="1165"/>
      <c r="AU132" s="1165"/>
      <c r="AV132" s="1165"/>
      <c r="AW132" s="1165"/>
      <c r="AX132" s="1165"/>
      <c r="AY132" s="1165"/>
      <c r="AZ132" s="1165"/>
      <c r="BA132" s="1165"/>
      <c r="BB132" s="1165"/>
      <c r="BC132" s="1165"/>
      <c r="BD132" s="1165"/>
      <c r="BE132" s="1165"/>
      <c r="BF132" s="1165"/>
      <c r="BG132" s="1165"/>
      <c r="BH132" s="1165"/>
      <c r="BI132" s="1165"/>
      <c r="BJ132" s="1165"/>
      <c r="BK132" s="1165"/>
      <c r="BL132" s="1165"/>
      <c r="BM132" s="1165"/>
      <c r="BN132" s="1165"/>
      <c r="BO132" s="1165"/>
      <c r="BP132" s="1165"/>
      <c r="BQ132" s="1165"/>
      <c r="BR132" s="1165"/>
      <c r="BS132" s="1165"/>
      <c r="BT132" s="1165"/>
      <c r="BU132" s="1165"/>
      <c r="BV132" s="1165"/>
      <c r="BW132" s="1165"/>
      <c r="BX132" s="1165"/>
      <c r="BY132" s="1165"/>
      <c r="BZ132" s="1165"/>
      <c r="CA132" s="1165"/>
      <c r="CB132" s="1165"/>
      <c r="CC132" s="1165"/>
      <c r="CD132" s="1165"/>
      <c r="CE132" s="1165"/>
      <c r="CF132" s="1165"/>
      <c r="CG132" s="1165"/>
      <c r="CH132" s="1165"/>
      <c r="CI132" s="1165"/>
      <c r="CJ132" s="1165"/>
      <c r="CK132" s="1165"/>
      <c r="CL132" s="1165"/>
      <c r="CN132" s="1165"/>
      <c r="CO132" s="1165"/>
      <c r="CP132" s="1165"/>
      <c r="CQ132" s="1165"/>
    </row>
    <row r="133" spans="1:95" hidden="1">
      <c r="A133" s="1165" t="s">
        <v>59</v>
      </c>
      <c r="B133" s="1180">
        <v>45413</v>
      </c>
      <c r="C133" s="1181">
        <v>45433</v>
      </c>
      <c r="D133" s="1182"/>
      <c r="E133" s="1183"/>
      <c r="F133" s="1165"/>
      <c r="G133" s="1234"/>
      <c r="H133" s="1165"/>
      <c r="I133" s="1165"/>
      <c r="J133" s="1165"/>
      <c r="K133" s="1165"/>
      <c r="L133" s="1183"/>
      <c r="M133" s="1165"/>
      <c r="N133" s="1165"/>
      <c r="O133" s="1165"/>
      <c r="P133" s="1165"/>
      <c r="Q133" s="1165"/>
      <c r="R133" s="1165"/>
      <c r="S133" s="1165"/>
      <c r="T133" s="1165"/>
      <c r="U133" s="1165"/>
      <c r="V133" s="1165"/>
      <c r="W133" s="1165"/>
      <c r="X133" s="1165"/>
      <c r="Y133" s="1165"/>
      <c r="Z133" s="1165"/>
      <c r="AA133" s="1165"/>
      <c r="AB133" s="1165"/>
      <c r="AC133" s="1165"/>
      <c r="AD133" s="1165"/>
      <c r="AE133" s="1165"/>
      <c r="AF133" s="1165"/>
      <c r="AG133" s="1165"/>
      <c r="AH133" s="1165"/>
      <c r="AI133" s="1165"/>
      <c r="AJ133" s="1165"/>
      <c r="AK133" s="1165"/>
      <c r="AL133" s="1165"/>
      <c r="AM133" s="1165"/>
      <c r="AN133" s="1165"/>
      <c r="AO133" s="1165"/>
      <c r="AP133" s="1165"/>
      <c r="AQ133" s="1165"/>
      <c r="AR133" s="1165"/>
      <c r="AS133" s="1165"/>
      <c r="AT133" s="1165"/>
      <c r="AU133" s="1165"/>
      <c r="AV133" s="1165"/>
      <c r="AW133" s="1165"/>
      <c r="AX133" s="1165"/>
      <c r="AY133" s="1165"/>
      <c r="AZ133" s="1165"/>
      <c r="BA133" s="1165"/>
      <c r="BB133" s="1165"/>
      <c r="BC133" s="1165"/>
      <c r="BD133" s="1165"/>
      <c r="BE133" s="1165"/>
      <c r="BF133" s="1165"/>
      <c r="BG133" s="1165"/>
      <c r="BH133" s="1165"/>
      <c r="BI133" s="1165"/>
      <c r="BJ133" s="1165"/>
      <c r="BK133" s="1165"/>
      <c r="BL133" s="1165"/>
      <c r="BM133" s="1165"/>
      <c r="BN133" s="1165"/>
      <c r="BO133" s="1165"/>
      <c r="BP133" s="1165"/>
      <c r="BQ133" s="1165"/>
      <c r="BR133" s="1165"/>
      <c r="BS133" s="1165"/>
      <c r="BT133" s="1165"/>
      <c r="BU133" s="1165"/>
      <c r="BV133" s="1165"/>
      <c r="BW133" s="1165"/>
      <c r="BX133" s="1165"/>
      <c r="BY133" s="1165"/>
      <c r="BZ133" s="1165"/>
      <c r="CA133" s="1165"/>
      <c r="CB133" s="1165"/>
      <c r="CC133" s="1165"/>
      <c r="CD133" s="1165"/>
      <c r="CE133" s="1165"/>
      <c r="CF133" s="1165"/>
      <c r="CG133" s="1165"/>
      <c r="CH133" s="1165"/>
      <c r="CI133" s="1165"/>
      <c r="CJ133" s="1165"/>
      <c r="CK133" s="1165"/>
      <c r="CL133" s="1165"/>
      <c r="CN133" s="1165"/>
      <c r="CO133" s="1165"/>
      <c r="CP133" s="1165"/>
      <c r="CQ133" s="1165"/>
    </row>
    <row r="134" spans="1:95" hidden="1">
      <c r="A134" s="1165" t="s">
        <v>59</v>
      </c>
      <c r="B134" s="1180">
        <v>45444</v>
      </c>
      <c r="C134" s="1181">
        <v>45455</v>
      </c>
      <c r="D134" s="1182"/>
      <c r="E134" s="1183"/>
      <c r="F134" s="1165"/>
      <c r="G134" s="1234"/>
      <c r="H134" s="1165"/>
      <c r="I134" s="1165"/>
      <c r="J134" s="1165"/>
      <c r="K134" s="1165"/>
      <c r="L134" s="1183"/>
      <c r="M134" s="1165"/>
      <c r="N134" s="1165"/>
      <c r="O134" s="1165"/>
      <c r="P134" s="1165"/>
      <c r="Q134" s="1165"/>
      <c r="R134" s="1165"/>
      <c r="S134" s="1165"/>
      <c r="T134" s="1165"/>
      <c r="U134" s="1165"/>
      <c r="V134" s="1165"/>
      <c r="W134" s="1165"/>
      <c r="X134" s="1165"/>
      <c r="Y134" s="1165"/>
      <c r="Z134" s="1165"/>
      <c r="AA134" s="1165"/>
      <c r="AB134" s="1165"/>
      <c r="AC134" s="1165"/>
      <c r="AD134" s="1165"/>
      <c r="AE134" s="1165"/>
      <c r="AF134" s="1165"/>
      <c r="AG134" s="1165"/>
      <c r="AH134" s="1165"/>
      <c r="AI134" s="1165"/>
      <c r="AJ134" s="1165"/>
      <c r="AK134" s="1165"/>
      <c r="AL134" s="1165"/>
      <c r="AM134" s="1165"/>
      <c r="AN134" s="1165"/>
      <c r="AO134" s="1165"/>
      <c r="AP134" s="1165"/>
      <c r="AQ134" s="1165"/>
      <c r="AR134" s="1165"/>
      <c r="AS134" s="1165"/>
      <c r="AT134" s="1165"/>
      <c r="AU134" s="1165"/>
      <c r="AV134" s="1165"/>
      <c r="AW134" s="1165"/>
      <c r="AX134" s="1165"/>
      <c r="AY134" s="1165"/>
      <c r="AZ134" s="1165"/>
      <c r="BA134" s="1165"/>
      <c r="BB134" s="1165"/>
      <c r="BC134" s="1165"/>
      <c r="BD134" s="1165"/>
      <c r="BE134" s="1165"/>
      <c r="BF134" s="1165"/>
      <c r="BG134" s="1165"/>
      <c r="BH134" s="1165"/>
      <c r="BI134" s="1165"/>
      <c r="BJ134" s="1165"/>
      <c r="BK134" s="1165"/>
      <c r="BL134" s="1165"/>
      <c r="BM134" s="1165"/>
      <c r="BN134" s="1165"/>
      <c r="BO134" s="1165"/>
      <c r="BP134" s="1165"/>
      <c r="BQ134" s="1165"/>
      <c r="BR134" s="1165"/>
      <c r="BS134" s="1165"/>
      <c r="BT134" s="1165"/>
      <c r="BU134" s="1165"/>
      <c r="BV134" s="1165"/>
      <c r="BW134" s="1165"/>
      <c r="BX134" s="1165"/>
      <c r="BY134" s="1165"/>
      <c r="BZ134" s="1165"/>
      <c r="CA134" s="1165"/>
      <c r="CB134" s="1165"/>
      <c r="CC134" s="1165"/>
      <c r="CD134" s="1165"/>
      <c r="CE134" s="1165"/>
      <c r="CF134" s="1165"/>
      <c r="CG134" s="1165"/>
      <c r="CH134" s="1165"/>
      <c r="CI134" s="1165"/>
      <c r="CJ134" s="1165"/>
      <c r="CK134" s="1165"/>
      <c r="CL134" s="1165"/>
      <c r="CN134" s="1165"/>
      <c r="CO134" s="1165"/>
      <c r="CP134" s="1165"/>
      <c r="CQ134" s="1165"/>
    </row>
    <row r="135" spans="1:95" hidden="1">
      <c r="A135" s="1165" t="s">
        <v>59</v>
      </c>
      <c r="B135" s="1180">
        <v>45474</v>
      </c>
      <c r="C135" s="1181">
        <v>45481</v>
      </c>
      <c r="D135" s="1182"/>
      <c r="E135" s="1183"/>
      <c r="F135" s="1165"/>
      <c r="G135" s="1234"/>
      <c r="H135" s="1165"/>
      <c r="I135" s="1165"/>
      <c r="J135" s="1165"/>
      <c r="K135" s="1165"/>
      <c r="L135" s="1183"/>
      <c r="M135" s="1165"/>
      <c r="N135" s="1165"/>
      <c r="O135" s="1165"/>
      <c r="P135" s="1165"/>
      <c r="Q135" s="1165"/>
      <c r="R135" s="1165"/>
      <c r="S135" s="1165"/>
      <c r="T135" s="1165"/>
      <c r="U135" s="1165"/>
      <c r="V135" s="1165"/>
      <c r="W135" s="1165"/>
      <c r="X135" s="1165"/>
      <c r="Y135" s="1165"/>
      <c r="Z135" s="1165"/>
      <c r="AA135" s="1165"/>
      <c r="AB135" s="1165"/>
      <c r="AC135" s="1165"/>
      <c r="AD135" s="1165"/>
      <c r="AE135" s="1165"/>
      <c r="AF135" s="1165"/>
      <c r="AG135" s="1165"/>
      <c r="AH135" s="1165"/>
      <c r="AI135" s="1165"/>
      <c r="AJ135" s="1165"/>
      <c r="AK135" s="1165"/>
      <c r="AL135" s="1165"/>
      <c r="AM135" s="1165"/>
      <c r="AN135" s="1165"/>
      <c r="AO135" s="1165"/>
      <c r="AP135" s="1165"/>
      <c r="AQ135" s="1165"/>
      <c r="AR135" s="1165"/>
      <c r="AS135" s="1165"/>
      <c r="AT135" s="1165"/>
      <c r="AU135" s="1165"/>
      <c r="AV135" s="1165"/>
      <c r="AW135" s="1165"/>
      <c r="AX135" s="1165"/>
      <c r="AY135" s="1165"/>
      <c r="AZ135" s="1165"/>
      <c r="BA135" s="1165"/>
      <c r="BB135" s="1165"/>
      <c r="BC135" s="1165"/>
      <c r="BD135" s="1165"/>
      <c r="BE135" s="1165"/>
      <c r="BF135" s="1165"/>
      <c r="BG135" s="1165"/>
      <c r="BH135" s="1165"/>
      <c r="BI135" s="1165"/>
      <c r="BJ135" s="1165"/>
      <c r="BK135" s="1165"/>
      <c r="BL135" s="1165"/>
      <c r="BM135" s="1165"/>
      <c r="BN135" s="1165"/>
      <c r="BO135" s="1165"/>
      <c r="BP135" s="1165"/>
      <c r="BQ135" s="1165"/>
      <c r="BR135" s="1165"/>
      <c r="BS135" s="1165"/>
      <c r="BT135" s="1165"/>
      <c r="BU135" s="1165"/>
      <c r="BV135" s="1165"/>
      <c r="BW135" s="1165"/>
      <c r="BX135" s="1165"/>
      <c r="BY135" s="1165"/>
      <c r="BZ135" s="1165"/>
      <c r="CA135" s="1165"/>
      <c r="CB135" s="1165"/>
      <c r="CC135" s="1165"/>
      <c r="CD135" s="1165"/>
      <c r="CE135" s="1165"/>
      <c r="CF135" s="1165"/>
      <c r="CG135" s="1165"/>
      <c r="CH135" s="1165"/>
      <c r="CI135" s="1165"/>
      <c r="CJ135" s="1165"/>
      <c r="CK135" s="1165"/>
      <c r="CL135" s="1165"/>
      <c r="CN135" s="1165"/>
      <c r="CO135" s="1165"/>
      <c r="CP135" s="1165"/>
      <c r="CQ135" s="1165"/>
    </row>
    <row r="136" spans="1:95" hidden="1">
      <c r="A136" s="1165" t="s">
        <v>59</v>
      </c>
      <c r="B136" s="1180">
        <v>45505</v>
      </c>
      <c r="C136" s="1181">
        <v>45523</v>
      </c>
      <c r="D136" s="1182"/>
      <c r="E136" s="1183"/>
      <c r="F136" s="1165"/>
      <c r="G136" s="1234"/>
      <c r="H136" s="1165"/>
      <c r="I136" s="1165"/>
      <c r="J136" s="1165"/>
      <c r="K136" s="1165"/>
      <c r="L136" s="1183"/>
      <c r="M136" s="1165"/>
      <c r="N136" s="1165"/>
      <c r="O136" s="1165"/>
      <c r="P136" s="1165"/>
      <c r="Q136" s="1165"/>
      <c r="R136" s="1165"/>
      <c r="S136" s="1165"/>
      <c r="T136" s="1165"/>
      <c r="U136" s="1165"/>
      <c r="V136" s="1165"/>
      <c r="W136" s="1165"/>
      <c r="X136" s="1165"/>
      <c r="Y136" s="1165"/>
      <c r="Z136" s="1165"/>
      <c r="AA136" s="1165"/>
      <c r="AB136" s="1165"/>
      <c r="AC136" s="1165"/>
      <c r="AD136" s="1165"/>
      <c r="AE136" s="1165"/>
      <c r="AF136" s="1165"/>
      <c r="AG136" s="1165"/>
      <c r="AH136" s="1165"/>
      <c r="AI136" s="1165"/>
      <c r="AJ136" s="1165"/>
      <c r="AK136" s="1165"/>
      <c r="AL136" s="1165"/>
      <c r="AM136" s="1165"/>
      <c r="AN136" s="1165"/>
      <c r="AO136" s="1165"/>
      <c r="AP136" s="1165"/>
      <c r="AQ136" s="1165"/>
      <c r="AR136" s="1165"/>
      <c r="AS136" s="1165"/>
      <c r="AT136" s="1165"/>
      <c r="AU136" s="1165"/>
      <c r="AV136" s="1165"/>
      <c r="AW136" s="1165"/>
      <c r="AX136" s="1165"/>
      <c r="AY136" s="1165"/>
      <c r="AZ136" s="1165"/>
      <c r="BA136" s="1165"/>
      <c r="BB136" s="1165"/>
      <c r="BC136" s="1165"/>
      <c r="BD136" s="1165"/>
      <c r="BE136" s="1165"/>
      <c r="BF136" s="1165"/>
      <c r="BG136" s="1165"/>
      <c r="BH136" s="1165"/>
      <c r="BI136" s="1165"/>
      <c r="BJ136" s="1165"/>
      <c r="BK136" s="1165"/>
      <c r="BL136" s="1165"/>
      <c r="BM136" s="1165"/>
      <c r="BN136" s="1165"/>
      <c r="BO136" s="1165"/>
      <c r="BP136" s="1165"/>
      <c r="BQ136" s="1165"/>
      <c r="BR136" s="1165"/>
      <c r="BS136" s="1165"/>
      <c r="BT136" s="1165"/>
      <c r="BU136" s="1165"/>
      <c r="BV136" s="1165"/>
      <c r="BW136" s="1165"/>
      <c r="BX136" s="1165"/>
      <c r="BY136" s="1165"/>
      <c r="BZ136" s="1165"/>
      <c r="CA136" s="1165"/>
      <c r="CB136" s="1165"/>
      <c r="CC136" s="1165"/>
      <c r="CD136" s="1165"/>
      <c r="CE136" s="1165"/>
      <c r="CF136" s="1165"/>
      <c r="CG136" s="1165"/>
      <c r="CH136" s="1165"/>
      <c r="CI136" s="1165"/>
      <c r="CJ136" s="1165"/>
      <c r="CK136" s="1165"/>
      <c r="CL136" s="1165"/>
      <c r="CN136" s="1165"/>
      <c r="CO136" s="1165"/>
      <c r="CP136" s="1165"/>
      <c r="CQ136" s="1165"/>
    </row>
    <row r="137" spans="1:95" hidden="1">
      <c r="A137" s="1165" t="s">
        <v>59</v>
      </c>
      <c r="B137" s="1180">
        <v>45536</v>
      </c>
      <c r="C137" s="1181">
        <v>45544</v>
      </c>
      <c r="D137" s="1182"/>
      <c r="E137" s="1183"/>
      <c r="F137" s="1165"/>
      <c r="G137" s="1234"/>
      <c r="H137" s="1165"/>
      <c r="I137" s="1165"/>
      <c r="J137" s="1165"/>
      <c r="K137" s="1165"/>
      <c r="L137" s="1183"/>
      <c r="M137" s="1165"/>
      <c r="N137" s="1165"/>
      <c r="O137" s="1165"/>
      <c r="P137" s="1165"/>
      <c r="Q137" s="1165"/>
      <c r="R137" s="1165"/>
      <c r="S137" s="1165"/>
      <c r="T137" s="1165"/>
      <c r="U137" s="1165"/>
      <c r="V137" s="1165"/>
      <c r="W137" s="1165"/>
      <c r="X137" s="1165"/>
      <c r="Y137" s="1165"/>
      <c r="Z137" s="1165"/>
      <c r="AA137" s="1165"/>
      <c r="AB137" s="1165"/>
      <c r="AC137" s="1165"/>
      <c r="AD137" s="1165"/>
      <c r="AE137" s="1165"/>
      <c r="AF137" s="1165"/>
      <c r="AG137" s="1165"/>
      <c r="AH137" s="1165"/>
      <c r="AI137" s="1165"/>
      <c r="AJ137" s="1165"/>
      <c r="AK137" s="1165"/>
      <c r="AL137" s="1165"/>
      <c r="AM137" s="1165"/>
      <c r="AN137" s="1165"/>
      <c r="AO137" s="1165"/>
      <c r="AP137" s="1165"/>
      <c r="AQ137" s="1165"/>
      <c r="AR137" s="1165"/>
      <c r="AS137" s="1165"/>
      <c r="AT137" s="1165"/>
      <c r="AU137" s="1165"/>
      <c r="AV137" s="1165"/>
      <c r="AW137" s="1165"/>
      <c r="AX137" s="1165"/>
      <c r="AY137" s="1165"/>
      <c r="AZ137" s="1165"/>
      <c r="BA137" s="1165"/>
      <c r="BB137" s="1165"/>
      <c r="BC137" s="1165"/>
      <c r="BD137" s="1165"/>
      <c r="BE137" s="1165"/>
      <c r="BF137" s="1165"/>
      <c r="BG137" s="1165"/>
      <c r="BH137" s="1165"/>
      <c r="BI137" s="1165"/>
      <c r="BJ137" s="1165"/>
      <c r="BK137" s="1165"/>
      <c r="BL137" s="1165"/>
      <c r="BM137" s="1165"/>
      <c r="BN137" s="1165"/>
      <c r="BO137" s="1165"/>
      <c r="BP137" s="1165"/>
      <c r="BQ137" s="1165"/>
      <c r="BR137" s="1165"/>
      <c r="BS137" s="1165"/>
      <c r="BT137" s="1165"/>
      <c r="BU137" s="1165"/>
      <c r="BV137" s="1165"/>
      <c r="BW137" s="1165"/>
      <c r="BX137" s="1165"/>
      <c r="BY137" s="1165"/>
      <c r="BZ137" s="1165"/>
      <c r="CA137" s="1165"/>
      <c r="CB137" s="1165"/>
      <c r="CC137" s="1165"/>
      <c r="CD137" s="1165"/>
      <c r="CE137" s="1165"/>
      <c r="CF137" s="1165"/>
      <c r="CG137" s="1165"/>
      <c r="CH137" s="1165"/>
      <c r="CI137" s="1165"/>
      <c r="CJ137" s="1165"/>
      <c r="CK137" s="1165"/>
      <c r="CL137" s="1165"/>
      <c r="CN137" s="1165"/>
      <c r="CO137" s="1165"/>
      <c r="CP137" s="1165"/>
      <c r="CQ137" s="1165"/>
    </row>
    <row r="138" spans="1:95" hidden="1">
      <c r="A138" s="1165" t="s">
        <v>59</v>
      </c>
      <c r="B138" s="1180">
        <v>45566</v>
      </c>
      <c r="C138" s="1181">
        <v>45581</v>
      </c>
      <c r="D138" s="1182"/>
      <c r="E138" s="1165"/>
      <c r="F138" s="1165"/>
      <c r="G138" s="1234"/>
      <c r="H138" s="1165"/>
      <c r="I138" s="1165"/>
      <c r="J138" s="1165"/>
      <c r="K138" s="1165"/>
      <c r="L138" s="1183"/>
      <c r="M138" s="1165"/>
      <c r="N138" s="1165"/>
      <c r="O138" s="1165"/>
      <c r="P138" s="1165"/>
      <c r="Q138" s="1165"/>
      <c r="R138" s="1165"/>
      <c r="S138" s="1165"/>
      <c r="T138" s="1165"/>
      <c r="U138" s="1165"/>
      <c r="V138" s="1165"/>
      <c r="W138" s="1165"/>
      <c r="X138" s="1165"/>
      <c r="Y138" s="1165"/>
      <c r="Z138" s="1165"/>
      <c r="AA138" s="1165"/>
      <c r="AB138" s="1165"/>
      <c r="AC138" s="1165"/>
      <c r="AD138" s="1165"/>
      <c r="AE138" s="1165"/>
      <c r="AF138" s="1165"/>
      <c r="AG138" s="1165"/>
      <c r="AH138" s="1165"/>
      <c r="AI138" s="1165"/>
      <c r="AJ138" s="1165"/>
      <c r="AK138" s="1165"/>
      <c r="AL138" s="1165"/>
      <c r="AM138" s="1165"/>
      <c r="AN138" s="1165"/>
      <c r="AO138" s="1165"/>
      <c r="AP138" s="1165"/>
      <c r="AQ138" s="1165"/>
      <c r="AR138" s="1165"/>
      <c r="AS138" s="1165"/>
      <c r="AT138" s="1165"/>
      <c r="AU138" s="1165"/>
      <c r="AV138" s="1165"/>
      <c r="AW138" s="1165"/>
      <c r="AX138" s="1165"/>
      <c r="AY138" s="1165"/>
      <c r="AZ138" s="1165"/>
      <c r="BA138" s="1165"/>
      <c r="BB138" s="1165"/>
      <c r="BC138" s="1165"/>
      <c r="BD138" s="1165"/>
      <c r="BE138" s="1165"/>
      <c r="BF138" s="1165"/>
      <c r="BG138" s="1165"/>
      <c r="BH138" s="1165"/>
      <c r="BI138" s="1165"/>
      <c r="BJ138" s="1165"/>
      <c r="BK138" s="1165"/>
      <c r="BL138" s="1165"/>
      <c r="BM138" s="1165"/>
      <c r="BN138" s="1165"/>
      <c r="BO138" s="1165"/>
      <c r="BP138" s="1165"/>
      <c r="BQ138" s="1165"/>
      <c r="BR138" s="1165"/>
      <c r="BS138" s="1165"/>
      <c r="BT138" s="1165"/>
      <c r="BU138" s="1165"/>
      <c r="BV138" s="1165"/>
      <c r="BW138" s="1165"/>
      <c r="BX138" s="1165"/>
      <c r="BY138" s="1165"/>
      <c r="BZ138" s="1165"/>
      <c r="CA138" s="1165"/>
      <c r="CB138" s="1165"/>
      <c r="CC138" s="1165"/>
      <c r="CD138" s="1165"/>
      <c r="CE138" s="1165"/>
      <c r="CF138" s="1165"/>
      <c r="CG138" s="1165"/>
      <c r="CH138" s="1165"/>
      <c r="CI138" s="1165"/>
      <c r="CJ138" s="1165"/>
      <c r="CK138" s="1165"/>
      <c r="CL138" s="1165"/>
      <c r="CN138" s="1165"/>
      <c r="CO138" s="1165"/>
      <c r="CP138" s="1165"/>
      <c r="CQ138" s="1165"/>
    </row>
    <row r="139" spans="1:95" hidden="1">
      <c r="A139" s="1165" t="s">
        <v>59</v>
      </c>
      <c r="B139" s="1180">
        <v>45597</v>
      </c>
      <c r="C139" s="1181">
        <v>45607</v>
      </c>
      <c r="D139" s="1182"/>
      <c r="E139" s="1165"/>
      <c r="F139" s="1165"/>
      <c r="G139" s="1234"/>
      <c r="H139" s="1165"/>
      <c r="I139" s="1165"/>
      <c r="J139" s="1165"/>
      <c r="K139" s="1165"/>
      <c r="L139" s="1183"/>
      <c r="M139" s="1165"/>
      <c r="N139" s="1165"/>
      <c r="O139" s="1165"/>
      <c r="P139" s="1165"/>
      <c r="Q139" s="1165"/>
      <c r="R139" s="1165"/>
      <c r="S139" s="1165"/>
      <c r="T139" s="1165"/>
      <c r="U139" s="1165"/>
      <c r="V139" s="1165"/>
      <c r="W139" s="1165"/>
      <c r="X139" s="1165"/>
      <c r="Y139" s="1165"/>
      <c r="Z139" s="1165"/>
      <c r="AA139" s="1165"/>
      <c r="AB139" s="1165"/>
      <c r="AC139" s="1165"/>
      <c r="AD139" s="1165"/>
      <c r="AE139" s="1165"/>
      <c r="AF139" s="1165"/>
      <c r="AG139" s="1165"/>
      <c r="AH139" s="1165"/>
      <c r="AI139" s="1165"/>
      <c r="AJ139" s="1165"/>
      <c r="AK139" s="1165"/>
      <c r="AL139" s="1165"/>
      <c r="AM139" s="1165"/>
      <c r="AN139" s="1165"/>
      <c r="AO139" s="1165"/>
      <c r="AP139" s="1165"/>
      <c r="AQ139" s="1165"/>
      <c r="AR139" s="1165"/>
      <c r="AS139" s="1165"/>
      <c r="AT139" s="1165"/>
      <c r="AU139" s="1165"/>
      <c r="AV139" s="1165"/>
      <c r="AW139" s="1165"/>
      <c r="AX139" s="1165"/>
      <c r="AY139" s="1165"/>
      <c r="AZ139" s="1165"/>
      <c r="BA139" s="1165"/>
      <c r="BB139" s="1165"/>
      <c r="BC139" s="1165"/>
      <c r="BD139" s="1165"/>
      <c r="BE139" s="1165"/>
      <c r="BF139" s="1165"/>
      <c r="BG139" s="1165"/>
      <c r="BH139" s="1165"/>
      <c r="BI139" s="1165"/>
      <c r="BJ139" s="1165"/>
      <c r="BK139" s="1165"/>
      <c r="BL139" s="1165"/>
      <c r="BM139" s="1165"/>
      <c r="BN139" s="1165"/>
      <c r="BO139" s="1165"/>
      <c r="BP139" s="1165"/>
      <c r="BQ139" s="1165"/>
      <c r="BR139" s="1165"/>
      <c r="BS139" s="1165"/>
      <c r="BT139" s="1165"/>
      <c r="BU139" s="1165"/>
      <c r="BV139" s="1165"/>
      <c r="BW139" s="1165"/>
      <c r="BX139" s="1165"/>
      <c r="BY139" s="1165"/>
      <c r="BZ139" s="1165"/>
      <c r="CA139" s="1165"/>
      <c r="CB139" s="1165"/>
      <c r="CC139" s="1165"/>
      <c r="CD139" s="1165"/>
      <c r="CE139" s="1165"/>
      <c r="CF139" s="1165"/>
      <c r="CG139" s="1165"/>
      <c r="CH139" s="1165"/>
      <c r="CI139" s="1165"/>
      <c r="CJ139" s="1165"/>
      <c r="CK139" s="1165"/>
      <c r="CL139" s="1165"/>
      <c r="CN139" s="1165"/>
      <c r="CO139" s="1165"/>
      <c r="CP139" s="1165"/>
      <c r="CQ139" s="1165"/>
    </row>
    <row r="140" spans="1:95" hidden="1">
      <c r="A140" s="1165" t="s">
        <v>59</v>
      </c>
      <c r="B140" s="1180">
        <v>45627</v>
      </c>
      <c r="C140" s="1181">
        <v>45642</v>
      </c>
      <c r="D140" s="1182"/>
      <c r="E140" s="1183"/>
      <c r="F140" s="1165"/>
      <c r="G140" s="1234"/>
      <c r="H140" s="1165"/>
      <c r="I140" s="1165"/>
      <c r="J140" s="1165"/>
      <c r="K140" s="1165"/>
      <c r="L140" s="1183"/>
      <c r="M140" s="1165"/>
      <c r="N140" s="1165"/>
      <c r="O140" s="1165"/>
      <c r="P140" s="1165"/>
      <c r="Q140" s="1165"/>
      <c r="R140" s="1165"/>
      <c r="S140" s="1165"/>
      <c r="T140" s="1165"/>
      <c r="U140" s="1165"/>
      <c r="V140" s="1165"/>
      <c r="W140" s="1165"/>
      <c r="X140" s="1165"/>
      <c r="Y140" s="1165"/>
      <c r="Z140" s="1165"/>
      <c r="AA140" s="1165"/>
      <c r="AB140" s="1165"/>
      <c r="AC140" s="1165"/>
      <c r="AD140" s="1165"/>
      <c r="AE140" s="1165"/>
      <c r="AF140" s="1165"/>
      <c r="AG140" s="1165"/>
      <c r="AH140" s="1165"/>
      <c r="AI140" s="1165"/>
      <c r="AJ140" s="1165"/>
      <c r="AK140" s="1165"/>
      <c r="AL140" s="1165"/>
      <c r="AM140" s="1165"/>
      <c r="AN140" s="1165"/>
      <c r="AO140" s="1165"/>
      <c r="AP140" s="1165"/>
      <c r="AQ140" s="1165"/>
      <c r="AR140" s="1165"/>
      <c r="AS140" s="1165"/>
      <c r="AT140" s="1165"/>
      <c r="AU140" s="1165"/>
      <c r="AV140" s="1165"/>
      <c r="AW140" s="1165"/>
      <c r="AX140" s="1165"/>
      <c r="AY140" s="1165"/>
      <c r="AZ140" s="1165"/>
      <c r="BA140" s="1165"/>
      <c r="BB140" s="1165"/>
      <c r="BC140" s="1165"/>
      <c r="BD140" s="1165"/>
      <c r="BE140" s="1165"/>
      <c r="BF140" s="1165"/>
      <c r="BG140" s="1165"/>
      <c r="BH140" s="1165"/>
      <c r="BI140" s="1165"/>
      <c r="BJ140" s="1165"/>
      <c r="BK140" s="1165"/>
      <c r="BL140" s="1165"/>
      <c r="BM140" s="1165"/>
      <c r="BN140" s="1165"/>
      <c r="BO140" s="1165"/>
      <c r="BP140" s="1165"/>
      <c r="BQ140" s="1165"/>
      <c r="BR140" s="1165"/>
      <c r="BS140" s="1165"/>
      <c r="BT140" s="1165"/>
      <c r="BU140" s="1165"/>
      <c r="BV140" s="1165"/>
      <c r="BW140" s="1165"/>
      <c r="BX140" s="1165"/>
      <c r="BY140" s="1165"/>
      <c r="BZ140" s="1165"/>
      <c r="CA140" s="1165"/>
      <c r="CB140" s="1165"/>
      <c r="CC140" s="1165"/>
      <c r="CD140" s="1165"/>
      <c r="CE140" s="1165"/>
      <c r="CF140" s="1165"/>
      <c r="CG140" s="1165"/>
      <c r="CH140" s="1165"/>
      <c r="CI140" s="1165"/>
      <c r="CJ140" s="1165"/>
      <c r="CK140" s="1165"/>
      <c r="CL140" s="1165"/>
      <c r="CN140" s="1165"/>
      <c r="CO140" s="1165"/>
      <c r="CP140" s="1165"/>
      <c r="CQ140" s="1165"/>
    </row>
    <row r="141" spans="1:95">
      <c r="A141" s="1165" t="s">
        <v>59</v>
      </c>
      <c r="B141" s="1180">
        <v>45658</v>
      </c>
      <c r="C141" s="1181">
        <v>45681</v>
      </c>
      <c r="D141" s="1182"/>
      <c r="E141" s="1183"/>
      <c r="F141" s="1165"/>
      <c r="G141" s="1234"/>
      <c r="H141" s="1165"/>
      <c r="I141" s="1165"/>
      <c r="J141" s="1165"/>
      <c r="K141" s="1165"/>
      <c r="L141" s="1183"/>
      <c r="M141" s="1165"/>
      <c r="N141" s="1165"/>
      <c r="O141" s="1165"/>
      <c r="P141" s="1165"/>
      <c r="Q141" s="1165"/>
      <c r="R141" s="1165"/>
      <c r="S141" s="1165"/>
      <c r="T141" s="1165"/>
      <c r="U141" s="1165"/>
      <c r="V141" s="1165"/>
      <c r="W141" s="1165"/>
      <c r="X141" s="1165"/>
      <c r="Y141" s="1165"/>
      <c r="Z141" s="1165"/>
      <c r="AA141" s="1165"/>
      <c r="AB141" s="1165"/>
      <c r="AC141" s="1165"/>
      <c r="AD141" s="1165"/>
      <c r="AE141" s="1165"/>
      <c r="AF141" s="1165"/>
      <c r="AG141" s="1165"/>
      <c r="AH141" s="1165"/>
      <c r="AI141" s="1165"/>
      <c r="AJ141" s="1165"/>
      <c r="AK141" s="1165"/>
      <c r="AL141" s="1165"/>
      <c r="AM141" s="1165"/>
      <c r="AN141" s="1165"/>
      <c r="AO141" s="1165"/>
      <c r="AP141" s="1165"/>
      <c r="AQ141" s="1165"/>
      <c r="AR141" s="1165"/>
      <c r="AS141" s="1165"/>
      <c r="AT141" s="1165"/>
      <c r="AU141" s="1165"/>
      <c r="AV141" s="1165"/>
      <c r="AW141" s="1165"/>
      <c r="AX141" s="1165"/>
      <c r="AY141" s="1165"/>
      <c r="AZ141" s="1165"/>
      <c r="BA141" s="1165"/>
      <c r="BB141" s="1165"/>
      <c r="BC141" s="1165"/>
      <c r="BD141" s="1165"/>
      <c r="BE141" s="1165"/>
      <c r="BF141" s="1165"/>
      <c r="BG141" s="1165"/>
      <c r="BH141" s="1165"/>
      <c r="BI141" s="1165"/>
      <c r="BJ141" s="1165"/>
      <c r="BK141" s="1165"/>
      <c r="BL141" s="1165"/>
      <c r="BM141" s="1165"/>
      <c r="BN141" s="1165"/>
      <c r="BO141" s="1165"/>
      <c r="BP141" s="1165"/>
      <c r="BQ141" s="1165"/>
      <c r="BR141" s="1165"/>
      <c r="BS141" s="1165"/>
      <c r="BT141" s="1165"/>
      <c r="BU141" s="1165"/>
      <c r="BV141" s="1165"/>
      <c r="BW141" s="1165"/>
      <c r="BX141" s="1165"/>
      <c r="BY141" s="1165"/>
      <c r="BZ141" s="1165"/>
      <c r="CA141" s="1165"/>
      <c r="CB141" s="1165"/>
      <c r="CC141" s="1165"/>
      <c r="CD141" s="1165"/>
      <c r="CE141" s="1165"/>
      <c r="CF141" s="1165"/>
      <c r="CG141" s="1165"/>
      <c r="CH141" s="1165"/>
      <c r="CI141" s="1165"/>
      <c r="CJ141" s="1165"/>
      <c r="CK141" s="1165"/>
      <c r="CL141" s="1165"/>
      <c r="CN141" s="1165"/>
      <c r="CO141" s="1165"/>
      <c r="CP141" s="1165"/>
      <c r="CQ141" s="1165"/>
    </row>
    <row r="142" spans="1:95">
      <c r="A142" s="1165" t="s">
        <v>59</v>
      </c>
      <c r="B142" s="1180">
        <v>45689</v>
      </c>
      <c r="C142" s="1181">
        <v>45698</v>
      </c>
      <c r="D142" s="1182"/>
      <c r="E142" s="1183"/>
      <c r="F142" s="1165"/>
      <c r="G142" s="1234"/>
      <c r="H142" s="1165"/>
      <c r="I142" s="1165"/>
      <c r="J142" s="1165"/>
      <c r="K142" s="1165"/>
      <c r="L142" s="1183"/>
      <c r="M142" s="1165"/>
      <c r="N142" s="1165"/>
      <c r="O142" s="1165"/>
      <c r="P142" s="1165"/>
      <c r="Q142" s="1165"/>
      <c r="R142" s="1165"/>
      <c r="S142" s="1165"/>
      <c r="T142" s="1165"/>
      <c r="U142" s="1165"/>
      <c r="V142" s="1165"/>
      <c r="W142" s="1165"/>
      <c r="X142" s="1165"/>
      <c r="Y142" s="1165"/>
      <c r="Z142" s="1165"/>
      <c r="AA142" s="1165"/>
      <c r="AB142" s="1165"/>
      <c r="AC142" s="1165"/>
      <c r="AD142" s="1165"/>
      <c r="AE142" s="1165"/>
      <c r="AF142" s="1165"/>
      <c r="AG142" s="1165"/>
      <c r="AH142" s="1165"/>
      <c r="AI142" s="1165"/>
      <c r="AJ142" s="1165"/>
      <c r="AK142" s="1165"/>
      <c r="AL142" s="1165"/>
      <c r="AM142" s="1165"/>
      <c r="AN142" s="1165"/>
      <c r="AO142" s="1165"/>
      <c r="AP142" s="1165"/>
      <c r="AQ142" s="1165"/>
      <c r="AR142" s="1165"/>
      <c r="AS142" s="1165"/>
      <c r="AT142" s="1165"/>
      <c r="AU142" s="1165"/>
      <c r="AV142" s="1165"/>
      <c r="AW142" s="1165"/>
      <c r="AX142" s="1165"/>
      <c r="AY142" s="1165"/>
      <c r="AZ142" s="1165"/>
      <c r="BA142" s="1165"/>
      <c r="BB142" s="1165"/>
      <c r="BC142" s="1165"/>
      <c r="BD142" s="1165"/>
      <c r="BE142" s="1165"/>
      <c r="BF142" s="1165"/>
      <c r="BG142" s="1165"/>
      <c r="BH142" s="1165"/>
      <c r="BI142" s="1165"/>
      <c r="BJ142" s="1165"/>
      <c r="BK142" s="1165"/>
      <c r="BL142" s="1165"/>
      <c r="BM142" s="1165"/>
      <c r="BN142" s="1165"/>
      <c r="BO142" s="1165"/>
      <c r="BP142" s="1165"/>
      <c r="BQ142" s="1165"/>
      <c r="BR142" s="1165"/>
      <c r="BS142" s="1165"/>
      <c r="BT142" s="1165"/>
      <c r="BU142" s="1165"/>
      <c r="BV142" s="1165"/>
      <c r="BW142" s="1165"/>
      <c r="BX142" s="1165"/>
      <c r="BY142" s="1165"/>
      <c r="BZ142" s="1165"/>
      <c r="CA142" s="1165"/>
      <c r="CB142" s="1165"/>
      <c r="CC142" s="1165"/>
      <c r="CD142" s="1165"/>
      <c r="CE142" s="1165"/>
      <c r="CF142" s="1165"/>
      <c r="CG142" s="1165"/>
      <c r="CH142" s="1165"/>
      <c r="CI142" s="1165"/>
      <c r="CJ142" s="1165"/>
      <c r="CK142" s="1165"/>
      <c r="CL142" s="1165"/>
      <c r="CN142" s="1165"/>
      <c r="CO142" s="1165"/>
      <c r="CP142" s="1165"/>
      <c r="CQ142" s="1165"/>
    </row>
    <row r="143" spans="1:95">
      <c r="A143" s="1165" t="s">
        <v>59</v>
      </c>
      <c r="B143" s="1180">
        <v>45717</v>
      </c>
      <c r="C143" s="1181">
        <v>45737</v>
      </c>
      <c r="D143" s="1182"/>
      <c r="E143" s="1183"/>
      <c r="F143" s="1165"/>
      <c r="G143" s="1234"/>
      <c r="H143" s="1165"/>
      <c r="I143" s="1165"/>
      <c r="J143" s="1165"/>
      <c r="K143" s="1165"/>
      <c r="L143" s="1183"/>
      <c r="M143" s="1165"/>
      <c r="N143" s="1165"/>
      <c r="O143" s="1165"/>
      <c r="P143" s="1165"/>
      <c r="Q143" s="1165"/>
      <c r="R143" s="1165"/>
      <c r="S143" s="1165"/>
      <c r="T143" s="1165"/>
      <c r="U143" s="1165"/>
      <c r="V143" s="1165"/>
      <c r="W143" s="1165"/>
      <c r="X143" s="1165"/>
      <c r="Y143" s="1165"/>
      <c r="Z143" s="1165"/>
      <c r="AA143" s="1165"/>
      <c r="AB143" s="1165"/>
      <c r="AC143" s="1165"/>
      <c r="AD143" s="1165"/>
      <c r="AE143" s="1165"/>
      <c r="AF143" s="1165"/>
      <c r="AG143" s="1165"/>
      <c r="AH143" s="1165"/>
      <c r="AI143" s="1165"/>
      <c r="AJ143" s="1165"/>
      <c r="AK143" s="1165"/>
      <c r="AL143" s="1165"/>
      <c r="AM143" s="1165"/>
      <c r="AN143" s="1165"/>
      <c r="AO143" s="1165"/>
      <c r="AP143" s="1165"/>
      <c r="AQ143" s="1165"/>
      <c r="AR143" s="1165"/>
      <c r="AS143" s="1165"/>
      <c r="AT143" s="1165"/>
      <c r="AU143" s="1165"/>
      <c r="AV143" s="1165"/>
      <c r="AW143" s="1165"/>
      <c r="AX143" s="1165"/>
      <c r="AY143" s="1165"/>
      <c r="AZ143" s="1165"/>
      <c r="BA143" s="1165"/>
      <c r="BB143" s="1165"/>
      <c r="BC143" s="1165"/>
      <c r="BD143" s="1165"/>
      <c r="BE143" s="1165"/>
      <c r="BF143" s="1165"/>
      <c r="BG143" s="1165"/>
      <c r="BH143" s="1165"/>
      <c r="BI143" s="1165"/>
      <c r="BJ143" s="1165"/>
      <c r="BK143" s="1165"/>
      <c r="BL143" s="1165"/>
      <c r="BM143" s="1165"/>
      <c r="BN143" s="1165"/>
      <c r="BO143" s="1165"/>
      <c r="BP143" s="1165"/>
      <c r="BQ143" s="1165"/>
      <c r="BR143" s="1165"/>
      <c r="BS143" s="1165"/>
      <c r="BT143" s="1165"/>
      <c r="BU143" s="1165"/>
      <c r="BV143" s="1165"/>
      <c r="BW143" s="1165"/>
      <c r="BX143" s="1165"/>
      <c r="BY143" s="1165"/>
      <c r="BZ143" s="1165"/>
      <c r="CA143" s="1165"/>
      <c r="CB143" s="1165"/>
      <c r="CC143" s="1165"/>
      <c r="CD143" s="1165"/>
      <c r="CE143" s="1165"/>
      <c r="CF143" s="1165"/>
      <c r="CG143" s="1165"/>
      <c r="CH143" s="1165"/>
      <c r="CI143" s="1165"/>
      <c r="CJ143" s="1165"/>
      <c r="CK143" s="1165"/>
      <c r="CL143" s="1165"/>
      <c r="CN143" s="1165"/>
      <c r="CO143" s="1165"/>
      <c r="CP143" s="1165"/>
      <c r="CQ143" s="1165"/>
    </row>
    <row r="144" spans="1:95">
      <c r="A144" s="1165" t="s">
        <v>59</v>
      </c>
      <c r="B144" s="1180">
        <v>45748</v>
      </c>
      <c r="C144" s="1181">
        <v>45757</v>
      </c>
      <c r="D144" s="1182"/>
      <c r="E144" s="1183"/>
      <c r="F144" s="1165"/>
      <c r="G144" s="1234"/>
      <c r="H144" s="1165"/>
      <c r="I144" s="1165"/>
      <c r="J144" s="1165"/>
      <c r="K144" s="1165"/>
      <c r="L144" s="1183"/>
      <c r="M144" s="1165"/>
      <c r="N144" s="1165"/>
      <c r="O144" s="1165"/>
      <c r="P144" s="1165"/>
      <c r="Q144" s="1165"/>
      <c r="R144" s="1165"/>
      <c r="S144" s="1165"/>
      <c r="T144" s="1165"/>
      <c r="U144" s="1165"/>
      <c r="V144" s="1165"/>
      <c r="W144" s="1165"/>
      <c r="X144" s="1165"/>
      <c r="Y144" s="1165"/>
      <c r="Z144" s="1165"/>
      <c r="AA144" s="1165"/>
      <c r="AB144" s="1165"/>
      <c r="AC144" s="1165"/>
      <c r="AD144" s="1165"/>
      <c r="AE144" s="1165"/>
      <c r="AF144" s="1165"/>
      <c r="AG144" s="1165"/>
      <c r="AH144" s="1165"/>
      <c r="AI144" s="1165"/>
      <c r="AJ144" s="1165"/>
      <c r="AK144" s="1165"/>
      <c r="AL144" s="1165"/>
      <c r="AM144" s="1165"/>
      <c r="AN144" s="1165"/>
      <c r="AO144" s="1165"/>
      <c r="AP144" s="1165"/>
      <c r="AQ144" s="1165"/>
      <c r="AR144" s="1165"/>
      <c r="AS144" s="1165"/>
      <c r="AT144" s="1165"/>
      <c r="AU144" s="1165"/>
      <c r="AV144" s="1165"/>
      <c r="AW144" s="1165"/>
      <c r="AX144" s="1165"/>
      <c r="AY144" s="1165"/>
      <c r="AZ144" s="1165"/>
      <c r="BA144" s="1165"/>
      <c r="BB144" s="1165"/>
      <c r="BC144" s="1165"/>
      <c r="BD144" s="1165"/>
      <c r="BE144" s="1165"/>
      <c r="BF144" s="1165"/>
      <c r="BG144" s="1165"/>
      <c r="BH144" s="1165"/>
      <c r="BI144" s="1165"/>
      <c r="BJ144" s="1165"/>
      <c r="BK144" s="1165"/>
      <c r="BL144" s="1165"/>
      <c r="BM144" s="1165"/>
      <c r="BN144" s="1165"/>
      <c r="BO144" s="1165"/>
      <c r="BP144" s="1165"/>
      <c r="BQ144" s="1165"/>
      <c r="BR144" s="1165"/>
      <c r="BS144" s="1165"/>
      <c r="BT144" s="1165"/>
      <c r="BU144" s="1165"/>
      <c r="BV144" s="1165"/>
      <c r="BW144" s="1165"/>
      <c r="BX144" s="1165"/>
      <c r="BY144" s="1165"/>
      <c r="BZ144" s="1165"/>
      <c r="CA144" s="1165"/>
      <c r="CB144" s="1165"/>
      <c r="CC144" s="1165"/>
      <c r="CD144" s="1165"/>
      <c r="CE144" s="1165"/>
      <c r="CF144" s="1165"/>
      <c r="CG144" s="1165"/>
      <c r="CH144" s="1165"/>
      <c r="CI144" s="1165"/>
      <c r="CJ144" s="1165"/>
      <c r="CK144" s="1165"/>
      <c r="CL144" s="1165"/>
      <c r="CN144" s="1165"/>
      <c r="CO144" s="1165"/>
      <c r="CP144" s="1165"/>
      <c r="CQ144" s="1165"/>
    </row>
    <row r="145" spans="1:95">
      <c r="A145" s="1165" t="s">
        <v>59</v>
      </c>
      <c r="B145" s="1180">
        <v>45778</v>
      </c>
      <c r="C145" s="1181">
        <v>45789</v>
      </c>
      <c r="D145" s="1182"/>
      <c r="E145" s="1183"/>
      <c r="F145" s="1165"/>
      <c r="G145" s="1234"/>
      <c r="H145" s="1165"/>
      <c r="I145" s="1165"/>
      <c r="J145" s="1165"/>
      <c r="K145" s="1165" t="s">
        <v>369</v>
      </c>
      <c r="L145" s="1183"/>
      <c r="M145" s="1165"/>
      <c r="N145" s="1165"/>
      <c r="O145" s="1165"/>
      <c r="P145" s="1165"/>
      <c r="Q145" s="1165"/>
      <c r="R145" s="1165"/>
      <c r="S145" s="1165"/>
      <c r="T145" s="1165"/>
      <c r="U145" s="1165"/>
      <c r="V145" s="1165"/>
      <c r="W145" s="1165"/>
      <c r="X145" s="1165"/>
      <c r="Y145" s="1165"/>
      <c r="Z145" s="1165"/>
      <c r="AA145" s="1165"/>
      <c r="AB145" s="1165"/>
      <c r="AC145" s="1165"/>
      <c r="AD145" s="1165"/>
      <c r="AE145" s="1165"/>
      <c r="AF145" s="1165"/>
      <c r="AG145" s="1165"/>
      <c r="AH145" s="1165"/>
      <c r="AI145" s="1165"/>
      <c r="AJ145" s="1165"/>
      <c r="AK145" s="1165"/>
      <c r="AL145" s="1165"/>
      <c r="AM145" s="1165"/>
      <c r="AN145" s="1165"/>
      <c r="AO145" s="1165"/>
      <c r="AP145" s="1165"/>
      <c r="AQ145" s="1165"/>
      <c r="AR145" s="1165"/>
      <c r="AS145" s="1165"/>
      <c r="AT145" s="1165"/>
      <c r="AU145" s="1165"/>
      <c r="AV145" s="1165"/>
      <c r="AW145" s="1165"/>
      <c r="AX145" s="1165"/>
      <c r="AY145" s="1165"/>
      <c r="AZ145" s="1165"/>
      <c r="BA145" s="1165"/>
      <c r="BB145" s="1165"/>
      <c r="BC145" s="1165"/>
      <c r="BD145" s="1165"/>
      <c r="BE145" s="1165"/>
      <c r="BF145" s="1165"/>
      <c r="BG145" s="1165"/>
      <c r="BH145" s="1165"/>
      <c r="BI145" s="1165"/>
      <c r="BJ145" s="1165"/>
      <c r="BK145" s="1165"/>
      <c r="BL145" s="1165"/>
      <c r="BM145" s="1165"/>
      <c r="BN145" s="1165"/>
      <c r="BO145" s="1165"/>
      <c r="BP145" s="1165"/>
      <c r="BQ145" s="1165"/>
      <c r="BR145" s="1165"/>
      <c r="BS145" s="1165"/>
      <c r="BT145" s="1165"/>
      <c r="BU145" s="1165"/>
      <c r="BV145" s="1165"/>
      <c r="BW145" s="1165"/>
      <c r="BX145" s="1165"/>
      <c r="BY145" s="1165"/>
      <c r="BZ145" s="1165"/>
      <c r="CA145" s="1165"/>
      <c r="CB145" s="1165"/>
      <c r="CC145" s="1165"/>
      <c r="CD145" s="1165"/>
      <c r="CE145" s="1165"/>
      <c r="CF145" s="1165"/>
      <c r="CG145" s="1165"/>
      <c r="CH145" s="1165"/>
      <c r="CI145" s="1165"/>
      <c r="CJ145" s="1165"/>
      <c r="CK145" s="1165"/>
      <c r="CL145" s="1165"/>
      <c r="CN145" s="1165"/>
      <c r="CO145" s="1165"/>
      <c r="CP145" s="1165"/>
      <c r="CQ145" s="1165"/>
    </row>
    <row r="146" spans="1:95">
      <c r="A146" s="1165" t="s">
        <v>59</v>
      </c>
      <c r="B146" s="1180">
        <v>45809</v>
      </c>
      <c r="C146" s="1181">
        <v>45834</v>
      </c>
      <c r="D146" s="1182"/>
      <c r="E146" s="1183"/>
      <c r="F146" s="1165"/>
      <c r="G146" s="1234"/>
      <c r="H146" s="1165"/>
      <c r="I146" s="1165"/>
      <c r="J146" s="1165"/>
      <c r="K146" s="1165" t="s">
        <v>369</v>
      </c>
      <c r="L146" s="1183"/>
      <c r="M146" s="1165"/>
      <c r="N146" s="1165"/>
      <c r="O146" s="1165"/>
      <c r="P146" s="1165"/>
      <c r="Q146" s="1165"/>
      <c r="R146" s="1165"/>
      <c r="S146" s="1165"/>
      <c r="T146" s="1165"/>
      <c r="U146" s="1165"/>
      <c r="V146" s="1165"/>
      <c r="W146" s="1165"/>
      <c r="X146" s="1165"/>
      <c r="Y146" s="1165"/>
      <c r="Z146" s="1165"/>
      <c r="AA146" s="1165"/>
      <c r="AB146" s="1165"/>
      <c r="AC146" s="1165"/>
      <c r="AD146" s="1165"/>
      <c r="AE146" s="1165"/>
      <c r="AF146" s="1165"/>
      <c r="AG146" s="1165"/>
      <c r="AH146" s="1165"/>
      <c r="AI146" s="1165"/>
      <c r="AJ146" s="1165"/>
      <c r="AK146" s="1165"/>
      <c r="AL146" s="1165"/>
      <c r="AM146" s="1165"/>
      <c r="AN146" s="1165"/>
      <c r="AO146" s="1165"/>
      <c r="AP146" s="1165"/>
      <c r="AQ146" s="1165"/>
      <c r="AR146" s="1165"/>
      <c r="AS146" s="1165"/>
      <c r="AT146" s="1165"/>
      <c r="AU146" s="1165"/>
      <c r="AV146" s="1165"/>
      <c r="AW146" s="1165"/>
      <c r="AX146" s="1165"/>
      <c r="AY146" s="1165"/>
      <c r="AZ146" s="1165"/>
      <c r="BA146" s="1165"/>
      <c r="BB146" s="1165"/>
      <c r="BC146" s="1165"/>
      <c r="BD146" s="1165"/>
      <c r="BE146" s="1165"/>
      <c r="BF146" s="1165"/>
      <c r="BG146" s="1165"/>
      <c r="BH146" s="1165"/>
      <c r="BI146" s="1165"/>
      <c r="BJ146" s="1165"/>
      <c r="BK146" s="1165"/>
      <c r="BL146" s="1165"/>
      <c r="BM146" s="1165"/>
      <c r="BN146" s="1165"/>
      <c r="BO146" s="1165"/>
      <c r="BP146" s="1165"/>
      <c r="BQ146" s="1165"/>
      <c r="BR146" s="1165"/>
      <c r="BS146" s="1165"/>
      <c r="BT146" s="1165"/>
      <c r="BU146" s="1165"/>
      <c r="BV146" s="1165"/>
      <c r="BW146" s="1165"/>
      <c r="BX146" s="1165"/>
      <c r="BY146" s="1165"/>
      <c r="BZ146" s="1165"/>
      <c r="CA146" s="1165"/>
      <c r="CB146" s="1165"/>
      <c r="CC146" s="1165"/>
      <c r="CD146" s="1165"/>
      <c r="CE146" s="1165"/>
      <c r="CF146" s="1165"/>
      <c r="CG146" s="1165"/>
      <c r="CH146" s="1165"/>
      <c r="CI146" s="1165"/>
      <c r="CJ146" s="1165"/>
      <c r="CK146" s="1165"/>
      <c r="CL146" s="1165"/>
      <c r="CN146" s="1165"/>
      <c r="CO146" s="1165"/>
      <c r="CP146" s="1165"/>
      <c r="CQ146" s="1165"/>
    </row>
    <row r="147" spans="1:95">
      <c r="A147" s="1165" t="s">
        <v>59</v>
      </c>
      <c r="B147" s="1180">
        <v>45839</v>
      </c>
      <c r="C147" s="1181">
        <v>45863</v>
      </c>
      <c r="D147" s="1182"/>
      <c r="E147" s="1183"/>
      <c r="F147" s="1165"/>
      <c r="G147" s="1234"/>
      <c r="H147" s="1165"/>
      <c r="I147" s="1165"/>
      <c r="J147" s="1165"/>
      <c r="K147" s="1165" t="s">
        <v>369</v>
      </c>
      <c r="L147" s="1183"/>
      <c r="M147" s="1165"/>
      <c r="N147" s="1165"/>
      <c r="O147" s="1165"/>
      <c r="P147" s="1165"/>
      <c r="Q147" s="1165"/>
      <c r="R147" s="1165"/>
      <c r="S147" s="1165"/>
      <c r="T147" s="1165"/>
      <c r="U147" s="1165"/>
      <c r="V147" s="1165"/>
      <c r="W147" s="1165"/>
      <c r="X147" s="1165"/>
      <c r="Y147" s="1165"/>
      <c r="Z147" s="1165"/>
      <c r="AA147" s="1165"/>
      <c r="AB147" s="1165"/>
      <c r="AC147" s="1165"/>
      <c r="AD147" s="1165"/>
      <c r="AE147" s="1165"/>
      <c r="AF147" s="1165"/>
      <c r="AG147" s="1165"/>
      <c r="AH147" s="1165"/>
      <c r="AI147" s="1165"/>
      <c r="AJ147" s="1165"/>
      <c r="AK147" s="1165"/>
      <c r="AL147" s="1165"/>
      <c r="AM147" s="1165"/>
      <c r="AN147" s="1165"/>
      <c r="AO147" s="1165"/>
      <c r="AP147" s="1165"/>
      <c r="AQ147" s="1165"/>
      <c r="AR147" s="1165"/>
      <c r="AS147" s="1165"/>
      <c r="AT147" s="1165"/>
      <c r="AU147" s="1165"/>
      <c r="AV147" s="1165"/>
      <c r="AW147" s="1165"/>
      <c r="AX147" s="1165"/>
      <c r="AY147" s="1165"/>
      <c r="AZ147" s="1165"/>
      <c r="BA147" s="1165"/>
      <c r="BB147" s="1165"/>
      <c r="BC147" s="1165"/>
      <c r="BD147" s="1165"/>
      <c r="BE147" s="1165"/>
      <c r="BF147" s="1165"/>
      <c r="BG147" s="1165"/>
      <c r="BH147" s="1165"/>
      <c r="BI147" s="1165"/>
      <c r="BJ147" s="1165"/>
      <c r="BK147" s="1165"/>
      <c r="BL147" s="1165"/>
      <c r="BM147" s="1165"/>
      <c r="BN147" s="1165"/>
      <c r="BO147" s="1165"/>
      <c r="BP147" s="1165"/>
      <c r="BQ147" s="1165"/>
      <c r="BR147" s="1165"/>
      <c r="BS147" s="1165"/>
      <c r="BT147" s="1165"/>
      <c r="BU147" s="1165"/>
      <c r="BV147" s="1165"/>
      <c r="BW147" s="1165"/>
      <c r="BX147" s="1165"/>
      <c r="BY147" s="1165"/>
      <c r="BZ147" s="1165"/>
      <c r="CA147" s="1165"/>
      <c r="CB147" s="1165"/>
      <c r="CC147" s="1165"/>
      <c r="CD147" s="1165"/>
      <c r="CE147" s="1165"/>
      <c r="CF147" s="1165"/>
      <c r="CG147" s="1165"/>
      <c r="CH147" s="1165"/>
      <c r="CI147" s="1165"/>
      <c r="CJ147" s="1165"/>
      <c r="CK147" s="1165"/>
      <c r="CL147" s="1165"/>
      <c r="CN147" s="1165"/>
      <c r="CO147" s="1165"/>
      <c r="CP147" s="1165"/>
      <c r="CQ147" s="1165"/>
    </row>
    <row r="148" spans="1:95">
      <c r="A148" s="1165" t="s">
        <v>59</v>
      </c>
      <c r="B148" s="1180">
        <v>45870</v>
      </c>
      <c r="C148" s="1181"/>
      <c r="D148" s="1182"/>
      <c r="E148" s="1183"/>
      <c r="F148" s="1165"/>
      <c r="G148" s="1234"/>
      <c r="H148" s="1165"/>
      <c r="I148" s="1165"/>
      <c r="J148" s="1165"/>
      <c r="K148" s="1165" t="s">
        <v>369</v>
      </c>
      <c r="L148" s="1183"/>
      <c r="M148" s="1165"/>
      <c r="N148" s="1165"/>
      <c r="O148" s="1165"/>
      <c r="P148" s="1165"/>
      <c r="Q148" s="1165"/>
      <c r="R148" s="1165"/>
      <c r="S148" s="1165"/>
      <c r="T148" s="1165"/>
      <c r="U148" s="1165"/>
      <c r="V148" s="1165"/>
      <c r="W148" s="1165"/>
      <c r="X148" s="1165"/>
      <c r="Y148" s="1165"/>
      <c r="Z148" s="1165"/>
      <c r="AA148" s="1165"/>
      <c r="AB148" s="1165"/>
      <c r="AC148" s="1165"/>
      <c r="AD148" s="1165"/>
      <c r="AE148" s="1165"/>
      <c r="AF148" s="1165"/>
      <c r="AG148" s="1165"/>
      <c r="AH148" s="1165"/>
      <c r="AI148" s="1165"/>
      <c r="AJ148" s="1165"/>
      <c r="AK148" s="1165"/>
      <c r="AL148" s="1165"/>
      <c r="AM148" s="1165"/>
      <c r="AN148" s="1165"/>
      <c r="AO148" s="1165"/>
      <c r="AP148" s="1165"/>
      <c r="AQ148" s="1165"/>
      <c r="AR148" s="1165"/>
      <c r="AS148" s="1165"/>
      <c r="AT148" s="1165"/>
      <c r="AU148" s="1165"/>
      <c r="AV148" s="1165"/>
      <c r="AW148" s="1165"/>
      <c r="AX148" s="1165"/>
      <c r="AY148" s="1165"/>
      <c r="AZ148" s="1165"/>
      <c r="BA148" s="1165"/>
      <c r="BB148" s="1165"/>
      <c r="BC148" s="1165"/>
      <c r="BD148" s="1165"/>
      <c r="BE148" s="1165"/>
      <c r="BF148" s="1165"/>
      <c r="BG148" s="1165"/>
      <c r="BH148" s="1165"/>
      <c r="BI148" s="1165"/>
      <c r="BJ148" s="1165"/>
      <c r="BK148" s="1165"/>
      <c r="BL148" s="1165"/>
      <c r="BM148" s="1165"/>
      <c r="BN148" s="1165"/>
      <c r="BO148" s="1165"/>
      <c r="BP148" s="1165"/>
      <c r="BQ148" s="1165"/>
      <c r="BR148" s="1165"/>
      <c r="BS148" s="1165"/>
      <c r="BT148" s="1165"/>
      <c r="BU148" s="1165"/>
      <c r="BV148" s="1165"/>
      <c r="BW148" s="1165"/>
      <c r="BX148" s="1165"/>
      <c r="BY148" s="1165"/>
      <c r="BZ148" s="1165"/>
      <c r="CA148" s="1165"/>
      <c r="CB148" s="1165"/>
      <c r="CC148" s="1165"/>
      <c r="CD148" s="1165"/>
      <c r="CE148" s="1165"/>
      <c r="CF148" s="1165"/>
      <c r="CG148" s="1165"/>
      <c r="CH148" s="1165"/>
      <c r="CI148" s="1165"/>
      <c r="CJ148" s="1165"/>
      <c r="CK148" s="1165"/>
      <c r="CL148" s="1165"/>
      <c r="CN148" s="1165"/>
      <c r="CO148" s="1165"/>
      <c r="CP148" s="1165"/>
      <c r="CQ148" s="1165"/>
    </row>
    <row r="149" spans="1:95">
      <c r="A149" s="1165" t="s">
        <v>59</v>
      </c>
      <c r="B149" s="1180">
        <v>45901</v>
      </c>
      <c r="C149" s="1181"/>
      <c r="D149" s="1182"/>
      <c r="E149" s="1183"/>
      <c r="F149" s="1165"/>
      <c r="G149" s="1234"/>
      <c r="H149" s="1165"/>
      <c r="I149" s="1165"/>
      <c r="J149" s="1165"/>
      <c r="K149" s="1165" t="s">
        <v>369</v>
      </c>
      <c r="L149" s="1183"/>
      <c r="M149" s="1165"/>
      <c r="N149" s="1165"/>
      <c r="O149" s="1165"/>
      <c r="P149" s="1165"/>
      <c r="Q149" s="1165"/>
      <c r="R149" s="1165"/>
      <c r="S149" s="1165"/>
      <c r="T149" s="1165"/>
      <c r="U149" s="1165"/>
      <c r="V149" s="1165"/>
      <c r="W149" s="1165"/>
      <c r="X149" s="1165"/>
      <c r="Y149" s="1165"/>
      <c r="Z149" s="1165"/>
      <c r="AA149" s="1165"/>
      <c r="AB149" s="1165"/>
      <c r="AC149" s="1165"/>
      <c r="AD149" s="1165"/>
      <c r="AE149" s="1165"/>
      <c r="AF149" s="1165"/>
      <c r="AG149" s="1165"/>
      <c r="AH149" s="1165"/>
      <c r="AI149" s="1165"/>
      <c r="AJ149" s="1165"/>
      <c r="AK149" s="1165"/>
      <c r="AL149" s="1165"/>
      <c r="AM149" s="1165"/>
      <c r="AN149" s="1165"/>
      <c r="AO149" s="1165"/>
      <c r="AP149" s="1165"/>
      <c r="AQ149" s="1165"/>
      <c r="AR149" s="1165"/>
      <c r="AS149" s="1165"/>
      <c r="AT149" s="1165"/>
      <c r="AU149" s="1165"/>
      <c r="AV149" s="1165"/>
      <c r="AW149" s="1165"/>
      <c r="AX149" s="1165"/>
      <c r="AY149" s="1165"/>
      <c r="AZ149" s="1165"/>
      <c r="BA149" s="1165"/>
      <c r="BB149" s="1165"/>
      <c r="BC149" s="1165"/>
      <c r="BD149" s="1165"/>
      <c r="BE149" s="1165"/>
      <c r="BF149" s="1165"/>
      <c r="BG149" s="1165"/>
      <c r="BH149" s="1165"/>
      <c r="BI149" s="1165"/>
      <c r="BJ149" s="1165"/>
      <c r="BK149" s="1165"/>
      <c r="BL149" s="1165"/>
      <c r="BM149" s="1165"/>
      <c r="BN149" s="1165"/>
      <c r="BO149" s="1165"/>
      <c r="BP149" s="1165"/>
      <c r="BQ149" s="1165"/>
      <c r="BR149" s="1165"/>
      <c r="BS149" s="1165"/>
      <c r="BT149" s="1165"/>
      <c r="BU149" s="1165"/>
      <c r="BV149" s="1165"/>
      <c r="BW149" s="1165"/>
      <c r="BX149" s="1165"/>
      <c r="BY149" s="1165"/>
      <c r="BZ149" s="1165"/>
      <c r="CA149" s="1165"/>
      <c r="CB149" s="1165"/>
      <c r="CC149" s="1165"/>
      <c r="CD149" s="1165"/>
      <c r="CE149" s="1165"/>
      <c r="CF149" s="1165"/>
      <c r="CG149" s="1165"/>
      <c r="CH149" s="1165"/>
      <c r="CI149" s="1165"/>
      <c r="CJ149" s="1165"/>
      <c r="CK149" s="1165"/>
      <c r="CL149" s="1165"/>
      <c r="CN149" s="1165"/>
      <c r="CO149" s="1165"/>
      <c r="CP149" s="1165"/>
      <c r="CQ149" s="1165"/>
    </row>
    <row r="150" spans="1:95">
      <c r="A150" s="1165" t="s">
        <v>59</v>
      </c>
      <c r="B150" s="1180">
        <v>45931</v>
      </c>
      <c r="C150" s="1181"/>
      <c r="D150" s="1182"/>
      <c r="E150" s="1183"/>
      <c r="F150" s="1165"/>
      <c r="G150" s="1234"/>
      <c r="H150" s="1165"/>
      <c r="I150" s="1165"/>
      <c r="J150" s="1165"/>
      <c r="K150" s="1165" t="s">
        <v>369</v>
      </c>
      <c r="L150" s="1183"/>
      <c r="M150" s="1165"/>
      <c r="N150" s="1165"/>
      <c r="O150" s="1165"/>
      <c r="P150" s="1165"/>
      <c r="Q150" s="1165"/>
      <c r="R150" s="1165"/>
      <c r="S150" s="1165"/>
      <c r="T150" s="1165"/>
      <c r="U150" s="1165"/>
      <c r="V150" s="1165"/>
      <c r="W150" s="1165"/>
      <c r="X150" s="1165"/>
      <c r="Y150" s="1165"/>
      <c r="Z150" s="1165"/>
      <c r="AA150" s="1165"/>
      <c r="AB150" s="1165"/>
      <c r="AC150" s="1165"/>
      <c r="AD150" s="1165"/>
      <c r="AE150" s="1165"/>
      <c r="AF150" s="1165"/>
      <c r="AG150" s="1165"/>
      <c r="AH150" s="1165"/>
      <c r="AI150" s="1165"/>
      <c r="AJ150" s="1165"/>
      <c r="AK150" s="1165"/>
      <c r="AL150" s="1165"/>
      <c r="AM150" s="1165"/>
      <c r="AN150" s="1165"/>
      <c r="AO150" s="1165"/>
      <c r="AP150" s="1165"/>
      <c r="AQ150" s="1165"/>
      <c r="AR150" s="1165"/>
      <c r="AS150" s="1165"/>
      <c r="AT150" s="1165"/>
      <c r="AU150" s="1165"/>
      <c r="AV150" s="1165"/>
      <c r="AW150" s="1165"/>
      <c r="AX150" s="1165"/>
      <c r="AY150" s="1165"/>
      <c r="AZ150" s="1165"/>
      <c r="BA150" s="1165"/>
      <c r="BB150" s="1165"/>
      <c r="BC150" s="1165"/>
      <c r="BD150" s="1165"/>
      <c r="BE150" s="1165"/>
      <c r="BF150" s="1165"/>
      <c r="BG150" s="1165"/>
      <c r="BH150" s="1165"/>
      <c r="BI150" s="1165"/>
      <c r="BJ150" s="1165"/>
      <c r="BK150" s="1165"/>
      <c r="BL150" s="1165"/>
      <c r="BM150" s="1165"/>
      <c r="BN150" s="1165"/>
      <c r="BO150" s="1165"/>
      <c r="BP150" s="1165"/>
      <c r="BQ150" s="1165"/>
      <c r="BR150" s="1165"/>
      <c r="BS150" s="1165"/>
      <c r="BT150" s="1165"/>
      <c r="BU150" s="1165"/>
      <c r="BV150" s="1165"/>
      <c r="BW150" s="1165"/>
      <c r="BX150" s="1165"/>
      <c r="BY150" s="1165"/>
      <c r="BZ150" s="1165"/>
      <c r="CA150" s="1165"/>
      <c r="CB150" s="1165"/>
      <c r="CC150" s="1165"/>
      <c r="CD150" s="1165"/>
      <c r="CE150" s="1165"/>
      <c r="CF150" s="1165"/>
      <c r="CG150" s="1165"/>
      <c r="CH150" s="1165"/>
      <c r="CI150" s="1165"/>
      <c r="CJ150" s="1165"/>
      <c r="CK150" s="1165"/>
      <c r="CL150" s="1165"/>
      <c r="CN150" s="1165"/>
      <c r="CO150" s="1165"/>
      <c r="CP150" s="1165"/>
      <c r="CQ150" s="1165"/>
    </row>
    <row r="151" spans="1:95">
      <c r="A151" s="1165" t="s">
        <v>59</v>
      </c>
      <c r="B151" s="1180">
        <v>45962</v>
      </c>
      <c r="C151" s="1181"/>
      <c r="D151" s="1182"/>
      <c r="E151" s="1183"/>
      <c r="F151" s="1165"/>
      <c r="G151" s="1234"/>
      <c r="H151" s="1165"/>
      <c r="I151" s="1165"/>
      <c r="J151" s="1165"/>
      <c r="K151" s="1165" t="s">
        <v>369</v>
      </c>
      <c r="L151" s="1183"/>
      <c r="M151" s="1165"/>
      <c r="N151" s="1165"/>
      <c r="O151" s="1165"/>
      <c r="P151" s="1165"/>
      <c r="Q151" s="1165"/>
      <c r="R151" s="1165"/>
      <c r="S151" s="1165"/>
      <c r="T151" s="1165"/>
      <c r="U151" s="1165"/>
      <c r="V151" s="1165"/>
      <c r="W151" s="1165"/>
      <c r="X151" s="1165"/>
      <c r="Y151" s="1165"/>
      <c r="Z151" s="1165"/>
      <c r="AA151" s="1165"/>
      <c r="AB151" s="1165"/>
      <c r="AC151" s="1165"/>
      <c r="AD151" s="1165"/>
      <c r="AE151" s="1165"/>
      <c r="AF151" s="1165"/>
      <c r="AG151" s="1165"/>
      <c r="AH151" s="1165"/>
      <c r="AI151" s="1165"/>
      <c r="AJ151" s="1165"/>
      <c r="AK151" s="1165"/>
      <c r="AL151" s="1165"/>
      <c r="AM151" s="1165"/>
      <c r="AN151" s="1165"/>
      <c r="AO151" s="1165"/>
      <c r="AP151" s="1165"/>
      <c r="AQ151" s="1165"/>
      <c r="AR151" s="1165"/>
      <c r="AS151" s="1165"/>
      <c r="AT151" s="1165"/>
      <c r="AU151" s="1165"/>
      <c r="AV151" s="1165"/>
      <c r="AW151" s="1165"/>
      <c r="AX151" s="1165"/>
      <c r="AY151" s="1165"/>
      <c r="AZ151" s="1165"/>
      <c r="BA151" s="1165"/>
      <c r="BB151" s="1165"/>
      <c r="BC151" s="1165"/>
      <c r="BD151" s="1165"/>
      <c r="BE151" s="1165"/>
      <c r="BF151" s="1165"/>
      <c r="BG151" s="1165"/>
      <c r="BH151" s="1165"/>
      <c r="BI151" s="1165"/>
      <c r="BJ151" s="1165"/>
      <c r="BK151" s="1165"/>
      <c r="BL151" s="1165"/>
      <c r="BM151" s="1165"/>
      <c r="BN151" s="1165"/>
      <c r="BO151" s="1165"/>
      <c r="BP151" s="1165"/>
      <c r="BQ151" s="1165"/>
      <c r="BR151" s="1165"/>
      <c r="BS151" s="1165"/>
      <c r="BT151" s="1165"/>
      <c r="BU151" s="1165"/>
      <c r="BV151" s="1165"/>
      <c r="BW151" s="1165"/>
      <c r="BX151" s="1165"/>
      <c r="BY151" s="1165"/>
      <c r="BZ151" s="1165"/>
      <c r="CA151" s="1165"/>
      <c r="CB151" s="1165"/>
      <c r="CC151" s="1165"/>
      <c r="CD151" s="1165"/>
      <c r="CE151" s="1165"/>
      <c r="CF151" s="1165"/>
      <c r="CG151" s="1165"/>
      <c r="CH151" s="1165"/>
      <c r="CI151" s="1165"/>
      <c r="CJ151" s="1165"/>
      <c r="CK151" s="1165"/>
      <c r="CL151" s="1165"/>
      <c r="CN151" s="1165"/>
      <c r="CO151" s="1165"/>
      <c r="CP151" s="1165"/>
      <c r="CQ151" s="1165"/>
    </row>
    <row r="152" spans="1:95">
      <c r="A152" s="1165" t="s">
        <v>59</v>
      </c>
      <c r="B152" s="1180">
        <v>45992</v>
      </c>
      <c r="C152" s="1181"/>
      <c r="D152" s="1182"/>
      <c r="E152" s="1183"/>
      <c r="F152" s="1165"/>
      <c r="G152" s="1234"/>
      <c r="H152" s="1165"/>
      <c r="I152" s="1165"/>
      <c r="J152" s="1165"/>
      <c r="K152" s="1165" t="s">
        <v>369</v>
      </c>
      <c r="L152" s="1183"/>
      <c r="M152" s="1165"/>
      <c r="N152" s="1165"/>
      <c r="O152" s="1165"/>
      <c r="P152" s="1165"/>
      <c r="Q152" s="1165"/>
      <c r="R152" s="1165"/>
      <c r="S152" s="1165"/>
      <c r="T152" s="1165"/>
      <c r="U152" s="1165"/>
      <c r="V152" s="1165"/>
      <c r="W152" s="1165"/>
      <c r="X152" s="1165"/>
      <c r="Y152" s="1165"/>
      <c r="Z152" s="1165"/>
      <c r="AA152" s="1165"/>
      <c r="AB152" s="1165"/>
      <c r="AC152" s="1165"/>
      <c r="AD152" s="1165"/>
      <c r="AE152" s="1165"/>
      <c r="AF152" s="1165"/>
      <c r="AG152" s="1165"/>
      <c r="AH152" s="1165"/>
      <c r="AI152" s="1165"/>
      <c r="AJ152" s="1165"/>
      <c r="AK152" s="1165"/>
      <c r="AL152" s="1165"/>
      <c r="AM152" s="1165"/>
      <c r="AN152" s="1165"/>
      <c r="AO152" s="1165"/>
      <c r="AP152" s="1165"/>
      <c r="AQ152" s="1165"/>
      <c r="AR152" s="1165"/>
      <c r="AS152" s="1165"/>
      <c r="AT152" s="1165"/>
      <c r="AU152" s="1165"/>
      <c r="AV152" s="1165"/>
      <c r="AW152" s="1165"/>
      <c r="AX152" s="1165"/>
      <c r="AY152" s="1165"/>
      <c r="AZ152" s="1165"/>
      <c r="BA152" s="1165"/>
      <c r="BB152" s="1165"/>
      <c r="BC152" s="1165"/>
      <c r="BD152" s="1165"/>
      <c r="BE152" s="1165"/>
      <c r="BF152" s="1165"/>
      <c r="BG152" s="1165"/>
      <c r="BH152" s="1165"/>
      <c r="BI152" s="1165"/>
      <c r="BJ152" s="1165"/>
      <c r="BK152" s="1165"/>
      <c r="BL152" s="1165"/>
      <c r="BM152" s="1165"/>
      <c r="BN152" s="1165"/>
      <c r="BO152" s="1165"/>
      <c r="BP152" s="1165"/>
      <c r="BQ152" s="1165"/>
      <c r="BR152" s="1165"/>
      <c r="BS152" s="1165"/>
      <c r="BT152" s="1165"/>
      <c r="BU152" s="1165"/>
      <c r="BV152" s="1165"/>
      <c r="BW152" s="1165"/>
      <c r="BX152" s="1165"/>
      <c r="BY152" s="1165"/>
      <c r="BZ152" s="1165"/>
      <c r="CA152" s="1165"/>
      <c r="CB152" s="1165"/>
      <c r="CC152" s="1165"/>
      <c r="CD152" s="1165"/>
      <c r="CE152" s="1165"/>
      <c r="CF152" s="1165"/>
      <c r="CG152" s="1165"/>
      <c r="CH152" s="1165"/>
      <c r="CI152" s="1165"/>
      <c r="CJ152" s="1165"/>
      <c r="CK152" s="1165"/>
      <c r="CL152" s="1165"/>
      <c r="CN152" s="1165"/>
      <c r="CO152" s="1165"/>
      <c r="CP152" s="1165"/>
      <c r="CQ152" s="1165"/>
    </row>
    <row r="153" spans="1:95" hidden="1">
      <c r="A153" s="1165"/>
      <c r="B153" s="1180"/>
      <c r="C153" s="1181"/>
      <c r="D153" s="1165"/>
      <c r="E153" s="1183"/>
      <c r="F153" s="1184"/>
      <c r="G153" s="1234"/>
      <c r="H153" s="1184"/>
      <c r="I153" s="1184"/>
      <c r="J153" s="1184"/>
      <c r="K153" s="1165"/>
      <c r="L153" s="1183"/>
      <c r="M153" s="1165"/>
      <c r="N153" s="1165"/>
      <c r="O153" s="1165"/>
      <c r="P153" s="1165"/>
      <c r="Q153" s="1165"/>
      <c r="R153" s="1165"/>
      <c r="S153" s="1165"/>
      <c r="T153" s="1165"/>
      <c r="U153" s="1165"/>
      <c r="V153" s="1165"/>
      <c r="W153" s="1165"/>
      <c r="X153" s="1165"/>
      <c r="Y153" s="1165"/>
      <c r="Z153" s="1165"/>
      <c r="AA153" s="1165"/>
      <c r="AB153" s="1165"/>
      <c r="AC153" s="1165"/>
      <c r="AD153" s="1165"/>
      <c r="AE153" s="1165"/>
      <c r="AF153" s="1165"/>
      <c r="AG153" s="1165"/>
      <c r="AH153" s="1165"/>
      <c r="AI153" s="1165"/>
      <c r="AJ153" s="1165"/>
      <c r="AK153" s="1165"/>
      <c r="AL153" s="1165"/>
      <c r="AM153" s="1165"/>
      <c r="AN153" s="1165"/>
      <c r="AO153" s="1165"/>
      <c r="AP153" s="1165"/>
      <c r="AQ153" s="1165"/>
      <c r="AR153" s="1165"/>
      <c r="AS153" s="1165"/>
      <c r="AT153" s="1165"/>
      <c r="AU153" s="1165"/>
      <c r="AV153" s="1165"/>
      <c r="AW153" s="1165"/>
      <c r="AX153" s="1165"/>
      <c r="AY153" s="1165"/>
      <c r="AZ153" s="1165"/>
      <c r="BA153" s="1165"/>
      <c r="BB153" s="1165"/>
      <c r="BC153" s="1165"/>
      <c r="BD153" s="1165"/>
      <c r="BE153" s="1165"/>
      <c r="BF153" s="1165"/>
      <c r="BG153" s="1165"/>
      <c r="BH153" s="1165"/>
      <c r="BI153" s="1165"/>
      <c r="BJ153" s="1165"/>
      <c r="BK153" s="1165"/>
      <c r="BL153" s="1165"/>
      <c r="BM153" s="1165"/>
      <c r="BN153" s="1165"/>
      <c r="BO153" s="1165"/>
      <c r="BP153" s="1165"/>
      <c r="BQ153" s="1165"/>
      <c r="BR153" s="1165"/>
      <c r="BS153" s="1165"/>
      <c r="BT153" s="1165"/>
      <c r="BU153" s="1165"/>
      <c r="BV153" s="1165"/>
      <c r="BW153" s="1165"/>
      <c r="BX153" s="1165"/>
      <c r="BY153" s="1165"/>
      <c r="BZ153" s="1165"/>
      <c r="CA153" s="1165"/>
      <c r="CB153" s="1165"/>
      <c r="CC153" s="1165"/>
      <c r="CD153" s="1165"/>
      <c r="CE153" s="1165"/>
      <c r="CF153" s="1165"/>
      <c r="CG153" s="1165"/>
      <c r="CH153" s="1165"/>
      <c r="CI153" s="1165"/>
      <c r="CJ153" s="1165"/>
      <c r="CK153" s="1165"/>
      <c r="CL153" s="1165"/>
      <c r="CN153" s="1165"/>
      <c r="CO153" s="1165"/>
      <c r="CP153" s="1165"/>
      <c r="CQ153" s="1165"/>
    </row>
    <row r="154" spans="1:95" s="933" customFormat="1" hidden="1">
      <c r="A154" s="1185"/>
      <c r="B154" s="1201"/>
      <c r="C154" s="1186"/>
      <c r="D154" s="1185"/>
      <c r="E154" s="1194"/>
      <c r="F154" s="1197"/>
      <c r="G154" s="1235"/>
      <c r="H154" s="1197"/>
      <c r="I154" s="1197"/>
      <c r="J154" s="1197"/>
      <c r="K154" s="1185"/>
      <c r="L154" s="1194"/>
      <c r="M154" s="1185"/>
      <c r="N154" s="1185"/>
      <c r="O154" s="1185"/>
      <c r="P154" s="1185"/>
      <c r="Q154" s="1185"/>
      <c r="R154" s="1185"/>
      <c r="S154" s="1185"/>
      <c r="T154" s="1185"/>
      <c r="U154" s="1185"/>
      <c r="V154" s="1185"/>
      <c r="W154" s="1185"/>
      <c r="X154" s="1185"/>
      <c r="Y154" s="1185"/>
      <c r="Z154" s="1185"/>
      <c r="AA154" s="1185"/>
      <c r="AB154" s="1185"/>
      <c r="AC154" s="1185"/>
      <c r="AD154" s="1185"/>
      <c r="AE154" s="1185"/>
      <c r="AF154" s="1185"/>
      <c r="AG154" s="1185"/>
      <c r="AH154" s="1185"/>
      <c r="AI154" s="1185"/>
      <c r="AJ154" s="1185"/>
      <c r="AK154" s="1185"/>
      <c r="AL154" s="1185"/>
      <c r="AM154" s="1185"/>
      <c r="AN154" s="1185"/>
      <c r="AO154" s="1185"/>
      <c r="AP154" s="1185"/>
      <c r="AQ154" s="1185"/>
      <c r="AR154" s="1185"/>
      <c r="AS154" s="1185"/>
      <c r="AT154" s="1185"/>
      <c r="AU154" s="1185"/>
      <c r="AV154" s="1185"/>
      <c r="AW154" s="1185"/>
      <c r="AX154" s="1185"/>
      <c r="AY154" s="1185"/>
      <c r="AZ154" s="1185"/>
      <c r="BA154" s="1185"/>
      <c r="BB154" s="1185"/>
      <c r="BC154" s="1185"/>
      <c r="BD154" s="1185"/>
      <c r="BE154" s="1185"/>
      <c r="BF154" s="1185"/>
      <c r="BG154" s="1185"/>
      <c r="BH154" s="1185"/>
      <c r="BI154" s="1185"/>
      <c r="BJ154" s="1185"/>
      <c r="BK154" s="1185"/>
      <c r="BL154" s="1185"/>
      <c r="BM154" s="1185"/>
      <c r="BN154" s="1185"/>
      <c r="BO154" s="1185"/>
      <c r="BP154" s="1185"/>
      <c r="BQ154" s="1185"/>
      <c r="BR154" s="1185"/>
      <c r="BS154" s="1185"/>
      <c r="BT154" s="1185"/>
      <c r="BU154" s="1185"/>
      <c r="BV154" s="1185"/>
      <c r="BW154" s="1185"/>
      <c r="BX154" s="1185"/>
      <c r="BY154" s="1185"/>
      <c r="BZ154" s="1185"/>
      <c r="CA154" s="1185"/>
      <c r="CB154" s="1185"/>
      <c r="CC154" s="1185"/>
      <c r="CD154" s="1185"/>
      <c r="CE154" s="1185"/>
      <c r="CF154" s="1185"/>
      <c r="CG154" s="1185"/>
      <c r="CH154" s="1185"/>
      <c r="CI154" s="1185"/>
      <c r="CJ154" s="1185"/>
      <c r="CK154" s="1185"/>
      <c r="CL154" s="1185"/>
      <c r="CN154" s="1185"/>
      <c r="CO154" s="1185"/>
      <c r="CP154" s="1185"/>
      <c r="CQ154" s="1185"/>
    </row>
    <row r="155" spans="1:95" hidden="1">
      <c r="A155" s="1165" t="s">
        <v>709</v>
      </c>
      <c r="B155" s="1180">
        <v>44927</v>
      </c>
      <c r="C155" s="1181">
        <v>44949</v>
      </c>
      <c r="D155" s="1165" t="s">
        <v>706</v>
      </c>
      <c r="E155" s="1165">
        <v>7.74</v>
      </c>
      <c r="F155" s="1165">
        <v>1698</v>
      </c>
      <c r="G155" s="1234"/>
      <c r="H155" s="1165"/>
      <c r="I155" s="1165"/>
      <c r="J155" s="1165"/>
      <c r="K155" s="1165"/>
      <c r="L155" s="1183">
        <v>7.68</v>
      </c>
      <c r="M155" s="1184">
        <v>1680</v>
      </c>
      <c r="N155" s="1184" t="s">
        <v>53</v>
      </c>
      <c r="O155" s="1184"/>
      <c r="P155" s="1184"/>
      <c r="Q155" s="1184"/>
      <c r="R155" s="1184"/>
      <c r="S155" s="1184"/>
      <c r="T155" s="1184"/>
      <c r="U155" s="1184"/>
      <c r="V155" s="1165"/>
      <c r="W155" s="1165"/>
      <c r="X155" s="1165"/>
      <c r="Y155" s="1165"/>
      <c r="Z155" s="1165"/>
      <c r="AA155" s="1165"/>
      <c r="AB155" s="1165"/>
      <c r="AC155" s="1165"/>
      <c r="AD155" s="1165"/>
      <c r="AE155" s="1165"/>
      <c r="AF155" s="1165"/>
      <c r="AG155" s="1165"/>
      <c r="AH155" s="1165"/>
      <c r="AI155" s="1165"/>
      <c r="AJ155" s="1165"/>
      <c r="AK155" s="1165"/>
      <c r="AL155" s="1165"/>
      <c r="AM155" s="1165"/>
      <c r="AN155" s="1165"/>
      <c r="AO155" s="1165"/>
      <c r="AP155" s="1165"/>
      <c r="AQ155" s="1165"/>
      <c r="AR155" s="1165"/>
      <c r="AS155" s="1165"/>
      <c r="AT155" s="1165"/>
      <c r="AU155" s="1165"/>
      <c r="AV155" s="1165"/>
      <c r="AW155" s="1165"/>
      <c r="AX155" s="1165"/>
      <c r="AY155" s="1165"/>
      <c r="AZ155" s="1165"/>
      <c r="BA155" s="1165"/>
      <c r="BB155" s="1165"/>
      <c r="BC155" s="1165"/>
      <c r="BD155" s="1165"/>
      <c r="BE155" s="1165"/>
      <c r="BF155" s="1165"/>
      <c r="BG155" s="1165"/>
      <c r="BH155" s="1165"/>
      <c r="BI155" s="1165"/>
      <c r="BJ155" s="1165"/>
      <c r="BK155" s="1165"/>
      <c r="BL155" s="1165"/>
      <c r="BM155" s="1165"/>
      <c r="BN155" s="1165"/>
      <c r="BO155" s="1165"/>
      <c r="BP155" s="1165"/>
      <c r="BQ155" s="1165"/>
      <c r="BR155" s="1165"/>
      <c r="BS155" s="1165"/>
      <c r="BT155" s="1165"/>
      <c r="BU155" s="1165"/>
      <c r="BV155" s="1165"/>
      <c r="BW155" s="1165"/>
      <c r="BX155" s="1165"/>
      <c r="BY155" s="1165"/>
      <c r="BZ155" s="1165"/>
      <c r="CA155" s="1165"/>
      <c r="CB155" s="1165"/>
      <c r="CC155" s="1165"/>
      <c r="CD155" s="1165"/>
      <c r="CE155" s="1165"/>
      <c r="CF155" s="1165"/>
      <c r="CG155" s="1165"/>
      <c r="CH155" s="1165"/>
      <c r="CI155" s="1165"/>
      <c r="CJ155" s="1165"/>
      <c r="CK155" s="1165"/>
      <c r="CL155" s="1165">
        <f t="shared" ref="CL155:CL185" si="4">IF(N155="","",IF(LEFT(N155,1)="&lt;",VALUE(RIGHT(N155,1)/2),N155))</f>
        <v>2.5</v>
      </c>
      <c r="CN155" s="1184"/>
      <c r="CO155" s="1165"/>
      <c r="CP155" s="1165"/>
      <c r="CQ155" s="1165"/>
    </row>
    <row r="156" spans="1:95" hidden="1">
      <c r="A156" s="1165" t="s">
        <v>709</v>
      </c>
      <c r="B156" s="1180">
        <v>44958</v>
      </c>
      <c r="C156" s="1181">
        <v>44978</v>
      </c>
      <c r="D156" s="1165" t="s">
        <v>719</v>
      </c>
      <c r="E156" s="1183">
        <v>7.56</v>
      </c>
      <c r="F156" s="1165">
        <v>2109</v>
      </c>
      <c r="G156" s="1234"/>
      <c r="H156" s="1165"/>
      <c r="I156" s="1165"/>
      <c r="J156" s="1165"/>
      <c r="K156" s="1165"/>
      <c r="L156" s="1183">
        <v>7.65</v>
      </c>
      <c r="M156" s="1165">
        <v>1850</v>
      </c>
      <c r="N156" s="1165">
        <v>7</v>
      </c>
      <c r="O156" s="1165"/>
      <c r="P156" s="1165"/>
      <c r="Q156" s="1165"/>
      <c r="R156" s="1165"/>
      <c r="S156" s="1165"/>
      <c r="T156" s="1165"/>
      <c r="U156" s="1165"/>
      <c r="V156" s="1165"/>
      <c r="W156" s="1165"/>
      <c r="X156" s="1165"/>
      <c r="Y156" s="1165"/>
      <c r="Z156" s="1165"/>
      <c r="AA156" s="1165"/>
      <c r="AB156" s="1165"/>
      <c r="AC156" s="1165"/>
      <c r="AD156" s="1165"/>
      <c r="AE156" s="1165"/>
      <c r="AF156" s="1165"/>
      <c r="AG156" s="1165"/>
      <c r="AH156" s="1165"/>
      <c r="AI156" s="1165"/>
      <c r="AJ156" s="1165"/>
      <c r="AK156" s="1165"/>
      <c r="AL156" s="1165"/>
      <c r="AM156" s="1165"/>
      <c r="AN156" s="1165"/>
      <c r="AO156" s="1165"/>
      <c r="AP156" s="1165"/>
      <c r="AQ156" s="1165"/>
      <c r="AR156" s="1165"/>
      <c r="AS156" s="1165"/>
      <c r="AT156" s="1165"/>
      <c r="AU156" s="1165"/>
      <c r="AV156" s="1165"/>
      <c r="AW156" s="1165"/>
      <c r="AX156" s="1165"/>
      <c r="AY156" s="1165"/>
      <c r="AZ156" s="1165"/>
      <c r="BA156" s="1165"/>
      <c r="BB156" s="1165"/>
      <c r="BC156" s="1165"/>
      <c r="BD156" s="1165"/>
      <c r="BE156" s="1165"/>
      <c r="BF156" s="1165"/>
      <c r="BG156" s="1165"/>
      <c r="BH156" s="1165"/>
      <c r="BI156" s="1165"/>
      <c r="BJ156" s="1165"/>
      <c r="BK156" s="1165"/>
      <c r="BL156" s="1165"/>
      <c r="BM156" s="1165"/>
      <c r="BN156" s="1165"/>
      <c r="BO156" s="1165"/>
      <c r="BP156" s="1165"/>
      <c r="BQ156" s="1165"/>
      <c r="BR156" s="1165"/>
      <c r="BS156" s="1165"/>
      <c r="BT156" s="1165"/>
      <c r="BU156" s="1165"/>
      <c r="BV156" s="1165"/>
      <c r="BW156" s="1165"/>
      <c r="BX156" s="1165"/>
      <c r="BY156" s="1165"/>
      <c r="BZ156" s="1165"/>
      <c r="CA156" s="1165"/>
      <c r="CB156" s="1165"/>
      <c r="CC156" s="1165"/>
      <c r="CD156" s="1165"/>
      <c r="CE156" s="1165"/>
      <c r="CF156" s="1165"/>
      <c r="CG156" s="1165"/>
      <c r="CH156" s="1165"/>
      <c r="CI156" s="1165"/>
      <c r="CJ156" s="1165"/>
      <c r="CK156" s="1165"/>
      <c r="CL156" s="1165">
        <f t="shared" si="4"/>
        <v>7</v>
      </c>
      <c r="CN156" s="1165"/>
      <c r="CO156" s="1165"/>
      <c r="CP156" s="1165"/>
      <c r="CQ156" s="1165"/>
    </row>
    <row r="157" spans="1:95" hidden="1">
      <c r="A157" s="1165" t="s">
        <v>709</v>
      </c>
      <c r="B157" s="1180">
        <v>44986</v>
      </c>
      <c r="C157" s="1181">
        <v>45007</v>
      </c>
      <c r="D157" s="1165" t="s">
        <v>706</v>
      </c>
      <c r="E157" s="1165">
        <v>7.48</v>
      </c>
      <c r="F157" s="1165">
        <v>2111</v>
      </c>
      <c r="G157" s="1234"/>
      <c r="H157" s="1165"/>
      <c r="I157" s="1165"/>
      <c r="J157" s="1165"/>
      <c r="K157" s="1165"/>
      <c r="L157" s="1183">
        <v>7.53</v>
      </c>
      <c r="M157" s="1165">
        <v>2320</v>
      </c>
      <c r="N157" s="1165" t="s">
        <v>53</v>
      </c>
      <c r="O157" s="1165"/>
      <c r="P157" s="1165"/>
      <c r="Q157" s="1165"/>
      <c r="R157" s="1165"/>
      <c r="S157" s="1165"/>
      <c r="T157" s="1165"/>
      <c r="U157" s="1165"/>
      <c r="V157" s="1165">
        <v>2E-3</v>
      </c>
      <c r="W157" s="1165">
        <v>7.0000000000000007E-2</v>
      </c>
      <c r="X157" s="1165" t="s">
        <v>37</v>
      </c>
      <c r="Y157" s="1165" t="s">
        <v>17</v>
      </c>
      <c r="Z157" s="1165"/>
      <c r="AA157" s="1165" t="s">
        <v>17</v>
      </c>
      <c r="AB157" s="1165" t="s">
        <v>17</v>
      </c>
      <c r="AC157" s="1165">
        <v>0.106</v>
      </c>
      <c r="AD157" s="1165" t="s">
        <v>17</v>
      </c>
      <c r="AE157" s="1165" t="s">
        <v>30</v>
      </c>
      <c r="AF157" s="1165" t="s">
        <v>50</v>
      </c>
      <c r="AG157" s="1165">
        <v>0.08</v>
      </c>
      <c r="AH157" s="1165" t="s">
        <v>52</v>
      </c>
      <c r="AI157" s="1165"/>
      <c r="AJ157" s="1165">
        <v>1E-3</v>
      </c>
      <c r="AK157" s="1165">
        <v>7.8E-2</v>
      </c>
      <c r="AL157" s="1165" t="s">
        <v>37</v>
      </c>
      <c r="AM157" s="1165" t="s">
        <v>17</v>
      </c>
      <c r="AN157" s="1165"/>
      <c r="AO157" s="1165" t="s">
        <v>17</v>
      </c>
      <c r="AP157" s="1165" t="s">
        <v>17</v>
      </c>
      <c r="AQ157" s="1165">
        <v>0.13300000000000001</v>
      </c>
      <c r="AR157" s="1165" t="s">
        <v>17</v>
      </c>
      <c r="AS157" s="1165" t="s">
        <v>30</v>
      </c>
      <c r="AT157" s="1165" t="s">
        <v>50</v>
      </c>
      <c r="AU157" s="1165">
        <v>7.0000000000000007E-2</v>
      </c>
      <c r="AV157" s="1165">
        <v>0.19</v>
      </c>
      <c r="AW157" s="1165" t="s">
        <v>37</v>
      </c>
      <c r="AX157" s="1165" t="s">
        <v>37</v>
      </c>
      <c r="AY157" s="1165" t="s">
        <v>53</v>
      </c>
      <c r="AZ157" s="1165" t="s">
        <v>85</v>
      </c>
      <c r="BA157" s="1165" t="s">
        <v>85</v>
      </c>
      <c r="BB157" s="1165" t="s">
        <v>85</v>
      </c>
      <c r="BC157" s="1165" t="s">
        <v>85</v>
      </c>
      <c r="BD157" s="1165" t="s">
        <v>85</v>
      </c>
      <c r="BE157" s="1165" t="s">
        <v>85</v>
      </c>
      <c r="BF157" s="1165" t="s">
        <v>85</v>
      </c>
      <c r="BG157" s="1165" t="s">
        <v>85</v>
      </c>
      <c r="BH157" s="1165" t="s">
        <v>85</v>
      </c>
      <c r="BI157" s="1165" t="s">
        <v>85</v>
      </c>
      <c r="BJ157" s="1165" t="s">
        <v>85</v>
      </c>
      <c r="BK157" s="1165" t="s">
        <v>85</v>
      </c>
      <c r="BL157" s="1165" t="s">
        <v>102</v>
      </c>
      <c r="BM157" s="1165" t="s">
        <v>85</v>
      </c>
      <c r="BN157" s="1165" t="s">
        <v>85</v>
      </c>
      <c r="BO157" s="1165" t="s">
        <v>85</v>
      </c>
      <c r="BP157" s="1165" t="s">
        <v>102</v>
      </c>
      <c r="BQ157" s="1165" t="s">
        <v>102</v>
      </c>
      <c r="BR157" s="1165" t="s">
        <v>332</v>
      </c>
      <c r="BS157" s="1165" t="s">
        <v>0</v>
      </c>
      <c r="BT157" s="1165" t="s">
        <v>333</v>
      </c>
      <c r="BU157" s="1165" t="s">
        <v>0</v>
      </c>
      <c r="BV157" s="1165" t="s">
        <v>0</v>
      </c>
      <c r="BW157" s="1165" t="s">
        <v>332</v>
      </c>
      <c r="BX157" s="1165" t="s">
        <v>332</v>
      </c>
      <c r="BY157" s="1165" t="s">
        <v>333</v>
      </c>
      <c r="BZ157" s="1165" t="s">
        <v>333</v>
      </c>
      <c r="CA157" s="1165" t="s">
        <v>333</v>
      </c>
      <c r="CB157" s="1165" t="s">
        <v>333</v>
      </c>
      <c r="CC157" s="1165" t="s">
        <v>333</v>
      </c>
      <c r="CD157" s="1165" t="s">
        <v>51</v>
      </c>
      <c r="CE157" s="1165" t="s">
        <v>15</v>
      </c>
      <c r="CF157" s="1165" t="s">
        <v>15</v>
      </c>
      <c r="CG157" s="1165" t="s">
        <v>15</v>
      </c>
      <c r="CH157" s="1165" t="s">
        <v>15</v>
      </c>
      <c r="CI157" s="1165" t="s">
        <v>15</v>
      </c>
      <c r="CJ157" s="1165" t="s">
        <v>51</v>
      </c>
      <c r="CK157" s="1165" t="s">
        <v>53</v>
      </c>
      <c r="CL157" s="1165">
        <f t="shared" si="4"/>
        <v>2.5</v>
      </c>
      <c r="CN157" s="1165"/>
      <c r="CO157" s="1165"/>
      <c r="CP157" s="1165"/>
      <c r="CQ157" s="1165"/>
    </row>
    <row r="158" spans="1:95" hidden="1">
      <c r="A158" s="1165" t="s">
        <v>709</v>
      </c>
      <c r="B158" s="1180">
        <v>45017</v>
      </c>
      <c r="C158" s="1181">
        <v>45042</v>
      </c>
      <c r="D158" s="1165" t="s">
        <v>719</v>
      </c>
      <c r="E158" s="1183">
        <v>7.6</v>
      </c>
      <c r="F158" s="1165">
        <v>2523</v>
      </c>
      <c r="G158" s="1234"/>
      <c r="H158" s="1165"/>
      <c r="I158" s="1165"/>
      <c r="J158" s="1165"/>
      <c r="K158" s="1165"/>
      <c r="L158" s="1183">
        <v>7.59</v>
      </c>
      <c r="M158" s="1165">
        <v>2370</v>
      </c>
      <c r="N158" s="1165">
        <v>8</v>
      </c>
      <c r="O158" s="1165"/>
      <c r="P158" s="1165"/>
      <c r="Q158" s="1165"/>
      <c r="R158" s="1165"/>
      <c r="S158" s="1165"/>
      <c r="T158" s="1165"/>
      <c r="U158" s="1165"/>
      <c r="V158" s="1165"/>
      <c r="W158" s="1165"/>
      <c r="X158" s="1165"/>
      <c r="Y158" s="1165"/>
      <c r="Z158" s="1165"/>
      <c r="AA158" s="1165"/>
      <c r="AB158" s="1165"/>
      <c r="AC158" s="1165"/>
      <c r="AD158" s="1165"/>
      <c r="AE158" s="1165"/>
      <c r="AF158" s="1165"/>
      <c r="AG158" s="1165"/>
      <c r="AH158" s="1165"/>
      <c r="AI158" s="1165"/>
      <c r="AJ158" s="1165"/>
      <c r="AK158" s="1165"/>
      <c r="AL158" s="1165"/>
      <c r="AM158" s="1165"/>
      <c r="AN158" s="1165"/>
      <c r="AO158" s="1165"/>
      <c r="AP158" s="1165"/>
      <c r="AQ158" s="1165"/>
      <c r="AR158" s="1165"/>
      <c r="AS158" s="1165"/>
      <c r="AT158" s="1165"/>
      <c r="AU158" s="1165"/>
      <c r="AV158" s="1165"/>
      <c r="AW158" s="1165"/>
      <c r="AX158" s="1165"/>
      <c r="AY158" s="1165"/>
      <c r="AZ158" s="1165"/>
      <c r="BA158" s="1165"/>
      <c r="BB158" s="1165"/>
      <c r="BC158" s="1165"/>
      <c r="BD158" s="1165"/>
      <c r="BE158" s="1165"/>
      <c r="BF158" s="1165"/>
      <c r="BG158" s="1165"/>
      <c r="BH158" s="1165"/>
      <c r="BI158" s="1165"/>
      <c r="BJ158" s="1165"/>
      <c r="BK158" s="1165"/>
      <c r="BL158" s="1165"/>
      <c r="BM158" s="1165"/>
      <c r="BN158" s="1165"/>
      <c r="BO158" s="1165"/>
      <c r="BP158" s="1165"/>
      <c r="BQ158" s="1165"/>
      <c r="BR158" s="1165"/>
      <c r="BS158" s="1165"/>
      <c r="BT158" s="1165"/>
      <c r="BU158" s="1165"/>
      <c r="BV158" s="1165"/>
      <c r="BW158" s="1165"/>
      <c r="BX158" s="1165"/>
      <c r="BY158" s="1165"/>
      <c r="BZ158" s="1165"/>
      <c r="CA158" s="1165"/>
      <c r="CB158" s="1165"/>
      <c r="CC158" s="1165"/>
      <c r="CD158" s="1165"/>
      <c r="CE158" s="1165"/>
      <c r="CF158" s="1165"/>
      <c r="CG158" s="1165"/>
      <c r="CH158" s="1165"/>
      <c r="CI158" s="1165"/>
      <c r="CJ158" s="1165"/>
      <c r="CK158" s="1165"/>
      <c r="CL158" s="1165">
        <f t="shared" si="4"/>
        <v>8</v>
      </c>
      <c r="CN158" s="1165"/>
      <c r="CO158" s="1165"/>
      <c r="CP158" s="1165"/>
      <c r="CQ158" s="1165"/>
    </row>
    <row r="159" spans="1:95" hidden="1">
      <c r="A159" s="1165" t="s">
        <v>709</v>
      </c>
      <c r="B159" s="1180">
        <v>45047</v>
      </c>
      <c r="C159" s="1181">
        <v>45061</v>
      </c>
      <c r="D159" s="1165" t="s">
        <v>719</v>
      </c>
      <c r="E159" s="1183">
        <v>7.86</v>
      </c>
      <c r="F159" s="1184">
        <v>2253</v>
      </c>
      <c r="G159" s="1234"/>
      <c r="H159" s="1184"/>
      <c r="I159" s="1184"/>
      <c r="J159" s="1184"/>
      <c r="K159" s="1165"/>
      <c r="L159" s="1183">
        <v>7.62</v>
      </c>
      <c r="M159" s="1165">
        <v>2190</v>
      </c>
      <c r="N159" s="1165" t="s">
        <v>53</v>
      </c>
      <c r="O159" s="1165"/>
      <c r="P159" s="1165"/>
      <c r="Q159" s="1165"/>
      <c r="R159" s="1165"/>
      <c r="S159" s="1165"/>
      <c r="T159" s="1165"/>
      <c r="U159" s="1165"/>
      <c r="V159" s="1165"/>
      <c r="W159" s="1165"/>
      <c r="X159" s="1165"/>
      <c r="Y159" s="1165"/>
      <c r="Z159" s="1165"/>
      <c r="AA159" s="1165"/>
      <c r="AB159" s="1165"/>
      <c r="AC159" s="1165"/>
      <c r="AD159" s="1165"/>
      <c r="AE159" s="1165"/>
      <c r="AF159" s="1165"/>
      <c r="AG159" s="1165"/>
      <c r="AH159" s="1165"/>
      <c r="AI159" s="1165"/>
      <c r="AJ159" s="1165"/>
      <c r="AK159" s="1165"/>
      <c r="AL159" s="1165"/>
      <c r="AM159" s="1165"/>
      <c r="AN159" s="1165"/>
      <c r="AO159" s="1165"/>
      <c r="AP159" s="1165"/>
      <c r="AQ159" s="1165"/>
      <c r="AR159" s="1165"/>
      <c r="AS159" s="1165"/>
      <c r="AT159" s="1165"/>
      <c r="AU159" s="1165"/>
      <c r="AV159" s="1165"/>
      <c r="AW159" s="1165"/>
      <c r="AX159" s="1165"/>
      <c r="AY159" s="1165"/>
      <c r="AZ159" s="1165"/>
      <c r="BA159" s="1165"/>
      <c r="BB159" s="1165"/>
      <c r="BC159" s="1165"/>
      <c r="BD159" s="1165"/>
      <c r="BE159" s="1165"/>
      <c r="BF159" s="1165"/>
      <c r="BG159" s="1165"/>
      <c r="BH159" s="1165"/>
      <c r="BI159" s="1165"/>
      <c r="BJ159" s="1165"/>
      <c r="BK159" s="1165"/>
      <c r="BL159" s="1165"/>
      <c r="BM159" s="1165"/>
      <c r="BN159" s="1165"/>
      <c r="BO159" s="1165"/>
      <c r="BP159" s="1165"/>
      <c r="BQ159" s="1165"/>
      <c r="BR159" s="1165"/>
      <c r="BS159" s="1165"/>
      <c r="BT159" s="1165"/>
      <c r="BU159" s="1165"/>
      <c r="BV159" s="1165"/>
      <c r="BW159" s="1165"/>
      <c r="BX159" s="1165"/>
      <c r="BY159" s="1165"/>
      <c r="BZ159" s="1165"/>
      <c r="CA159" s="1165"/>
      <c r="CB159" s="1165"/>
      <c r="CC159" s="1165"/>
      <c r="CD159" s="1165"/>
      <c r="CE159" s="1165"/>
      <c r="CF159" s="1165"/>
      <c r="CG159" s="1165"/>
      <c r="CH159" s="1165"/>
      <c r="CI159" s="1165"/>
      <c r="CJ159" s="1165"/>
      <c r="CK159" s="1165"/>
      <c r="CL159" s="1165">
        <f t="shared" si="4"/>
        <v>2.5</v>
      </c>
      <c r="CN159" s="1165"/>
      <c r="CO159" s="1165"/>
      <c r="CP159" s="1165"/>
      <c r="CQ159" s="1165"/>
    </row>
    <row r="160" spans="1:95" hidden="1">
      <c r="A160" s="1165" t="s">
        <v>709</v>
      </c>
      <c r="B160" s="1180">
        <v>45078</v>
      </c>
      <c r="C160" s="1181">
        <v>45103</v>
      </c>
      <c r="D160" s="1165" t="s">
        <v>719</v>
      </c>
      <c r="E160" s="1165">
        <v>7.68</v>
      </c>
      <c r="F160" s="1165">
        <v>2267</v>
      </c>
      <c r="G160" s="1234"/>
      <c r="H160" s="1165"/>
      <c r="I160" s="1165"/>
      <c r="J160" s="1165"/>
      <c r="K160" s="1165"/>
      <c r="L160" s="1183">
        <v>7.71</v>
      </c>
      <c r="M160" s="1165">
        <v>2700</v>
      </c>
      <c r="N160" s="1165" t="s">
        <v>53</v>
      </c>
      <c r="O160" s="1165"/>
      <c r="P160" s="1165"/>
      <c r="Q160" s="1165"/>
      <c r="R160" s="1165"/>
      <c r="S160" s="1165"/>
      <c r="T160" s="1165"/>
      <c r="U160" s="1165"/>
      <c r="V160" s="1165" t="s">
        <v>17</v>
      </c>
      <c r="W160" s="1165">
        <v>6.4000000000000001E-2</v>
      </c>
      <c r="X160" s="1165" t="s">
        <v>37</v>
      </c>
      <c r="Y160" s="1165" t="s">
        <v>17</v>
      </c>
      <c r="Z160" s="1165"/>
      <c r="AA160" s="1165" t="s">
        <v>17</v>
      </c>
      <c r="AB160" s="1165" t="s">
        <v>17</v>
      </c>
      <c r="AC160" s="1165">
        <v>6.9000000000000006E-2</v>
      </c>
      <c r="AD160" s="1165" t="s">
        <v>17</v>
      </c>
      <c r="AE160" s="1165" t="s">
        <v>30</v>
      </c>
      <c r="AF160" s="1165" t="s">
        <v>50</v>
      </c>
      <c r="AG160" s="1165">
        <v>0.06</v>
      </c>
      <c r="AH160" s="1165" t="s">
        <v>52</v>
      </c>
      <c r="AI160" s="1165"/>
      <c r="AJ160" s="1165" t="s">
        <v>17</v>
      </c>
      <c r="AK160" s="1165">
        <v>6.6000000000000003E-2</v>
      </c>
      <c r="AL160" s="1165" t="s">
        <v>37</v>
      </c>
      <c r="AM160" s="1165" t="s">
        <v>17</v>
      </c>
      <c r="AN160" s="1165"/>
      <c r="AO160" s="1165" t="s">
        <v>17</v>
      </c>
      <c r="AP160" s="1165" t="s">
        <v>17</v>
      </c>
      <c r="AQ160" s="1165">
        <v>8.3000000000000004E-2</v>
      </c>
      <c r="AR160" s="1165" t="s">
        <v>17</v>
      </c>
      <c r="AS160" s="1165" t="s">
        <v>30</v>
      </c>
      <c r="AT160" s="1165" t="s">
        <v>50</v>
      </c>
      <c r="AU160" s="1165">
        <v>7.0000000000000007E-2</v>
      </c>
      <c r="AV160" s="1165">
        <v>0.23</v>
      </c>
      <c r="AW160" s="1165" t="s">
        <v>37</v>
      </c>
      <c r="AX160" s="1165" t="s">
        <v>37</v>
      </c>
      <c r="AY160" s="1165" t="s">
        <v>53</v>
      </c>
      <c r="AZ160" s="1165" t="s">
        <v>85</v>
      </c>
      <c r="BA160" s="1165" t="s">
        <v>85</v>
      </c>
      <c r="BB160" s="1165" t="s">
        <v>85</v>
      </c>
      <c r="BC160" s="1165" t="s">
        <v>85</v>
      </c>
      <c r="BD160" s="1165" t="s">
        <v>85</v>
      </c>
      <c r="BE160" s="1165" t="s">
        <v>85</v>
      </c>
      <c r="BF160" s="1165" t="s">
        <v>85</v>
      </c>
      <c r="BG160" s="1165" t="s">
        <v>85</v>
      </c>
      <c r="BH160" s="1165" t="s">
        <v>85</v>
      </c>
      <c r="BI160" s="1165" t="s">
        <v>85</v>
      </c>
      <c r="BJ160" s="1165" t="s">
        <v>85</v>
      </c>
      <c r="BK160" s="1165" t="s">
        <v>85</v>
      </c>
      <c r="BL160" s="1165" t="s">
        <v>102</v>
      </c>
      <c r="BM160" s="1165" t="s">
        <v>85</v>
      </c>
      <c r="BN160" s="1165" t="s">
        <v>85</v>
      </c>
      <c r="BO160" s="1165" t="s">
        <v>85</v>
      </c>
      <c r="BP160" s="1165" t="s">
        <v>102</v>
      </c>
      <c r="BQ160" s="1165" t="s">
        <v>102</v>
      </c>
      <c r="BR160" s="1165" t="s">
        <v>332</v>
      </c>
      <c r="BS160" s="1165" t="s">
        <v>0</v>
      </c>
      <c r="BT160" s="1165" t="s">
        <v>333</v>
      </c>
      <c r="BU160" s="1165" t="s">
        <v>0</v>
      </c>
      <c r="BV160" s="1165" t="s">
        <v>0</v>
      </c>
      <c r="BW160" s="1165" t="s">
        <v>332</v>
      </c>
      <c r="BX160" s="1165" t="s">
        <v>332</v>
      </c>
      <c r="BY160" s="1165" t="s">
        <v>333</v>
      </c>
      <c r="BZ160" s="1165" t="s">
        <v>333</v>
      </c>
      <c r="CA160" s="1165" t="s">
        <v>333</v>
      </c>
      <c r="CB160" s="1165" t="s">
        <v>333</v>
      </c>
      <c r="CC160" s="1165" t="s">
        <v>333</v>
      </c>
      <c r="CD160" s="1165" t="s">
        <v>51</v>
      </c>
      <c r="CE160" s="1165" t="s">
        <v>15</v>
      </c>
      <c r="CF160" s="1165" t="s">
        <v>15</v>
      </c>
      <c r="CG160" s="1165" t="s">
        <v>15</v>
      </c>
      <c r="CH160" s="1165" t="s">
        <v>15</v>
      </c>
      <c r="CI160" s="1165" t="s">
        <v>15</v>
      </c>
      <c r="CJ160" s="1165" t="s">
        <v>51</v>
      </c>
      <c r="CK160" s="1165" t="s">
        <v>53</v>
      </c>
      <c r="CL160" s="1165">
        <f t="shared" si="4"/>
        <v>2.5</v>
      </c>
      <c r="CN160" s="1165"/>
      <c r="CO160" s="1165"/>
      <c r="CP160" s="1165"/>
      <c r="CQ160" s="1165"/>
    </row>
    <row r="161" spans="1:101" hidden="1">
      <c r="A161" s="1165" t="s">
        <v>709</v>
      </c>
      <c r="B161" s="1180">
        <v>45108</v>
      </c>
      <c r="C161" s="1181">
        <v>45117</v>
      </c>
      <c r="D161" s="1165" t="s">
        <v>719</v>
      </c>
      <c r="E161" s="1165">
        <v>7.61</v>
      </c>
      <c r="F161" s="1165">
        <v>2418</v>
      </c>
      <c r="G161" s="1234"/>
      <c r="H161" s="1165"/>
      <c r="I161" s="1165"/>
      <c r="J161" s="1165"/>
      <c r="K161" s="1165"/>
      <c r="L161" s="1183">
        <v>7.66</v>
      </c>
      <c r="M161" s="1165">
        <v>2670</v>
      </c>
      <c r="N161" s="1165">
        <v>7</v>
      </c>
      <c r="O161" s="1165"/>
      <c r="P161" s="1165"/>
      <c r="Q161" s="1165"/>
      <c r="R161" s="1165"/>
      <c r="S161" s="1165"/>
      <c r="T161" s="1165"/>
      <c r="U161" s="1165"/>
      <c r="V161" s="1165"/>
      <c r="W161" s="1165"/>
      <c r="X161" s="1165"/>
      <c r="Y161" s="1165"/>
      <c r="Z161" s="1165"/>
      <c r="AA161" s="1165"/>
      <c r="AB161" s="1165"/>
      <c r="AC161" s="1165"/>
      <c r="AD161" s="1165"/>
      <c r="AE161" s="1165"/>
      <c r="AF161" s="1165"/>
      <c r="AG161" s="1165"/>
      <c r="AH161" s="1165"/>
      <c r="AI161" s="1165"/>
      <c r="AJ161" s="1165"/>
      <c r="AK161" s="1165"/>
      <c r="AL161" s="1165"/>
      <c r="AM161" s="1165"/>
      <c r="AN161" s="1165"/>
      <c r="AO161" s="1165"/>
      <c r="AP161" s="1165"/>
      <c r="AQ161" s="1165"/>
      <c r="AR161" s="1165"/>
      <c r="AS161" s="1165"/>
      <c r="AT161" s="1165"/>
      <c r="AU161" s="1165"/>
      <c r="AV161" s="1165"/>
      <c r="AW161" s="1165"/>
      <c r="AX161" s="1165"/>
      <c r="AY161" s="1165"/>
      <c r="AZ161" s="1165"/>
      <c r="BA161" s="1165"/>
      <c r="BB161" s="1165"/>
      <c r="BC161" s="1165"/>
      <c r="BD161" s="1165"/>
      <c r="BE161" s="1165"/>
      <c r="BF161" s="1165"/>
      <c r="BG161" s="1165"/>
      <c r="BH161" s="1165"/>
      <c r="BI161" s="1165"/>
      <c r="BJ161" s="1165"/>
      <c r="BK161" s="1165"/>
      <c r="BL161" s="1165"/>
      <c r="BM161" s="1165"/>
      <c r="BN161" s="1165"/>
      <c r="BO161" s="1165"/>
      <c r="BP161" s="1165"/>
      <c r="BQ161" s="1165"/>
      <c r="BR161" s="1165"/>
      <c r="BS161" s="1165"/>
      <c r="BT161" s="1165"/>
      <c r="BU161" s="1165"/>
      <c r="BV161" s="1165"/>
      <c r="BW161" s="1165"/>
      <c r="BX161" s="1165"/>
      <c r="BY161" s="1165"/>
      <c r="BZ161" s="1165"/>
      <c r="CA161" s="1165"/>
      <c r="CB161" s="1165"/>
      <c r="CC161" s="1165"/>
      <c r="CD161" s="1165"/>
      <c r="CE161" s="1165"/>
      <c r="CF161" s="1165"/>
      <c r="CG161" s="1165"/>
      <c r="CH161" s="1165"/>
      <c r="CI161" s="1165"/>
      <c r="CJ161" s="1165"/>
      <c r="CK161" s="1165"/>
      <c r="CL161" s="1165">
        <f t="shared" si="4"/>
        <v>7</v>
      </c>
      <c r="CN161" s="1165"/>
      <c r="CO161" s="1165"/>
      <c r="CP161" s="1165"/>
      <c r="CQ161" s="1165"/>
    </row>
    <row r="162" spans="1:101" hidden="1">
      <c r="A162" s="1165" t="s">
        <v>709</v>
      </c>
      <c r="B162" s="1180">
        <v>45139</v>
      </c>
      <c r="C162" s="1181">
        <v>45154</v>
      </c>
      <c r="D162" s="1165" t="s">
        <v>719</v>
      </c>
      <c r="E162" s="1165">
        <v>7.92</v>
      </c>
      <c r="F162" s="1165">
        <v>2514</v>
      </c>
      <c r="G162" s="1234"/>
      <c r="H162" s="1165"/>
      <c r="I162" s="1165"/>
      <c r="J162" s="1165"/>
      <c r="K162" s="1165"/>
      <c r="L162" s="1183">
        <v>7.63</v>
      </c>
      <c r="M162" s="1165">
        <v>2700</v>
      </c>
      <c r="N162" s="1165" t="s">
        <v>53</v>
      </c>
      <c r="O162" s="1165"/>
      <c r="P162" s="1165"/>
      <c r="Q162" s="1165"/>
      <c r="R162" s="1165"/>
      <c r="S162" s="1165"/>
      <c r="T162" s="1165"/>
      <c r="U162" s="1165"/>
      <c r="V162" s="1165"/>
      <c r="W162" s="1165"/>
      <c r="X162" s="1165"/>
      <c r="Y162" s="1165"/>
      <c r="Z162" s="1165"/>
      <c r="AA162" s="1165"/>
      <c r="AB162" s="1165"/>
      <c r="AC162" s="1165"/>
      <c r="AD162" s="1165"/>
      <c r="AE162" s="1165"/>
      <c r="AF162" s="1165"/>
      <c r="AG162" s="1165"/>
      <c r="AH162" s="1165"/>
      <c r="AI162" s="1165"/>
      <c r="AJ162" s="1165"/>
      <c r="AK162" s="1165"/>
      <c r="AL162" s="1165"/>
      <c r="AM162" s="1165"/>
      <c r="AN162" s="1165"/>
      <c r="AO162" s="1165"/>
      <c r="AP162" s="1165"/>
      <c r="AQ162" s="1165"/>
      <c r="AR162" s="1165"/>
      <c r="AS162" s="1165"/>
      <c r="AT162" s="1165"/>
      <c r="AU162" s="1165"/>
      <c r="AV162" s="1165"/>
      <c r="AW162" s="1165"/>
      <c r="AX162" s="1165"/>
      <c r="AY162" s="1165"/>
      <c r="AZ162" s="1165"/>
      <c r="BA162" s="1165"/>
      <c r="BB162" s="1165"/>
      <c r="BC162" s="1165"/>
      <c r="BD162" s="1165"/>
      <c r="BE162" s="1165"/>
      <c r="BF162" s="1165"/>
      <c r="BG162" s="1165"/>
      <c r="BH162" s="1165"/>
      <c r="BI162" s="1165"/>
      <c r="BJ162" s="1165"/>
      <c r="BK162" s="1165"/>
      <c r="BL162" s="1165"/>
      <c r="BM162" s="1165"/>
      <c r="BN162" s="1165"/>
      <c r="BO162" s="1165"/>
      <c r="BP162" s="1165"/>
      <c r="BQ162" s="1165"/>
      <c r="BR162" s="1165"/>
      <c r="BS162" s="1165"/>
      <c r="BT162" s="1165"/>
      <c r="BU162" s="1165"/>
      <c r="BV162" s="1165"/>
      <c r="BW162" s="1165"/>
      <c r="BX162" s="1165"/>
      <c r="BY162" s="1165"/>
      <c r="BZ162" s="1165"/>
      <c r="CA162" s="1165"/>
      <c r="CB162" s="1165"/>
      <c r="CC162" s="1165"/>
      <c r="CD162" s="1165"/>
      <c r="CE162" s="1165"/>
      <c r="CF162" s="1165"/>
      <c r="CG162" s="1165"/>
      <c r="CH162" s="1165"/>
      <c r="CI162" s="1165"/>
      <c r="CJ162" s="1165"/>
      <c r="CK162" s="1165"/>
      <c r="CL162" s="1165">
        <f t="shared" si="4"/>
        <v>2.5</v>
      </c>
      <c r="CN162" s="1165"/>
      <c r="CO162" s="1165"/>
      <c r="CP162" s="1165"/>
      <c r="CQ162" s="1165"/>
    </row>
    <row r="163" spans="1:101" hidden="1">
      <c r="A163" s="1165" t="s">
        <v>709</v>
      </c>
      <c r="B163" s="1180">
        <v>45170</v>
      </c>
      <c r="C163" s="1181">
        <v>45188</v>
      </c>
      <c r="D163" s="1165" t="s">
        <v>719</v>
      </c>
      <c r="E163" s="1165">
        <v>7.54</v>
      </c>
      <c r="F163" s="1165">
        <v>3450</v>
      </c>
      <c r="G163" s="1234"/>
      <c r="H163" s="1165"/>
      <c r="I163" s="1165"/>
      <c r="J163" s="1165"/>
      <c r="K163" s="1165"/>
      <c r="L163" s="1183">
        <v>7.59</v>
      </c>
      <c r="M163" s="1165">
        <v>3490</v>
      </c>
      <c r="N163" s="1165">
        <v>10</v>
      </c>
      <c r="O163" s="1165" t="s">
        <v>51</v>
      </c>
      <c r="P163" s="1165" t="s">
        <v>51</v>
      </c>
      <c r="Q163" s="1165">
        <v>238</v>
      </c>
      <c r="R163" s="1165">
        <v>238</v>
      </c>
      <c r="S163" s="1165">
        <v>7</v>
      </c>
      <c r="T163" s="1165">
        <v>514</v>
      </c>
      <c r="U163" s="1165" t="s">
        <v>30</v>
      </c>
      <c r="V163" s="1165" t="s">
        <v>17</v>
      </c>
      <c r="W163" s="1165">
        <v>8.8999999999999996E-2</v>
      </c>
      <c r="X163" s="1165" t="s">
        <v>37</v>
      </c>
      <c r="Y163" s="1165" t="s">
        <v>17</v>
      </c>
      <c r="Z163" s="1165" t="s">
        <v>17</v>
      </c>
      <c r="AA163" s="1165" t="s">
        <v>17</v>
      </c>
      <c r="AB163" s="1165" t="s">
        <v>17</v>
      </c>
      <c r="AC163" s="1165">
        <v>0.1</v>
      </c>
      <c r="AD163" s="1165" t="s">
        <v>17</v>
      </c>
      <c r="AE163" s="1165" t="s">
        <v>30</v>
      </c>
      <c r="AF163" s="1165" t="s">
        <v>50</v>
      </c>
      <c r="AG163" s="1165">
        <v>7.0000000000000007E-2</v>
      </c>
      <c r="AH163" s="1165" t="s">
        <v>52</v>
      </c>
      <c r="AI163" s="1165">
        <v>0.11</v>
      </c>
      <c r="AJ163" s="1165" t="s">
        <v>17</v>
      </c>
      <c r="AK163" s="1165">
        <v>0.1</v>
      </c>
      <c r="AL163" s="1165" t="s">
        <v>37</v>
      </c>
      <c r="AM163" s="1165" t="s">
        <v>17</v>
      </c>
      <c r="AN163" s="1165" t="s">
        <v>17</v>
      </c>
      <c r="AO163" s="1165" t="s">
        <v>17</v>
      </c>
      <c r="AP163" s="1165" t="s">
        <v>17</v>
      </c>
      <c r="AQ163" s="1165">
        <v>0.153</v>
      </c>
      <c r="AR163" s="1165" t="s">
        <v>17</v>
      </c>
      <c r="AS163" s="1165" t="s">
        <v>30</v>
      </c>
      <c r="AT163" s="1165" t="s">
        <v>50</v>
      </c>
      <c r="AU163" s="1165">
        <v>0.08</v>
      </c>
      <c r="AV163" s="1165">
        <v>0.36</v>
      </c>
      <c r="AW163" s="1165" t="s">
        <v>37</v>
      </c>
      <c r="AX163" s="1165" t="s">
        <v>37</v>
      </c>
      <c r="AY163" s="1165" t="s">
        <v>53</v>
      </c>
      <c r="AZ163" s="1165" t="s">
        <v>85</v>
      </c>
      <c r="BA163" s="1165" t="s">
        <v>85</v>
      </c>
      <c r="BB163" s="1165" t="s">
        <v>85</v>
      </c>
      <c r="BC163" s="1165" t="s">
        <v>85</v>
      </c>
      <c r="BD163" s="1165" t="s">
        <v>85</v>
      </c>
      <c r="BE163" s="1165" t="s">
        <v>85</v>
      </c>
      <c r="BF163" s="1165" t="s">
        <v>85</v>
      </c>
      <c r="BG163" s="1165" t="s">
        <v>85</v>
      </c>
      <c r="BH163" s="1165" t="s">
        <v>85</v>
      </c>
      <c r="BI163" s="1165" t="s">
        <v>85</v>
      </c>
      <c r="BJ163" s="1165" t="s">
        <v>85</v>
      </c>
      <c r="BK163" s="1165" t="s">
        <v>85</v>
      </c>
      <c r="BL163" s="1165" t="s">
        <v>102</v>
      </c>
      <c r="BM163" s="1165" t="s">
        <v>85</v>
      </c>
      <c r="BN163" s="1165" t="s">
        <v>85</v>
      </c>
      <c r="BO163" s="1165" t="s">
        <v>85</v>
      </c>
      <c r="BP163" s="1165" t="s">
        <v>102</v>
      </c>
      <c r="BQ163" s="1165" t="s">
        <v>102</v>
      </c>
      <c r="BR163" s="1165" t="s">
        <v>332</v>
      </c>
      <c r="BS163" s="1165" t="s">
        <v>0</v>
      </c>
      <c r="BT163" s="1165" t="s">
        <v>333</v>
      </c>
      <c r="BU163" s="1165" t="s">
        <v>0</v>
      </c>
      <c r="BV163" s="1165" t="s">
        <v>0</v>
      </c>
      <c r="BW163" s="1165" t="s">
        <v>332</v>
      </c>
      <c r="BX163" s="1165" t="s">
        <v>332</v>
      </c>
      <c r="BY163" s="1165" t="s">
        <v>333</v>
      </c>
      <c r="BZ163" s="1165" t="s">
        <v>333</v>
      </c>
      <c r="CA163" s="1165" t="s">
        <v>333</v>
      </c>
      <c r="CB163" s="1165" t="s">
        <v>333</v>
      </c>
      <c r="CC163" s="1165" t="s">
        <v>333</v>
      </c>
      <c r="CD163" s="1165" t="s">
        <v>51</v>
      </c>
      <c r="CE163" s="1165" t="s">
        <v>15</v>
      </c>
      <c r="CF163" s="1165" t="s">
        <v>15</v>
      </c>
      <c r="CG163" s="1165" t="s">
        <v>15</v>
      </c>
      <c r="CH163" s="1165" t="s">
        <v>15</v>
      </c>
      <c r="CI163" s="1165" t="s">
        <v>15</v>
      </c>
      <c r="CJ163" s="1165" t="s">
        <v>51</v>
      </c>
      <c r="CK163" s="1165" t="s">
        <v>53</v>
      </c>
      <c r="CL163" s="1165">
        <f t="shared" si="4"/>
        <v>10</v>
      </c>
      <c r="CN163" s="1165"/>
      <c r="CO163" s="1165"/>
      <c r="CP163" s="1165"/>
      <c r="CQ163" s="1165"/>
    </row>
    <row r="164" spans="1:101" hidden="1">
      <c r="A164" s="1165" t="s">
        <v>709</v>
      </c>
      <c r="B164" s="1180">
        <v>45200</v>
      </c>
      <c r="C164" s="1181">
        <v>45209</v>
      </c>
      <c r="D164" s="1165" t="s">
        <v>706</v>
      </c>
      <c r="E164" s="1165">
        <v>7.58</v>
      </c>
      <c r="F164" s="1165">
        <v>3430</v>
      </c>
      <c r="G164" s="1234"/>
      <c r="H164" s="1165"/>
      <c r="I164" s="1165"/>
      <c r="J164" s="1165"/>
      <c r="K164" s="1165"/>
      <c r="L164" s="1183">
        <v>7.76</v>
      </c>
      <c r="M164" s="1165">
        <v>3990</v>
      </c>
      <c r="N164" s="1165">
        <v>6</v>
      </c>
      <c r="O164" s="1165"/>
      <c r="P164" s="1165"/>
      <c r="Q164" s="1165"/>
      <c r="R164" s="1165"/>
      <c r="S164" s="1165"/>
      <c r="T164" s="1165"/>
      <c r="U164" s="1165"/>
      <c r="V164" s="1165"/>
      <c r="W164" s="1165"/>
      <c r="X164" s="1165"/>
      <c r="Y164" s="1165"/>
      <c r="Z164" s="1165"/>
      <c r="AA164" s="1165"/>
      <c r="AB164" s="1165"/>
      <c r="AC164" s="1165"/>
      <c r="AD164" s="1165"/>
      <c r="AE164" s="1165"/>
      <c r="AF164" s="1165"/>
      <c r="AG164" s="1165"/>
      <c r="AH164" s="1165"/>
      <c r="AI164" s="1165"/>
      <c r="AJ164" s="1165"/>
      <c r="AK164" s="1165"/>
      <c r="AL164" s="1165"/>
      <c r="AM164" s="1165"/>
      <c r="AN164" s="1165"/>
      <c r="AO164" s="1165"/>
      <c r="AP164" s="1165"/>
      <c r="AQ164" s="1165"/>
      <c r="AR164" s="1165"/>
      <c r="AS164" s="1165"/>
      <c r="AT164" s="1165"/>
      <c r="AU164" s="1165"/>
      <c r="AV164" s="1165"/>
      <c r="AW164" s="1165"/>
      <c r="AX164" s="1165"/>
      <c r="AY164" s="1165"/>
      <c r="AZ164" s="1165"/>
      <c r="BA164" s="1165"/>
      <c r="BB164" s="1165"/>
      <c r="BC164" s="1165"/>
      <c r="BD164" s="1165"/>
      <c r="BE164" s="1165"/>
      <c r="BF164" s="1165"/>
      <c r="BG164" s="1165"/>
      <c r="BH164" s="1165"/>
      <c r="BI164" s="1165"/>
      <c r="BJ164" s="1165"/>
      <c r="BK164" s="1165"/>
      <c r="BL164" s="1165"/>
      <c r="BM164" s="1165"/>
      <c r="BN164" s="1165"/>
      <c r="BO164" s="1165"/>
      <c r="BP164" s="1165"/>
      <c r="BQ164" s="1165"/>
      <c r="BR164" s="1165"/>
      <c r="BS164" s="1165"/>
      <c r="BT164" s="1165"/>
      <c r="BU164" s="1165"/>
      <c r="BV164" s="1165"/>
      <c r="BW164" s="1165"/>
      <c r="BX164" s="1165"/>
      <c r="BY164" s="1165"/>
      <c r="BZ164" s="1165"/>
      <c r="CA164" s="1165"/>
      <c r="CB164" s="1165"/>
      <c r="CC164" s="1165"/>
      <c r="CD164" s="1165"/>
      <c r="CE164" s="1165"/>
      <c r="CF164" s="1165"/>
      <c r="CG164" s="1165"/>
      <c r="CH164" s="1165"/>
      <c r="CI164" s="1165"/>
      <c r="CJ164" s="1165"/>
      <c r="CK164" s="1165"/>
      <c r="CL164" s="1165">
        <f t="shared" si="4"/>
        <v>6</v>
      </c>
      <c r="CN164" s="1165"/>
      <c r="CO164" s="1165"/>
      <c r="CP164" s="1165"/>
      <c r="CQ164" s="1165"/>
    </row>
    <row r="165" spans="1:101" hidden="1">
      <c r="A165" s="1165" t="s">
        <v>709</v>
      </c>
      <c r="B165" s="1180">
        <v>45231</v>
      </c>
      <c r="C165" s="1181">
        <v>45244</v>
      </c>
      <c r="D165" s="1165"/>
      <c r="E165" s="1165">
        <v>7.64</v>
      </c>
      <c r="F165" s="1165">
        <v>4100</v>
      </c>
      <c r="G165" s="1234"/>
      <c r="H165" s="1165"/>
      <c r="I165" s="1165"/>
      <c r="J165" s="1165"/>
      <c r="K165" s="1165"/>
      <c r="L165" s="1183">
        <v>7.76</v>
      </c>
      <c r="M165" s="1165">
        <v>4330</v>
      </c>
      <c r="N165" s="1165">
        <v>8</v>
      </c>
      <c r="O165" s="1165"/>
      <c r="P165" s="1165"/>
      <c r="Q165" s="1165"/>
      <c r="R165" s="1165"/>
      <c r="S165" s="1165"/>
      <c r="T165" s="1165"/>
      <c r="U165" s="1165"/>
      <c r="V165" s="1165"/>
      <c r="W165" s="1165"/>
      <c r="X165" s="1165"/>
      <c r="Y165" s="1165"/>
      <c r="Z165" s="1165"/>
      <c r="AA165" s="1165"/>
      <c r="AB165" s="1165"/>
      <c r="AC165" s="1165"/>
      <c r="AD165" s="1165"/>
      <c r="AE165" s="1165"/>
      <c r="AF165" s="1165"/>
      <c r="AG165" s="1165"/>
      <c r="AH165" s="1165"/>
      <c r="AI165" s="1165"/>
      <c r="AJ165" s="1165"/>
      <c r="AK165" s="1165"/>
      <c r="AL165" s="1165"/>
      <c r="AM165" s="1165"/>
      <c r="AN165" s="1165"/>
      <c r="AO165" s="1165"/>
      <c r="AP165" s="1165"/>
      <c r="AQ165" s="1165"/>
      <c r="AR165" s="1165"/>
      <c r="AS165" s="1165"/>
      <c r="AT165" s="1165"/>
      <c r="AU165" s="1165"/>
      <c r="AV165" s="1165"/>
      <c r="AW165" s="1165"/>
      <c r="AX165" s="1165"/>
      <c r="AY165" s="1165"/>
      <c r="AZ165" s="1165"/>
      <c r="BA165" s="1165"/>
      <c r="BB165" s="1165"/>
      <c r="BC165" s="1165"/>
      <c r="BD165" s="1165"/>
      <c r="BE165" s="1165"/>
      <c r="BF165" s="1165"/>
      <c r="BG165" s="1165"/>
      <c r="BH165" s="1165"/>
      <c r="BI165" s="1165"/>
      <c r="BJ165" s="1165"/>
      <c r="BK165" s="1165"/>
      <c r="BL165" s="1165"/>
      <c r="BM165" s="1165"/>
      <c r="BN165" s="1165"/>
      <c r="BO165" s="1165"/>
      <c r="BP165" s="1165"/>
      <c r="BQ165" s="1165"/>
      <c r="BR165" s="1165"/>
      <c r="BS165" s="1165"/>
      <c r="BT165" s="1165"/>
      <c r="BU165" s="1165"/>
      <c r="BV165" s="1165"/>
      <c r="BW165" s="1165"/>
      <c r="BX165" s="1165"/>
      <c r="BY165" s="1165"/>
      <c r="BZ165" s="1165"/>
      <c r="CA165" s="1165"/>
      <c r="CB165" s="1165"/>
      <c r="CC165" s="1165"/>
      <c r="CD165" s="1165"/>
      <c r="CE165" s="1165"/>
      <c r="CF165" s="1165"/>
      <c r="CG165" s="1165"/>
      <c r="CH165" s="1165"/>
      <c r="CI165" s="1165"/>
      <c r="CJ165" s="1165"/>
      <c r="CK165" s="1165"/>
      <c r="CL165" s="1165">
        <f t="shared" si="4"/>
        <v>8</v>
      </c>
      <c r="CN165" s="1165"/>
      <c r="CO165" s="1165"/>
      <c r="CP165" s="1165"/>
      <c r="CQ165" s="1165"/>
    </row>
    <row r="166" spans="1:101" hidden="1">
      <c r="A166" s="1165" t="s">
        <v>709</v>
      </c>
      <c r="B166" s="1180">
        <v>45261</v>
      </c>
      <c r="C166" s="1181">
        <v>45272</v>
      </c>
      <c r="D166" s="1165"/>
      <c r="E166" s="1165">
        <v>7.77</v>
      </c>
      <c r="F166" s="1165">
        <v>4350</v>
      </c>
      <c r="G166" s="1234"/>
      <c r="H166" s="1165"/>
      <c r="I166" s="1165"/>
      <c r="J166" s="1165"/>
      <c r="K166" s="1165"/>
      <c r="L166" s="1183">
        <v>7.89</v>
      </c>
      <c r="M166" s="1165">
        <v>5010</v>
      </c>
      <c r="N166" s="1165">
        <v>12</v>
      </c>
      <c r="O166" s="1165" t="s">
        <v>51</v>
      </c>
      <c r="P166" s="1165" t="s">
        <v>51</v>
      </c>
      <c r="Q166" s="1165">
        <v>291</v>
      </c>
      <c r="R166" s="1165">
        <v>291</v>
      </c>
      <c r="S166" s="1165">
        <v>8</v>
      </c>
      <c r="T166" s="1165">
        <v>666</v>
      </c>
      <c r="U166" s="1165" t="s">
        <v>30</v>
      </c>
      <c r="V166" s="1165">
        <v>2E-3</v>
      </c>
      <c r="W166" s="1165">
        <v>0.114</v>
      </c>
      <c r="X166" s="1165" t="s">
        <v>37</v>
      </c>
      <c r="Y166" s="1165" t="s">
        <v>17</v>
      </c>
      <c r="Z166" s="1165" t="s">
        <v>17</v>
      </c>
      <c r="AA166" s="1165" t="s">
        <v>17</v>
      </c>
      <c r="AB166" s="1165" t="s">
        <v>17</v>
      </c>
      <c r="AC166" s="1165">
        <v>7.6999999999999999E-2</v>
      </c>
      <c r="AD166" s="1165" t="s">
        <v>17</v>
      </c>
      <c r="AE166" s="1165" t="s">
        <v>30</v>
      </c>
      <c r="AF166" s="1165" t="s">
        <v>50</v>
      </c>
      <c r="AG166" s="1165">
        <v>0.12</v>
      </c>
      <c r="AH166" s="1165" t="s">
        <v>52</v>
      </c>
      <c r="AI166" s="1165">
        <v>0.08</v>
      </c>
      <c r="AJ166" s="1165">
        <v>2E-3</v>
      </c>
      <c r="AK166" s="1165">
        <v>0.11799999999999999</v>
      </c>
      <c r="AL166" s="1165" t="s">
        <v>37</v>
      </c>
      <c r="AM166" s="1165" t="s">
        <v>17</v>
      </c>
      <c r="AN166" s="1165" t="s">
        <v>17</v>
      </c>
      <c r="AO166" s="1165" t="s">
        <v>17</v>
      </c>
      <c r="AP166" s="1165" t="s">
        <v>17</v>
      </c>
      <c r="AQ166" s="1165">
        <v>0.105</v>
      </c>
      <c r="AR166" s="1165" t="s">
        <v>17</v>
      </c>
      <c r="AS166" s="1165" t="s">
        <v>30</v>
      </c>
      <c r="AT166" s="1165" t="s">
        <v>50</v>
      </c>
      <c r="AU166" s="1165">
        <v>0.12</v>
      </c>
      <c r="AV166" s="1165">
        <v>0.28000000000000003</v>
      </c>
      <c r="AW166" s="1165" t="s">
        <v>37</v>
      </c>
      <c r="AX166" s="1165" t="s">
        <v>37</v>
      </c>
      <c r="AY166" s="1165" t="s">
        <v>53</v>
      </c>
      <c r="AZ166" s="1165" t="s">
        <v>85</v>
      </c>
      <c r="BA166" s="1165" t="s">
        <v>85</v>
      </c>
      <c r="BB166" s="1165" t="s">
        <v>85</v>
      </c>
      <c r="BC166" s="1165" t="s">
        <v>85</v>
      </c>
      <c r="BD166" s="1165" t="s">
        <v>85</v>
      </c>
      <c r="BE166" s="1165" t="s">
        <v>85</v>
      </c>
      <c r="BF166" s="1165" t="s">
        <v>85</v>
      </c>
      <c r="BG166" s="1165" t="s">
        <v>85</v>
      </c>
      <c r="BH166" s="1165" t="s">
        <v>85</v>
      </c>
      <c r="BI166" s="1165" t="s">
        <v>85</v>
      </c>
      <c r="BJ166" s="1165" t="s">
        <v>85</v>
      </c>
      <c r="BK166" s="1165" t="s">
        <v>85</v>
      </c>
      <c r="BL166" s="1165" t="s">
        <v>102</v>
      </c>
      <c r="BM166" s="1165" t="s">
        <v>85</v>
      </c>
      <c r="BN166" s="1165" t="s">
        <v>85</v>
      </c>
      <c r="BO166" s="1165" t="s">
        <v>85</v>
      </c>
      <c r="BP166" s="1165" t="s">
        <v>102</v>
      </c>
      <c r="BQ166" s="1165" t="s">
        <v>102</v>
      </c>
      <c r="BR166" s="1165" t="s">
        <v>332</v>
      </c>
      <c r="BS166" s="1165" t="s">
        <v>0</v>
      </c>
      <c r="BT166" s="1165" t="s">
        <v>333</v>
      </c>
      <c r="BU166" s="1165" t="s">
        <v>0</v>
      </c>
      <c r="BV166" s="1165" t="s">
        <v>0</v>
      </c>
      <c r="BW166" s="1165" t="s">
        <v>332</v>
      </c>
      <c r="BX166" s="1165" t="s">
        <v>332</v>
      </c>
      <c r="BY166" s="1165" t="s">
        <v>333</v>
      </c>
      <c r="BZ166" s="1165" t="s">
        <v>333</v>
      </c>
      <c r="CA166" s="1165" t="s">
        <v>333</v>
      </c>
      <c r="CB166" s="1165" t="s">
        <v>333</v>
      </c>
      <c r="CC166" s="1165" t="s">
        <v>333</v>
      </c>
      <c r="CD166" s="1165" t="s">
        <v>51</v>
      </c>
      <c r="CE166" s="1165" t="s">
        <v>15</v>
      </c>
      <c r="CF166" s="1165" t="s">
        <v>15</v>
      </c>
      <c r="CG166" s="1165" t="s">
        <v>15</v>
      </c>
      <c r="CH166" s="1165" t="s">
        <v>15</v>
      </c>
      <c r="CI166" s="1165" t="s">
        <v>15</v>
      </c>
      <c r="CJ166" s="1165" t="s">
        <v>51</v>
      </c>
      <c r="CK166" s="1165" t="s">
        <v>53</v>
      </c>
      <c r="CL166" s="1165">
        <f t="shared" si="4"/>
        <v>12</v>
      </c>
      <c r="CN166" s="1165"/>
      <c r="CO166" s="1165"/>
      <c r="CP166" s="1165"/>
      <c r="CQ166" s="1165"/>
    </row>
    <row r="167" spans="1:101" hidden="1">
      <c r="A167" s="1165" t="s">
        <v>709</v>
      </c>
      <c r="B167" s="1180">
        <v>45292</v>
      </c>
      <c r="C167" s="1181">
        <v>45321</v>
      </c>
      <c r="D167" s="1165" t="s">
        <v>706</v>
      </c>
      <c r="E167" s="1165">
        <v>7.68</v>
      </c>
      <c r="F167" s="1165">
        <v>5270</v>
      </c>
      <c r="G167" s="1234">
        <v>28.3</v>
      </c>
      <c r="H167" s="1165" t="s">
        <v>245</v>
      </c>
      <c r="I167" s="1165" t="s">
        <v>246</v>
      </c>
      <c r="J167" s="1165" t="s">
        <v>433</v>
      </c>
      <c r="K167" s="1165"/>
      <c r="L167" s="1183">
        <v>7.96</v>
      </c>
      <c r="M167" s="1165">
        <v>5370</v>
      </c>
      <c r="N167" s="1165" t="s">
        <v>53</v>
      </c>
      <c r="O167" s="1165"/>
      <c r="P167" s="1165"/>
      <c r="Q167" s="1165"/>
      <c r="R167" s="1165"/>
      <c r="S167" s="1165"/>
      <c r="T167" s="1165"/>
      <c r="U167" s="1165"/>
      <c r="V167" s="1165"/>
      <c r="W167" s="1165"/>
      <c r="X167" s="1165"/>
      <c r="Y167" s="1165"/>
      <c r="Z167" s="1165"/>
      <c r="AA167" s="1165"/>
      <c r="AB167" s="1165"/>
      <c r="AC167" s="1165"/>
      <c r="AD167" s="1165"/>
      <c r="AE167" s="1165"/>
      <c r="AF167" s="1165"/>
      <c r="AG167" s="1165"/>
      <c r="AH167" s="1165"/>
      <c r="AI167" s="1165"/>
      <c r="AJ167" s="1165"/>
      <c r="AK167" s="1165"/>
      <c r="AL167" s="1165"/>
      <c r="AM167" s="1165"/>
      <c r="AN167" s="1165"/>
      <c r="AO167" s="1165"/>
      <c r="AP167" s="1165"/>
      <c r="AQ167" s="1165"/>
      <c r="AR167" s="1165"/>
      <c r="AS167" s="1165"/>
      <c r="AT167" s="1165"/>
      <c r="AU167" s="1165"/>
      <c r="AV167" s="1165"/>
      <c r="AW167" s="1165"/>
      <c r="AX167" s="1165"/>
      <c r="AY167" s="1165"/>
      <c r="AZ167" s="1165"/>
      <c r="BA167" s="1165"/>
      <c r="BB167" s="1165"/>
      <c r="BC167" s="1165"/>
      <c r="BD167" s="1165"/>
      <c r="BE167" s="1165"/>
      <c r="BF167" s="1165"/>
      <c r="BG167" s="1165"/>
      <c r="BH167" s="1165"/>
      <c r="BI167" s="1165"/>
      <c r="BJ167" s="1165"/>
      <c r="BK167" s="1165"/>
      <c r="BL167" s="1165"/>
      <c r="BM167" s="1165"/>
      <c r="BN167" s="1165"/>
      <c r="BO167" s="1165"/>
      <c r="BP167" s="1165"/>
      <c r="BQ167" s="1165"/>
      <c r="BR167" s="1165"/>
      <c r="BS167" s="1165"/>
      <c r="BT167" s="1165"/>
      <c r="BU167" s="1165"/>
      <c r="BV167" s="1165"/>
      <c r="BW167" s="1165"/>
      <c r="BX167" s="1165"/>
      <c r="BY167" s="1165"/>
      <c r="BZ167" s="1165"/>
      <c r="CA167" s="1165"/>
      <c r="CB167" s="1165"/>
      <c r="CC167" s="1165"/>
      <c r="CD167" s="1165"/>
      <c r="CE167" s="1165"/>
      <c r="CF167" s="1165"/>
      <c r="CG167" s="1165"/>
      <c r="CH167" s="1165"/>
      <c r="CI167" s="1165"/>
      <c r="CJ167" s="1165"/>
      <c r="CK167" s="1165"/>
      <c r="CL167" s="1223">
        <f t="shared" si="4"/>
        <v>2.5</v>
      </c>
      <c r="CN167" s="1165"/>
      <c r="CO167" s="1165"/>
      <c r="CP167" s="1165"/>
      <c r="CQ167" s="1165"/>
    </row>
    <row r="168" spans="1:101" hidden="1">
      <c r="A168" s="1165" t="s">
        <v>709</v>
      </c>
      <c r="B168" s="1180">
        <v>45323</v>
      </c>
      <c r="C168" s="1181">
        <v>45350</v>
      </c>
      <c r="D168" s="1165" t="s">
        <v>799</v>
      </c>
      <c r="E168" s="1183">
        <v>7.66</v>
      </c>
      <c r="F168" s="1165">
        <v>5090</v>
      </c>
      <c r="G168" s="1234">
        <v>32.799999999999997</v>
      </c>
      <c r="H168" s="1165" t="s">
        <v>245</v>
      </c>
      <c r="I168" s="1165" t="s">
        <v>246</v>
      </c>
      <c r="J168" s="1165" t="s">
        <v>433</v>
      </c>
      <c r="K168" s="1165"/>
      <c r="L168" s="1183">
        <v>7.92</v>
      </c>
      <c r="M168" s="1165">
        <v>5290</v>
      </c>
      <c r="N168" s="1165">
        <v>7</v>
      </c>
      <c r="O168" s="1165"/>
      <c r="P168" s="1165"/>
      <c r="Q168" s="1165"/>
      <c r="R168" s="1165"/>
      <c r="S168" s="1165"/>
      <c r="T168" s="1165"/>
      <c r="U168" s="1165"/>
      <c r="V168" s="1165"/>
      <c r="W168" s="1165"/>
      <c r="X168" s="1165"/>
      <c r="Y168" s="1165"/>
      <c r="Z168" s="1165"/>
      <c r="AA168" s="1165"/>
      <c r="AB168" s="1165"/>
      <c r="AC168" s="1165"/>
      <c r="AD168" s="1165"/>
      <c r="AE168" s="1165"/>
      <c r="AF168" s="1165"/>
      <c r="AG168" s="1165"/>
      <c r="AH168" s="1165"/>
      <c r="AI168" s="1165"/>
      <c r="AJ168" s="1165"/>
      <c r="AK168" s="1165"/>
      <c r="AL168" s="1165"/>
      <c r="AM168" s="1165"/>
      <c r="AN168" s="1165"/>
      <c r="AO168" s="1165"/>
      <c r="AP168" s="1165"/>
      <c r="AQ168" s="1165"/>
      <c r="AR168" s="1165"/>
      <c r="AS168" s="1165"/>
      <c r="AT168" s="1165"/>
      <c r="AU168" s="1165"/>
      <c r="AV168" s="1165"/>
      <c r="AW168" s="1165"/>
      <c r="AX168" s="1165"/>
      <c r="AY168" s="1165"/>
      <c r="AZ168" s="1165"/>
      <c r="BA168" s="1165"/>
      <c r="BB168" s="1165"/>
      <c r="BC168" s="1165"/>
      <c r="BD168" s="1165"/>
      <c r="BE168" s="1165"/>
      <c r="BF168" s="1165"/>
      <c r="BG168" s="1165"/>
      <c r="BH168" s="1165"/>
      <c r="BI168" s="1165"/>
      <c r="BJ168" s="1165"/>
      <c r="BK168" s="1165"/>
      <c r="BL168" s="1165"/>
      <c r="BM168" s="1165"/>
      <c r="BN168" s="1165"/>
      <c r="BO168" s="1165"/>
      <c r="BP168" s="1165"/>
      <c r="BQ168" s="1165"/>
      <c r="BR168" s="1165"/>
      <c r="BS168" s="1165"/>
      <c r="BT168" s="1165"/>
      <c r="BU168" s="1165"/>
      <c r="BV168" s="1165"/>
      <c r="BW168" s="1165"/>
      <c r="BX168" s="1165"/>
      <c r="BY168" s="1165"/>
      <c r="BZ168" s="1165"/>
      <c r="CA168" s="1165"/>
      <c r="CB168" s="1165"/>
      <c r="CC168" s="1165"/>
      <c r="CD168" s="1165"/>
      <c r="CE168" s="1165"/>
      <c r="CF168" s="1165"/>
      <c r="CG168" s="1165"/>
      <c r="CH168" s="1165"/>
      <c r="CI168" s="1165"/>
      <c r="CJ168" s="1165"/>
      <c r="CK168" s="1165"/>
      <c r="CL168" s="1223">
        <f t="shared" si="4"/>
        <v>7</v>
      </c>
      <c r="CN168" s="1165"/>
      <c r="CO168" s="1165"/>
      <c r="CP168" s="1165"/>
      <c r="CQ168" s="1165"/>
    </row>
    <row r="169" spans="1:101" hidden="1">
      <c r="A169" s="1165" t="s">
        <v>709</v>
      </c>
      <c r="B169" s="1180">
        <v>45352</v>
      </c>
      <c r="C169" s="1181">
        <v>45363</v>
      </c>
      <c r="D169" s="1165" t="s">
        <v>799</v>
      </c>
      <c r="E169" s="1183">
        <v>7.82</v>
      </c>
      <c r="F169" s="1165">
        <v>5450</v>
      </c>
      <c r="G169" s="1234">
        <v>23.6</v>
      </c>
      <c r="H169" s="1165" t="s">
        <v>245</v>
      </c>
      <c r="I169" s="1165" t="s">
        <v>246</v>
      </c>
      <c r="J169" s="1165" t="s">
        <v>433</v>
      </c>
      <c r="K169" s="1165"/>
      <c r="L169" s="1183">
        <v>8.5399999999999991</v>
      </c>
      <c r="M169" s="1165">
        <v>5710</v>
      </c>
      <c r="N169" s="1165" t="s">
        <v>53</v>
      </c>
      <c r="O169" s="1165"/>
      <c r="P169" s="1165"/>
      <c r="Q169" s="1165"/>
      <c r="R169" s="1165"/>
      <c r="S169" s="1165"/>
      <c r="T169" s="1165"/>
      <c r="U169" s="1165" t="s">
        <v>30</v>
      </c>
      <c r="V169" s="1165">
        <v>2E-3</v>
      </c>
      <c r="W169" s="1165">
        <v>5.6000000000000001E-2</v>
      </c>
      <c r="X169" s="1165" t="s">
        <v>37</v>
      </c>
      <c r="Y169" s="1165" t="s">
        <v>17</v>
      </c>
      <c r="Z169" s="1165"/>
      <c r="AA169" s="1165" t="s">
        <v>17</v>
      </c>
      <c r="AB169" s="1165" t="s">
        <v>17</v>
      </c>
      <c r="AC169" s="1165">
        <v>2.1000000000000001E-2</v>
      </c>
      <c r="AD169" s="1165" t="s">
        <v>17</v>
      </c>
      <c r="AE169" s="1165" t="s">
        <v>30</v>
      </c>
      <c r="AF169" s="1165" t="s">
        <v>50</v>
      </c>
      <c r="AG169" s="1165">
        <v>0.09</v>
      </c>
      <c r="AH169" s="1165" t="s">
        <v>52</v>
      </c>
      <c r="AI169" s="1165" t="s">
        <v>30</v>
      </c>
      <c r="AJ169" s="1165">
        <v>2E-3</v>
      </c>
      <c r="AK169" s="1165">
        <v>5.7000000000000002E-2</v>
      </c>
      <c r="AL169" s="1165" t="s">
        <v>37</v>
      </c>
      <c r="AM169" s="1165" t="s">
        <v>17</v>
      </c>
      <c r="AN169" s="1165"/>
      <c r="AO169" s="1165" t="s">
        <v>17</v>
      </c>
      <c r="AP169" s="1165" t="s">
        <v>17</v>
      </c>
      <c r="AQ169" s="1165">
        <v>3.5000000000000003E-2</v>
      </c>
      <c r="AR169" s="1165" t="s">
        <v>17</v>
      </c>
      <c r="AS169" s="1165" t="s">
        <v>30</v>
      </c>
      <c r="AT169" s="1165" t="s">
        <v>50</v>
      </c>
      <c r="AU169" s="1165">
        <v>0.09</v>
      </c>
      <c r="AV169" s="1165">
        <v>0.12</v>
      </c>
      <c r="AW169" s="1165" t="s">
        <v>37</v>
      </c>
      <c r="AX169" s="1165" t="s">
        <v>37</v>
      </c>
      <c r="AY169" s="1165" t="s">
        <v>53</v>
      </c>
      <c r="AZ169" s="1165" t="s">
        <v>85</v>
      </c>
      <c r="BA169" s="1165" t="s">
        <v>85</v>
      </c>
      <c r="BB169" s="1165" t="s">
        <v>85</v>
      </c>
      <c r="BC169" s="1165" t="s">
        <v>85</v>
      </c>
      <c r="BD169" s="1165" t="s">
        <v>85</v>
      </c>
      <c r="BE169" s="1165" t="s">
        <v>85</v>
      </c>
      <c r="BF169" s="1165" t="s">
        <v>85</v>
      </c>
      <c r="BG169" s="1165" t="s">
        <v>85</v>
      </c>
      <c r="BH169" s="1165" t="s">
        <v>85</v>
      </c>
      <c r="BI169" s="1165" t="s">
        <v>85</v>
      </c>
      <c r="BJ169" s="1165" t="s">
        <v>85</v>
      </c>
      <c r="BK169" s="1165" t="s">
        <v>85</v>
      </c>
      <c r="BL169" s="1165" t="s">
        <v>102</v>
      </c>
      <c r="BM169" s="1165" t="s">
        <v>85</v>
      </c>
      <c r="BN169" s="1165" t="s">
        <v>85</v>
      </c>
      <c r="BO169" s="1165" t="s">
        <v>85</v>
      </c>
      <c r="BP169" s="1165" t="s">
        <v>102</v>
      </c>
      <c r="BQ169" s="1165" t="s">
        <v>102</v>
      </c>
      <c r="BR169" s="1165" t="s">
        <v>332</v>
      </c>
      <c r="BS169" s="1165" t="s">
        <v>0</v>
      </c>
      <c r="BT169" s="1165" t="s">
        <v>333</v>
      </c>
      <c r="BU169" s="1165" t="s">
        <v>0</v>
      </c>
      <c r="BV169" s="1165" t="s">
        <v>0</v>
      </c>
      <c r="BW169" s="1165" t="s">
        <v>332</v>
      </c>
      <c r="BX169" s="1165" t="s">
        <v>332</v>
      </c>
      <c r="BY169" s="1165" t="s">
        <v>333</v>
      </c>
      <c r="BZ169" s="1165" t="s">
        <v>333</v>
      </c>
      <c r="CA169" s="1165" t="s">
        <v>333</v>
      </c>
      <c r="CB169" s="1165" t="s">
        <v>333</v>
      </c>
      <c r="CC169" s="1165" t="s">
        <v>333</v>
      </c>
      <c r="CD169" s="1165" t="s">
        <v>51</v>
      </c>
      <c r="CE169" s="1165" t="s">
        <v>15</v>
      </c>
      <c r="CF169" s="1165" t="s">
        <v>15</v>
      </c>
      <c r="CG169" s="1165" t="s">
        <v>15</v>
      </c>
      <c r="CH169" s="1165" t="s">
        <v>15</v>
      </c>
      <c r="CI169" s="1165" t="s">
        <v>15</v>
      </c>
      <c r="CJ169" s="1165" t="s">
        <v>51</v>
      </c>
      <c r="CK169" s="1165" t="s">
        <v>53</v>
      </c>
      <c r="CL169" s="1223">
        <f t="shared" si="4"/>
        <v>2.5</v>
      </c>
      <c r="CN169" s="1165" t="s">
        <v>17</v>
      </c>
      <c r="CO169" s="1165" t="s">
        <v>17</v>
      </c>
      <c r="CP169" s="1165" t="s">
        <v>17</v>
      </c>
      <c r="CQ169" s="1165" t="s">
        <v>17</v>
      </c>
    </row>
    <row r="170" spans="1:101" hidden="1">
      <c r="A170" s="1165" t="s">
        <v>709</v>
      </c>
      <c r="B170" s="1180">
        <v>45383</v>
      </c>
      <c r="C170" s="1181">
        <v>45390</v>
      </c>
      <c r="D170" s="1165" t="s">
        <v>799</v>
      </c>
      <c r="E170" s="1165">
        <v>7.06</v>
      </c>
      <c r="F170" s="1165">
        <v>3610</v>
      </c>
      <c r="G170" s="1234">
        <v>23.7</v>
      </c>
      <c r="H170" s="1165" t="s">
        <v>245</v>
      </c>
      <c r="I170" s="1165" t="s">
        <v>246</v>
      </c>
      <c r="J170" s="1165" t="s">
        <v>433</v>
      </c>
      <c r="K170" s="1165"/>
      <c r="L170" s="1183">
        <v>7.94</v>
      </c>
      <c r="M170" s="1165">
        <v>3990</v>
      </c>
      <c r="N170" s="1165" t="s">
        <v>53</v>
      </c>
      <c r="O170" s="1165"/>
      <c r="P170" s="1165"/>
      <c r="Q170" s="1165"/>
      <c r="R170" s="1165"/>
      <c r="S170" s="1165"/>
      <c r="T170" s="1165"/>
      <c r="U170" s="1165"/>
      <c r="V170" s="1165"/>
      <c r="W170" s="1165"/>
      <c r="X170" s="1165"/>
      <c r="Y170" s="1165"/>
      <c r="Z170" s="1165"/>
      <c r="AA170" s="1165"/>
      <c r="AB170" s="1165"/>
      <c r="AC170" s="1165"/>
      <c r="AD170" s="1165"/>
      <c r="AE170" s="1165"/>
      <c r="AF170" s="1165"/>
      <c r="AG170" s="1165"/>
      <c r="AH170" s="1165"/>
      <c r="AI170" s="1165"/>
      <c r="AJ170" s="1165"/>
      <c r="AK170" s="1165"/>
      <c r="AL170" s="1165"/>
      <c r="AM170" s="1165"/>
      <c r="AN170" s="1165"/>
      <c r="AO170" s="1165"/>
      <c r="AP170" s="1165"/>
      <c r="AQ170" s="1165"/>
      <c r="AR170" s="1165"/>
      <c r="AS170" s="1165"/>
      <c r="AT170" s="1165"/>
      <c r="AU170" s="1165"/>
      <c r="AV170" s="1165"/>
      <c r="AW170" s="1165"/>
      <c r="AX170" s="1165"/>
      <c r="AY170" s="1165"/>
      <c r="AZ170" s="1165"/>
      <c r="BA170" s="1165"/>
      <c r="BB170" s="1165"/>
      <c r="BC170" s="1165"/>
      <c r="BD170" s="1165"/>
      <c r="BE170" s="1165"/>
      <c r="BF170" s="1165"/>
      <c r="BG170" s="1165"/>
      <c r="BH170" s="1165"/>
      <c r="BI170" s="1165"/>
      <c r="BJ170" s="1165"/>
      <c r="BK170" s="1165"/>
      <c r="BL170" s="1165"/>
      <c r="BM170" s="1165"/>
      <c r="BN170" s="1165"/>
      <c r="BO170" s="1165"/>
      <c r="BP170" s="1165"/>
      <c r="BQ170" s="1165"/>
      <c r="BR170" s="1165"/>
      <c r="BS170" s="1165"/>
      <c r="BT170" s="1165"/>
      <c r="BU170" s="1165"/>
      <c r="BV170" s="1165"/>
      <c r="BW170" s="1165"/>
      <c r="BX170" s="1165"/>
      <c r="BY170" s="1165"/>
      <c r="BZ170" s="1165"/>
      <c r="CA170" s="1165"/>
      <c r="CB170" s="1165"/>
      <c r="CC170" s="1165"/>
      <c r="CD170" s="1165"/>
      <c r="CE170" s="1165"/>
      <c r="CF170" s="1165"/>
      <c r="CG170" s="1165"/>
      <c r="CH170" s="1165"/>
      <c r="CI170" s="1165"/>
      <c r="CJ170" s="1165"/>
      <c r="CK170" s="1165"/>
      <c r="CL170" s="1223">
        <f t="shared" si="4"/>
        <v>2.5</v>
      </c>
      <c r="CN170" s="1165"/>
      <c r="CO170" s="1165"/>
      <c r="CP170" s="1165"/>
      <c r="CQ170" s="1165"/>
    </row>
    <row r="171" spans="1:101" hidden="1">
      <c r="A171" s="1165" t="s">
        <v>709</v>
      </c>
      <c r="B171" s="1180">
        <v>45413</v>
      </c>
      <c r="C171" s="1181">
        <v>45433</v>
      </c>
      <c r="D171" s="1165" t="s">
        <v>719</v>
      </c>
      <c r="E171" s="1183">
        <v>7.83</v>
      </c>
      <c r="F171" s="1165">
        <v>4260</v>
      </c>
      <c r="G171" s="1234">
        <v>15.9</v>
      </c>
      <c r="H171" s="1165" t="s">
        <v>245</v>
      </c>
      <c r="I171" s="1165" t="s">
        <v>246</v>
      </c>
      <c r="J171" s="1165" t="s">
        <v>433</v>
      </c>
      <c r="K171" s="1165"/>
      <c r="L171" s="1183">
        <v>7.8</v>
      </c>
      <c r="M171" s="1165">
        <v>4520</v>
      </c>
      <c r="N171" s="1165">
        <v>54</v>
      </c>
      <c r="O171" s="1165"/>
      <c r="P171" s="1165"/>
      <c r="Q171" s="1165"/>
      <c r="R171" s="1165"/>
      <c r="S171" s="1165"/>
      <c r="T171" s="1165"/>
      <c r="U171" s="1165"/>
      <c r="V171" s="1165"/>
      <c r="W171" s="1165"/>
      <c r="X171" s="1165"/>
      <c r="Y171" s="1165"/>
      <c r="Z171" s="1165"/>
      <c r="AA171" s="1165"/>
      <c r="AB171" s="1165"/>
      <c r="AC171" s="1165"/>
      <c r="AD171" s="1165"/>
      <c r="AE171" s="1165"/>
      <c r="AF171" s="1165"/>
      <c r="AG171" s="1165"/>
      <c r="AH171" s="1165"/>
      <c r="AI171" s="1165"/>
      <c r="AJ171" s="1165"/>
      <c r="AK171" s="1165"/>
      <c r="AL171" s="1165"/>
      <c r="AM171" s="1165"/>
      <c r="AN171" s="1165"/>
      <c r="AO171" s="1165"/>
      <c r="AP171" s="1165"/>
      <c r="AQ171" s="1165"/>
      <c r="AR171" s="1165"/>
      <c r="AS171" s="1165"/>
      <c r="AT171" s="1165"/>
      <c r="AU171" s="1165"/>
      <c r="AV171" s="1165"/>
      <c r="AW171" s="1165"/>
      <c r="AX171" s="1165"/>
      <c r="AY171" s="1165"/>
      <c r="AZ171" s="1165"/>
      <c r="BA171" s="1165"/>
      <c r="BB171" s="1165"/>
      <c r="BC171" s="1165"/>
      <c r="BD171" s="1165"/>
      <c r="BE171" s="1165"/>
      <c r="BF171" s="1165"/>
      <c r="BG171" s="1165"/>
      <c r="BH171" s="1165"/>
      <c r="BI171" s="1165"/>
      <c r="BJ171" s="1165"/>
      <c r="BK171" s="1165"/>
      <c r="BL171" s="1165"/>
      <c r="BM171" s="1165"/>
      <c r="BN171" s="1165"/>
      <c r="BO171" s="1165"/>
      <c r="BP171" s="1165"/>
      <c r="BQ171" s="1165"/>
      <c r="BR171" s="1165"/>
      <c r="BS171" s="1165"/>
      <c r="BT171" s="1165"/>
      <c r="BU171" s="1165"/>
      <c r="BV171" s="1165"/>
      <c r="BW171" s="1165"/>
      <c r="BX171" s="1165"/>
      <c r="BY171" s="1165"/>
      <c r="BZ171" s="1165"/>
      <c r="CA171" s="1165"/>
      <c r="CB171" s="1165"/>
      <c r="CC171" s="1165"/>
      <c r="CD171" s="1165"/>
      <c r="CE171" s="1165"/>
      <c r="CF171" s="1165"/>
      <c r="CG171" s="1165"/>
      <c r="CH171" s="1165"/>
      <c r="CI171" s="1165"/>
      <c r="CJ171" s="1165"/>
      <c r="CK171" s="1165"/>
      <c r="CL171" s="1223">
        <f t="shared" si="4"/>
        <v>54</v>
      </c>
      <c r="CN171" s="1165"/>
      <c r="CO171" s="1165"/>
      <c r="CP171" s="1165"/>
      <c r="CQ171" s="1165"/>
    </row>
    <row r="172" spans="1:101" hidden="1">
      <c r="A172" s="1165" t="s">
        <v>709</v>
      </c>
      <c r="B172" s="1180">
        <v>45444</v>
      </c>
      <c r="C172" s="1181">
        <v>45455</v>
      </c>
      <c r="D172" s="1165" t="s">
        <v>719</v>
      </c>
      <c r="E172" s="1183">
        <v>7.84</v>
      </c>
      <c r="F172" s="1165">
        <v>1238</v>
      </c>
      <c r="G172" s="1234">
        <v>13.3</v>
      </c>
      <c r="H172" s="1165" t="s">
        <v>245</v>
      </c>
      <c r="I172" s="1165" t="s">
        <v>246</v>
      </c>
      <c r="J172" s="1165" t="s">
        <v>433</v>
      </c>
      <c r="K172" s="1165"/>
      <c r="L172" s="1183">
        <v>7.83</v>
      </c>
      <c r="M172" s="1165">
        <v>1220</v>
      </c>
      <c r="N172" s="1165">
        <v>10</v>
      </c>
      <c r="O172" s="1165"/>
      <c r="P172" s="1165"/>
      <c r="Q172" s="1165"/>
      <c r="R172" s="1165"/>
      <c r="S172" s="1165"/>
      <c r="T172" s="1165"/>
      <c r="U172" s="1165"/>
      <c r="V172" s="1165"/>
      <c r="W172" s="1165"/>
      <c r="X172" s="1165"/>
      <c r="Y172" s="1165"/>
      <c r="Z172" s="1165"/>
      <c r="AA172" s="1165"/>
      <c r="AB172" s="1165"/>
      <c r="AC172" s="1165"/>
      <c r="AD172" s="1165"/>
      <c r="AE172" s="1165"/>
      <c r="AF172" s="1165"/>
      <c r="AG172" s="1165"/>
      <c r="AH172" s="1165">
        <v>7.0000000000000007E-2</v>
      </c>
      <c r="AI172" s="1165"/>
      <c r="AJ172" s="1165">
        <v>1E-3</v>
      </c>
      <c r="AK172" s="1165">
        <v>4.2999999999999997E-2</v>
      </c>
      <c r="AL172" s="1165" t="s">
        <v>37</v>
      </c>
      <c r="AM172" s="1165" t="s">
        <v>17</v>
      </c>
      <c r="AN172" s="1165"/>
      <c r="AO172" s="1165" t="s">
        <v>17</v>
      </c>
      <c r="AP172" s="1165" t="s">
        <v>17</v>
      </c>
      <c r="AQ172" s="1165">
        <v>7.3999999999999996E-2</v>
      </c>
      <c r="AR172" s="1165">
        <v>2E-3</v>
      </c>
      <c r="AS172" s="1165" t="s">
        <v>30</v>
      </c>
      <c r="AT172" s="1165" t="s">
        <v>50</v>
      </c>
      <c r="AU172" s="1165" t="s">
        <v>52</v>
      </c>
      <c r="AV172" s="1165">
        <v>0.64</v>
      </c>
      <c r="AW172" s="1165"/>
      <c r="AX172" s="1165" t="s">
        <v>37</v>
      </c>
      <c r="AY172" s="1165" t="s">
        <v>53</v>
      </c>
      <c r="AZ172" s="1165" t="s">
        <v>85</v>
      </c>
      <c r="BA172" s="1165" t="s">
        <v>85</v>
      </c>
      <c r="BB172" s="1165" t="s">
        <v>85</v>
      </c>
      <c r="BC172" s="1165" t="s">
        <v>85</v>
      </c>
      <c r="BD172" s="1165" t="s">
        <v>85</v>
      </c>
      <c r="BE172" s="1165" t="s">
        <v>85</v>
      </c>
      <c r="BF172" s="1165" t="s">
        <v>85</v>
      </c>
      <c r="BG172" s="1165" t="s">
        <v>85</v>
      </c>
      <c r="BH172" s="1165" t="s">
        <v>85</v>
      </c>
      <c r="BI172" s="1165" t="s">
        <v>85</v>
      </c>
      <c r="BJ172" s="1165" t="s">
        <v>85</v>
      </c>
      <c r="BK172" s="1165" t="s">
        <v>85</v>
      </c>
      <c r="BL172" s="1165" t="s">
        <v>102</v>
      </c>
      <c r="BM172" s="1165" t="s">
        <v>85</v>
      </c>
      <c r="BN172" s="1165" t="s">
        <v>85</v>
      </c>
      <c r="BO172" s="1165" t="s">
        <v>85</v>
      </c>
      <c r="BP172" s="1165" t="s">
        <v>102</v>
      </c>
      <c r="BQ172" s="1165" t="s">
        <v>102</v>
      </c>
      <c r="BR172" s="1165" t="s">
        <v>332</v>
      </c>
      <c r="BS172" s="1165" t="s">
        <v>0</v>
      </c>
      <c r="BT172" s="1165" t="s">
        <v>333</v>
      </c>
      <c r="BU172" s="1165" t="s">
        <v>0</v>
      </c>
      <c r="BV172" s="1165" t="s">
        <v>0</v>
      </c>
      <c r="BW172" s="1165" t="s">
        <v>332</v>
      </c>
      <c r="BX172" s="1165" t="s">
        <v>332</v>
      </c>
      <c r="BY172" s="1165" t="s">
        <v>333</v>
      </c>
      <c r="BZ172" s="1165" t="s">
        <v>333</v>
      </c>
      <c r="CA172" s="1165" t="s">
        <v>333</v>
      </c>
      <c r="CB172" s="1165" t="s">
        <v>333</v>
      </c>
      <c r="CC172" s="1165" t="s">
        <v>333</v>
      </c>
      <c r="CD172" s="1165" t="s">
        <v>51</v>
      </c>
      <c r="CE172" s="1165" t="s">
        <v>15</v>
      </c>
      <c r="CF172" s="1165" t="s">
        <v>15</v>
      </c>
      <c r="CG172" s="1165" t="s">
        <v>15</v>
      </c>
      <c r="CH172" s="1165" t="s">
        <v>15</v>
      </c>
      <c r="CI172" s="1165" t="s">
        <v>15</v>
      </c>
      <c r="CJ172" s="1165" t="s">
        <v>51</v>
      </c>
      <c r="CK172" s="1165" t="s">
        <v>53</v>
      </c>
      <c r="CL172" s="1223">
        <f t="shared" si="4"/>
        <v>10</v>
      </c>
      <c r="CN172" s="1165"/>
      <c r="CO172" s="1165"/>
      <c r="CP172" s="1165"/>
      <c r="CQ172" s="1165"/>
    </row>
    <row r="173" spans="1:101" hidden="1">
      <c r="A173" s="1165" t="s">
        <v>709</v>
      </c>
      <c r="B173" s="1180">
        <v>45474</v>
      </c>
      <c r="C173" s="1181">
        <v>45481</v>
      </c>
      <c r="D173" s="1165" t="s">
        <v>719</v>
      </c>
      <c r="E173" s="1183">
        <v>8.0399999999999991</v>
      </c>
      <c r="F173" s="1165">
        <v>1560</v>
      </c>
      <c r="G173" s="1234">
        <v>14.2</v>
      </c>
      <c r="H173" s="1165" t="s">
        <v>245</v>
      </c>
      <c r="I173" s="1165" t="s">
        <v>246</v>
      </c>
      <c r="J173" s="1165" t="s">
        <v>433</v>
      </c>
      <c r="K173" s="1165"/>
      <c r="L173" s="1183">
        <v>7.94</v>
      </c>
      <c r="M173" s="1165">
        <v>1630</v>
      </c>
      <c r="N173" s="1165">
        <v>11</v>
      </c>
      <c r="O173" s="1165"/>
      <c r="P173" s="1165"/>
      <c r="Q173" s="1165"/>
      <c r="R173" s="1165"/>
      <c r="S173" s="1165"/>
      <c r="T173" s="1165"/>
      <c r="U173" s="1165"/>
      <c r="V173" s="1165"/>
      <c r="W173" s="1165"/>
      <c r="X173" s="1165"/>
      <c r="Y173" s="1165"/>
      <c r="Z173" s="1165"/>
      <c r="AA173" s="1165"/>
      <c r="AB173" s="1165"/>
      <c r="AC173" s="1165"/>
      <c r="AD173" s="1165"/>
      <c r="AE173" s="1165"/>
      <c r="AF173" s="1165"/>
      <c r="AG173" s="1165"/>
      <c r="AH173" s="1165"/>
      <c r="AI173" s="1165"/>
      <c r="AJ173" s="1165"/>
      <c r="AK173" s="1165"/>
      <c r="AL173" s="1165"/>
      <c r="AM173" s="1165"/>
      <c r="AN173" s="1165"/>
      <c r="AO173" s="1165"/>
      <c r="AP173" s="1165"/>
      <c r="AQ173" s="1165"/>
      <c r="AR173" s="1165"/>
      <c r="AS173" s="1165"/>
      <c r="AT173" s="1165"/>
      <c r="AU173" s="1165"/>
      <c r="AV173" s="1165"/>
      <c r="AW173" s="1165"/>
      <c r="AX173" s="1165"/>
      <c r="AY173" s="1165"/>
      <c r="AZ173" s="1165"/>
      <c r="BA173" s="1165"/>
      <c r="BB173" s="1165"/>
      <c r="BC173" s="1165"/>
      <c r="BD173" s="1165"/>
      <c r="BE173" s="1165"/>
      <c r="BF173" s="1165"/>
      <c r="BG173" s="1165"/>
      <c r="BH173" s="1165"/>
      <c r="BI173" s="1165"/>
      <c r="BJ173" s="1165"/>
      <c r="BK173" s="1165"/>
      <c r="BL173" s="1165"/>
      <c r="BM173" s="1165"/>
      <c r="BN173" s="1165"/>
      <c r="BO173" s="1165"/>
      <c r="BP173" s="1165"/>
      <c r="BQ173" s="1165"/>
      <c r="BR173" s="1165"/>
      <c r="BS173" s="1165"/>
      <c r="BT173" s="1165"/>
      <c r="BU173" s="1165"/>
      <c r="BV173" s="1165"/>
      <c r="BW173" s="1165"/>
      <c r="BX173" s="1165"/>
      <c r="BY173" s="1165"/>
      <c r="BZ173" s="1165"/>
      <c r="CA173" s="1165"/>
      <c r="CB173" s="1165"/>
      <c r="CC173" s="1165"/>
      <c r="CD173" s="1165"/>
      <c r="CE173" s="1165"/>
      <c r="CF173" s="1165"/>
      <c r="CG173" s="1165"/>
      <c r="CH173" s="1165"/>
      <c r="CI173" s="1165"/>
      <c r="CJ173" s="1165"/>
      <c r="CK173" s="1165"/>
      <c r="CL173" s="1223">
        <f t="shared" si="4"/>
        <v>11</v>
      </c>
      <c r="CN173" s="1165"/>
      <c r="CO173" s="1165"/>
      <c r="CP173" s="1165"/>
      <c r="CQ173" s="1165"/>
    </row>
    <row r="174" spans="1:101" hidden="1">
      <c r="A174" s="1165" t="s">
        <v>709</v>
      </c>
      <c r="B174" s="1180">
        <v>45505</v>
      </c>
      <c r="C174" s="1181">
        <v>45523</v>
      </c>
      <c r="D174" s="1165" t="s">
        <v>719</v>
      </c>
      <c r="E174" s="1183">
        <v>8.1300000000000008</v>
      </c>
      <c r="F174" s="1165">
        <v>837.1</v>
      </c>
      <c r="G174" s="1234">
        <v>16.2</v>
      </c>
      <c r="H174" s="1165" t="s">
        <v>245</v>
      </c>
      <c r="I174" s="1165" t="s">
        <v>246</v>
      </c>
      <c r="J174" s="1165" t="s">
        <v>543</v>
      </c>
      <c r="K174" s="1165"/>
      <c r="L174" s="1183">
        <v>7.81</v>
      </c>
      <c r="M174" s="1165">
        <v>871</v>
      </c>
      <c r="N174" s="1165"/>
      <c r="O174" s="1165"/>
      <c r="P174" s="1165"/>
      <c r="Q174" s="1165"/>
      <c r="R174" s="1165"/>
      <c r="S174" s="1165"/>
      <c r="T174" s="1165"/>
      <c r="U174" s="1165"/>
      <c r="V174" s="1165"/>
      <c r="W174" s="1165"/>
      <c r="X174" s="1165"/>
      <c r="Y174" s="1165"/>
      <c r="Z174" s="1165"/>
      <c r="AA174" s="1165"/>
      <c r="AB174" s="1165"/>
      <c r="AC174" s="1165"/>
      <c r="AD174" s="1165"/>
      <c r="AE174" s="1165"/>
      <c r="AF174" s="1165"/>
      <c r="AG174" s="1165"/>
      <c r="AH174" s="1165"/>
      <c r="AI174" s="1165"/>
      <c r="AJ174" s="1165"/>
      <c r="AK174" s="1165"/>
      <c r="AL174" s="1165"/>
      <c r="AM174" s="1165"/>
      <c r="AN174" s="1165"/>
      <c r="AO174" s="1165"/>
      <c r="AP174" s="1165"/>
      <c r="AQ174" s="1165"/>
      <c r="AR174" s="1165"/>
      <c r="AS174" s="1165"/>
      <c r="AT174" s="1165"/>
      <c r="AU174" s="1165"/>
      <c r="AV174" s="1165"/>
      <c r="AW174" s="1165"/>
      <c r="AX174" s="1165"/>
      <c r="AY174" s="1165"/>
      <c r="AZ174" s="1165"/>
      <c r="BA174" s="1165"/>
      <c r="BB174" s="1165"/>
      <c r="BC174" s="1165"/>
      <c r="BD174" s="1165"/>
      <c r="BE174" s="1165"/>
      <c r="BF174" s="1165"/>
      <c r="BG174" s="1165"/>
      <c r="BH174" s="1165"/>
      <c r="BI174" s="1165"/>
      <c r="BJ174" s="1165"/>
      <c r="BK174" s="1165"/>
      <c r="BL174" s="1165"/>
      <c r="BM174" s="1165"/>
      <c r="BN174" s="1165"/>
      <c r="BO174" s="1165"/>
      <c r="BP174" s="1165"/>
      <c r="BQ174" s="1165"/>
      <c r="BR174" s="1165"/>
      <c r="BS174" s="1165"/>
      <c r="BT174" s="1165"/>
      <c r="BU174" s="1165"/>
      <c r="BV174" s="1165"/>
      <c r="BW174" s="1165"/>
      <c r="BX174" s="1165"/>
      <c r="BY174" s="1165"/>
      <c r="BZ174" s="1165"/>
      <c r="CA174" s="1165"/>
      <c r="CB174" s="1165"/>
      <c r="CC174" s="1165"/>
      <c r="CD174" s="1165"/>
      <c r="CE174" s="1165"/>
      <c r="CF174" s="1165"/>
      <c r="CG174" s="1165"/>
      <c r="CH174" s="1165"/>
      <c r="CI174" s="1165"/>
      <c r="CJ174" s="1165"/>
      <c r="CK174" s="1165"/>
      <c r="CL174" s="1223" t="str">
        <f t="shared" si="4"/>
        <v/>
      </c>
      <c r="CN174" s="1165"/>
      <c r="CO174" s="1165"/>
      <c r="CP174" s="1165"/>
      <c r="CQ174" s="1165"/>
    </row>
    <row r="175" spans="1:101" hidden="1">
      <c r="A175" s="1165" t="s">
        <v>709</v>
      </c>
      <c r="B175" s="1180">
        <v>45536</v>
      </c>
      <c r="C175" s="1181">
        <v>45544</v>
      </c>
      <c r="D175" s="1165" t="s">
        <v>719</v>
      </c>
      <c r="E175" s="1183">
        <v>7.71</v>
      </c>
      <c r="F175" s="1165">
        <v>1426</v>
      </c>
      <c r="G175" s="1234">
        <v>15.1</v>
      </c>
      <c r="H175" s="1165" t="s">
        <v>245</v>
      </c>
      <c r="I175" s="1165" t="s">
        <v>246</v>
      </c>
      <c r="J175" s="1165" t="s">
        <v>433</v>
      </c>
      <c r="K175" s="1165"/>
      <c r="L175" s="1183">
        <v>7.73</v>
      </c>
      <c r="M175" s="1165">
        <v>1510</v>
      </c>
      <c r="N175" s="1165">
        <v>6</v>
      </c>
      <c r="O175" s="1165" t="s">
        <v>51</v>
      </c>
      <c r="P175" s="1165" t="s">
        <v>51</v>
      </c>
      <c r="Q175" s="1165">
        <v>198</v>
      </c>
      <c r="R175" s="1165">
        <v>198</v>
      </c>
      <c r="S175" s="1165">
        <v>3</v>
      </c>
      <c r="T175" s="1165">
        <v>115</v>
      </c>
      <c r="U175" s="1165" t="s">
        <v>30</v>
      </c>
      <c r="V175" s="1165">
        <v>1E-3</v>
      </c>
      <c r="W175" s="1165"/>
      <c r="X175" s="1165" t="s">
        <v>37</v>
      </c>
      <c r="Y175" s="1165" t="s">
        <v>17</v>
      </c>
      <c r="Z175" s="1165" t="s">
        <v>17</v>
      </c>
      <c r="AA175" s="1165" t="s">
        <v>17</v>
      </c>
      <c r="AB175" s="1165" t="s">
        <v>17</v>
      </c>
      <c r="AC175" s="1165">
        <v>6.8000000000000005E-2</v>
      </c>
      <c r="AD175" s="1165" t="s">
        <v>17</v>
      </c>
      <c r="AE175" s="1165" t="s">
        <v>30</v>
      </c>
      <c r="AF175" s="1165">
        <v>6.0000000000000001E-3</v>
      </c>
      <c r="AG175" s="1165">
        <v>0.08</v>
      </c>
      <c r="AH175" s="1165" t="s">
        <v>52</v>
      </c>
      <c r="AI175" s="1165">
        <v>0.12</v>
      </c>
      <c r="AJ175" s="1165">
        <v>1E-3</v>
      </c>
      <c r="AK175" s="1165"/>
      <c r="AL175" s="1165" t="s">
        <v>37</v>
      </c>
      <c r="AM175" s="1165" t="s">
        <v>17</v>
      </c>
      <c r="AN175" s="1165" t="s">
        <v>17</v>
      </c>
      <c r="AO175" s="1165">
        <v>1E-3</v>
      </c>
      <c r="AP175" s="1165" t="s">
        <v>17</v>
      </c>
      <c r="AQ175" s="1165">
        <v>8.5999999999999993E-2</v>
      </c>
      <c r="AR175" s="1165" t="s">
        <v>17</v>
      </c>
      <c r="AS175" s="1165" t="s">
        <v>30</v>
      </c>
      <c r="AT175" s="1165" t="s">
        <v>50</v>
      </c>
      <c r="AU175" s="1165">
        <v>7.0000000000000007E-2</v>
      </c>
      <c r="AV175" s="1165">
        <v>0.3</v>
      </c>
      <c r="AW175" s="1165" t="s">
        <v>37</v>
      </c>
      <c r="AX175" s="1165" t="s">
        <v>37</v>
      </c>
      <c r="AY175" s="1165" t="s">
        <v>53</v>
      </c>
      <c r="AZ175" s="1165" t="s">
        <v>85</v>
      </c>
      <c r="BA175" s="1165" t="s">
        <v>85</v>
      </c>
      <c r="BB175" s="1165" t="s">
        <v>85</v>
      </c>
      <c r="BC175" s="1165" t="s">
        <v>85</v>
      </c>
      <c r="BD175" s="1165" t="s">
        <v>85</v>
      </c>
      <c r="BE175" s="1165" t="s">
        <v>85</v>
      </c>
      <c r="BF175" s="1165" t="s">
        <v>85</v>
      </c>
      <c r="BG175" s="1165" t="s">
        <v>85</v>
      </c>
      <c r="BH175" s="1165" t="s">
        <v>85</v>
      </c>
      <c r="BI175" s="1165" t="s">
        <v>85</v>
      </c>
      <c r="BJ175" s="1165" t="s">
        <v>85</v>
      </c>
      <c r="BK175" s="1165" t="s">
        <v>85</v>
      </c>
      <c r="BL175" s="1165" t="s">
        <v>102</v>
      </c>
      <c r="BM175" s="1165" t="s">
        <v>85</v>
      </c>
      <c r="BN175" s="1165" t="s">
        <v>85</v>
      </c>
      <c r="BO175" s="1165" t="s">
        <v>85</v>
      </c>
      <c r="BP175" s="1165" t="s">
        <v>102</v>
      </c>
      <c r="BQ175" s="1165" t="s">
        <v>102</v>
      </c>
      <c r="BR175" s="1165" t="s">
        <v>332</v>
      </c>
      <c r="BS175" s="1165" t="s">
        <v>0</v>
      </c>
      <c r="BT175" s="1165" t="s">
        <v>333</v>
      </c>
      <c r="BU175" s="1165" t="s">
        <v>0</v>
      </c>
      <c r="BV175" s="1165" t="s">
        <v>0</v>
      </c>
      <c r="BW175" s="1165" t="s">
        <v>332</v>
      </c>
      <c r="BX175" s="1165" t="s">
        <v>332</v>
      </c>
      <c r="BY175" s="1165" t="s">
        <v>333</v>
      </c>
      <c r="BZ175" s="1165" t="s">
        <v>333</v>
      </c>
      <c r="CA175" s="1165" t="s">
        <v>333</v>
      </c>
      <c r="CB175" s="1165" t="s">
        <v>333</v>
      </c>
      <c r="CC175" s="1165" t="s">
        <v>333</v>
      </c>
      <c r="CD175" s="1165" t="s">
        <v>51</v>
      </c>
      <c r="CE175" s="1165" t="s">
        <v>15</v>
      </c>
      <c r="CF175" s="1165" t="s">
        <v>15</v>
      </c>
      <c r="CG175" s="1165" t="s">
        <v>15</v>
      </c>
      <c r="CH175" s="1165" t="s">
        <v>15</v>
      </c>
      <c r="CI175" s="1165" t="s">
        <v>15</v>
      </c>
      <c r="CJ175" s="1165" t="s">
        <v>51</v>
      </c>
      <c r="CK175" s="1165" t="s">
        <v>53</v>
      </c>
      <c r="CL175" s="1223">
        <f t="shared" si="4"/>
        <v>6</v>
      </c>
      <c r="CN175" s="1165"/>
      <c r="CO175" s="1165"/>
      <c r="CP175" s="1165"/>
      <c r="CQ175" s="1165"/>
    </row>
    <row r="176" spans="1:101" hidden="1">
      <c r="A176" s="1165" t="s">
        <v>709</v>
      </c>
      <c r="B176" s="1180">
        <v>45566</v>
      </c>
      <c r="C176" s="1181">
        <v>45581</v>
      </c>
      <c r="D176" s="1165" t="s">
        <v>719</v>
      </c>
      <c r="E176" s="1165">
        <v>7.64</v>
      </c>
      <c r="F176" s="1165">
        <v>1649</v>
      </c>
      <c r="G176" s="1234">
        <v>16.5</v>
      </c>
      <c r="H176" s="1165" t="s">
        <v>245</v>
      </c>
      <c r="I176" s="1165" t="s">
        <v>246</v>
      </c>
      <c r="J176" s="1165" t="s">
        <v>433</v>
      </c>
      <c r="K176" s="1165"/>
      <c r="L176" s="1183">
        <v>7.76</v>
      </c>
      <c r="M176" s="1165">
        <v>1730</v>
      </c>
      <c r="N176" s="1165" t="s">
        <v>53</v>
      </c>
      <c r="O176" s="1165"/>
      <c r="P176" s="1165"/>
      <c r="Q176" s="1165"/>
      <c r="R176" s="1165"/>
      <c r="S176" s="1165"/>
      <c r="T176" s="1165"/>
      <c r="U176" s="1165"/>
      <c r="V176" s="1165"/>
      <c r="W176" s="1165"/>
      <c r="X176" s="1165"/>
      <c r="Y176" s="1165"/>
      <c r="Z176" s="1165"/>
      <c r="AA176" s="1165"/>
      <c r="AB176" s="1165"/>
      <c r="AC176" s="1165"/>
      <c r="AD176" s="1165"/>
      <c r="AE176" s="1165"/>
      <c r="AF176" s="1165"/>
      <c r="AG176" s="1165"/>
      <c r="AH176" s="1165"/>
      <c r="AI176" s="1165"/>
      <c r="AJ176" s="1165"/>
      <c r="AK176" s="1165"/>
      <c r="AL176" s="1165"/>
      <c r="AM176" s="1165"/>
      <c r="AN176" s="1165"/>
      <c r="AO176" s="1165"/>
      <c r="AP176" s="1165"/>
      <c r="AQ176" s="1165"/>
      <c r="AR176" s="1165"/>
      <c r="AS176" s="1165"/>
      <c r="AT176" s="1165"/>
      <c r="AU176" s="1165"/>
      <c r="AV176" s="1165"/>
      <c r="AW176" s="1165"/>
      <c r="AX176" s="1165"/>
      <c r="AY176" s="1165"/>
      <c r="AZ176" s="1165"/>
      <c r="BA176" s="1165"/>
      <c r="BB176" s="1165"/>
      <c r="BC176" s="1165"/>
      <c r="BD176" s="1165"/>
      <c r="BE176" s="1165"/>
      <c r="BF176" s="1165"/>
      <c r="BG176" s="1165"/>
      <c r="BH176" s="1165"/>
      <c r="BI176" s="1165"/>
      <c r="BJ176" s="1165"/>
      <c r="BK176" s="1165"/>
      <c r="BL176" s="1165"/>
      <c r="BM176" s="1165"/>
      <c r="BN176" s="1165"/>
      <c r="BO176" s="1165"/>
      <c r="BP176" s="1165"/>
      <c r="BQ176" s="1165"/>
      <c r="BR176" s="1165"/>
      <c r="BS176" s="1165"/>
      <c r="BT176" s="1165"/>
      <c r="BU176" s="1165"/>
      <c r="BV176" s="1165"/>
      <c r="BW176" s="1165"/>
      <c r="BX176" s="1165"/>
      <c r="BY176" s="1165"/>
      <c r="BZ176" s="1165"/>
      <c r="CA176" s="1165"/>
      <c r="CB176" s="1165"/>
      <c r="CC176" s="1165"/>
      <c r="CD176" s="1165"/>
      <c r="CE176" s="1165"/>
      <c r="CF176" s="1165"/>
      <c r="CG176" s="1165"/>
      <c r="CH176" s="1165"/>
      <c r="CI176" s="1165"/>
      <c r="CJ176" s="1165"/>
      <c r="CK176" s="1165"/>
      <c r="CL176" s="1223">
        <f t="shared" si="4"/>
        <v>2.5</v>
      </c>
      <c r="CN176" s="1165"/>
      <c r="CO176" s="1165"/>
      <c r="CP176" s="1165"/>
      <c r="CQ176" s="1165"/>
    </row>
    <row r="177" spans="1:95" hidden="1">
      <c r="A177" s="1165" t="s">
        <v>709</v>
      </c>
      <c r="B177" s="1180">
        <v>45597</v>
      </c>
      <c r="C177" s="1181">
        <v>45607</v>
      </c>
      <c r="D177" s="1165" t="s">
        <v>719</v>
      </c>
      <c r="E177" s="1165">
        <v>7.63</v>
      </c>
      <c r="F177" s="1165">
        <v>2259</v>
      </c>
      <c r="G177" s="1234">
        <v>21.6</v>
      </c>
      <c r="H177" s="1165" t="s">
        <v>245</v>
      </c>
      <c r="I177" s="1165" t="s">
        <v>246</v>
      </c>
      <c r="J177" s="1165" t="s">
        <v>433</v>
      </c>
      <c r="K177" s="1165"/>
      <c r="L177" s="1183">
        <v>7.68</v>
      </c>
      <c r="M177" s="1165">
        <v>2270</v>
      </c>
      <c r="N177" s="1165">
        <v>59</v>
      </c>
      <c r="O177" s="1165"/>
      <c r="P177" s="1165"/>
      <c r="Q177" s="1165"/>
      <c r="R177" s="1165"/>
      <c r="S177" s="1165"/>
      <c r="T177" s="1165"/>
      <c r="U177" s="1165"/>
      <c r="V177" s="1165"/>
      <c r="W177" s="1165"/>
      <c r="X177" s="1165"/>
      <c r="Y177" s="1165"/>
      <c r="Z177" s="1165"/>
      <c r="AA177" s="1165"/>
      <c r="AB177" s="1165"/>
      <c r="AC177" s="1165"/>
      <c r="AD177" s="1165"/>
      <c r="AE177" s="1165"/>
      <c r="AF177" s="1165"/>
      <c r="AG177" s="1165"/>
      <c r="AH177" s="1165"/>
      <c r="AI177" s="1165"/>
      <c r="AJ177" s="1165"/>
      <c r="AK177" s="1165"/>
      <c r="AL177" s="1165"/>
      <c r="AM177" s="1165"/>
      <c r="AN177" s="1165"/>
      <c r="AO177" s="1165"/>
      <c r="AP177" s="1165"/>
      <c r="AQ177" s="1165"/>
      <c r="AR177" s="1165"/>
      <c r="AS177" s="1165"/>
      <c r="AT177" s="1165"/>
      <c r="AU177" s="1165"/>
      <c r="AV177" s="1165"/>
      <c r="AW177" s="1165"/>
      <c r="AX177" s="1165"/>
      <c r="AY177" s="1165"/>
      <c r="AZ177" s="1165"/>
      <c r="BA177" s="1165"/>
      <c r="BB177" s="1165"/>
      <c r="BC177" s="1165"/>
      <c r="BD177" s="1165"/>
      <c r="BE177" s="1165"/>
      <c r="BF177" s="1165"/>
      <c r="BG177" s="1165"/>
      <c r="BH177" s="1165"/>
      <c r="BI177" s="1165"/>
      <c r="BJ177" s="1165"/>
      <c r="BK177" s="1165"/>
      <c r="BL177" s="1165"/>
      <c r="BM177" s="1165"/>
      <c r="BN177" s="1165"/>
      <c r="BO177" s="1165"/>
      <c r="BP177" s="1165"/>
      <c r="BQ177" s="1165"/>
      <c r="BR177" s="1165"/>
      <c r="BS177" s="1165"/>
      <c r="BT177" s="1165"/>
      <c r="BU177" s="1165"/>
      <c r="BV177" s="1165"/>
      <c r="BW177" s="1165"/>
      <c r="BX177" s="1165"/>
      <c r="BY177" s="1165"/>
      <c r="BZ177" s="1165"/>
      <c r="CA177" s="1165"/>
      <c r="CB177" s="1165"/>
      <c r="CC177" s="1165"/>
      <c r="CD177" s="1165"/>
      <c r="CE177" s="1165"/>
      <c r="CF177" s="1165"/>
      <c r="CG177" s="1165"/>
      <c r="CH177" s="1165"/>
      <c r="CI177" s="1165"/>
      <c r="CJ177" s="1165"/>
      <c r="CK177" s="1165"/>
      <c r="CL177" s="1223">
        <f t="shared" si="4"/>
        <v>59</v>
      </c>
      <c r="CN177" s="1165"/>
      <c r="CO177" s="1165"/>
      <c r="CP177" s="1165"/>
      <c r="CQ177" s="1165"/>
    </row>
    <row r="178" spans="1:95" hidden="1">
      <c r="A178" s="1165" t="s">
        <v>709</v>
      </c>
      <c r="B178" s="1180">
        <v>45627</v>
      </c>
      <c r="C178" s="1181">
        <v>45642</v>
      </c>
      <c r="D178" s="1165" t="s">
        <v>706</v>
      </c>
      <c r="E178" s="1183">
        <v>7.55</v>
      </c>
      <c r="F178" s="1165">
        <v>2890</v>
      </c>
      <c r="G178" s="1234">
        <v>22.2</v>
      </c>
      <c r="H178" s="1165" t="s">
        <v>245</v>
      </c>
      <c r="I178" s="1165" t="s">
        <v>246</v>
      </c>
      <c r="J178" s="1165" t="s">
        <v>433</v>
      </c>
      <c r="K178" s="1165"/>
      <c r="L178" s="1183">
        <v>7.71</v>
      </c>
      <c r="M178" s="1165">
        <v>4160</v>
      </c>
      <c r="N178" s="1165" t="s">
        <v>53</v>
      </c>
      <c r="O178" s="1165" t="s">
        <v>51</v>
      </c>
      <c r="P178" s="1165" t="s">
        <v>51</v>
      </c>
      <c r="Q178" s="1165">
        <v>291</v>
      </c>
      <c r="R178" s="1165">
        <v>291</v>
      </c>
      <c r="S178" s="1165">
        <v>3</v>
      </c>
      <c r="T178" s="1165">
        <v>361</v>
      </c>
      <c r="U178" s="1165" t="s">
        <v>30</v>
      </c>
      <c r="V178" s="1165">
        <v>4.0000000000000001E-3</v>
      </c>
      <c r="W178" s="1165">
        <v>6.5000000000000002E-2</v>
      </c>
      <c r="X178" s="1165" t="s">
        <v>37</v>
      </c>
      <c r="Y178" s="1165" t="s">
        <v>17</v>
      </c>
      <c r="Z178" s="1165" t="s">
        <v>17</v>
      </c>
      <c r="AA178" s="1165">
        <v>2E-3</v>
      </c>
      <c r="AB178" s="1165">
        <v>2E-3</v>
      </c>
      <c r="AC178" s="1165">
        <v>0.108</v>
      </c>
      <c r="AD178" s="1165">
        <v>1E-3</v>
      </c>
      <c r="AE178" s="1165" t="s">
        <v>30</v>
      </c>
      <c r="AF178" s="1165" t="s">
        <v>50</v>
      </c>
      <c r="AG178" s="1165">
        <v>0.11</v>
      </c>
      <c r="AH178" s="1165" t="s">
        <v>52</v>
      </c>
      <c r="AI178" s="1165">
        <v>7.0000000000000007E-2</v>
      </c>
      <c r="AJ178" s="1165">
        <v>2E-3</v>
      </c>
      <c r="AK178" s="1165">
        <v>6.4000000000000001E-2</v>
      </c>
      <c r="AL178" s="1165" t="s">
        <v>37</v>
      </c>
      <c r="AM178" s="1165" t="s">
        <v>17</v>
      </c>
      <c r="AN178" s="1165" t="s">
        <v>17</v>
      </c>
      <c r="AO178" s="1165" t="s">
        <v>17</v>
      </c>
      <c r="AP178" s="1165" t="s">
        <v>17</v>
      </c>
      <c r="AQ178" s="1165">
        <v>0.13200000000000001</v>
      </c>
      <c r="AR178" s="1165" t="s">
        <v>17</v>
      </c>
      <c r="AS178" s="1165" t="s">
        <v>30</v>
      </c>
      <c r="AT178" s="1165" t="s">
        <v>50</v>
      </c>
      <c r="AU178" s="1165">
        <v>0.09</v>
      </c>
      <c r="AV178" s="1165">
        <v>0.19</v>
      </c>
      <c r="AW178" s="1165" t="s">
        <v>37</v>
      </c>
      <c r="AX178" s="1165" t="s">
        <v>37</v>
      </c>
      <c r="AY178" s="1165" t="s">
        <v>53</v>
      </c>
      <c r="AZ178" s="1165" t="s">
        <v>85</v>
      </c>
      <c r="BA178" s="1165" t="s">
        <v>85</v>
      </c>
      <c r="BB178" s="1165" t="s">
        <v>85</v>
      </c>
      <c r="BC178" s="1165" t="s">
        <v>85</v>
      </c>
      <c r="BD178" s="1165" t="s">
        <v>85</v>
      </c>
      <c r="BE178" s="1165" t="s">
        <v>85</v>
      </c>
      <c r="BF178" s="1165" t="s">
        <v>85</v>
      </c>
      <c r="BG178" s="1165" t="s">
        <v>85</v>
      </c>
      <c r="BH178" s="1165" t="s">
        <v>85</v>
      </c>
      <c r="BI178" s="1165" t="s">
        <v>85</v>
      </c>
      <c r="BJ178" s="1165" t="s">
        <v>85</v>
      </c>
      <c r="BK178" s="1165" t="s">
        <v>85</v>
      </c>
      <c r="BL178" s="1165" t="s">
        <v>102</v>
      </c>
      <c r="BM178" s="1165" t="s">
        <v>85</v>
      </c>
      <c r="BN178" s="1165" t="s">
        <v>85</v>
      </c>
      <c r="BO178" s="1165" t="s">
        <v>85</v>
      </c>
      <c r="BP178" s="1165" t="s">
        <v>102</v>
      </c>
      <c r="BQ178" s="1165" t="s">
        <v>102</v>
      </c>
      <c r="BR178" s="1165" t="s">
        <v>332</v>
      </c>
      <c r="BS178" s="1165" t="s">
        <v>0</v>
      </c>
      <c r="BT178" s="1165" t="s">
        <v>333</v>
      </c>
      <c r="BU178" s="1165" t="s">
        <v>0</v>
      </c>
      <c r="BV178" s="1165" t="s">
        <v>0</v>
      </c>
      <c r="BW178" s="1165" t="s">
        <v>332</v>
      </c>
      <c r="BX178" s="1165" t="s">
        <v>332</v>
      </c>
      <c r="BY178" s="1165" t="s">
        <v>333</v>
      </c>
      <c r="BZ178" s="1165" t="s">
        <v>333</v>
      </c>
      <c r="CA178" s="1165" t="s">
        <v>333</v>
      </c>
      <c r="CB178" s="1165" t="s">
        <v>333</v>
      </c>
      <c r="CC178" s="1165" t="s">
        <v>333</v>
      </c>
      <c r="CD178" s="1165" t="s">
        <v>51</v>
      </c>
      <c r="CE178" s="1165" t="s">
        <v>15</v>
      </c>
      <c r="CF178" s="1165" t="s">
        <v>15</v>
      </c>
      <c r="CG178" s="1165" t="s">
        <v>15</v>
      </c>
      <c r="CH178" s="1165" t="s">
        <v>15</v>
      </c>
      <c r="CI178" s="1165" t="s">
        <v>15</v>
      </c>
      <c r="CJ178" s="1165" t="s">
        <v>51</v>
      </c>
      <c r="CK178" s="1165" t="s">
        <v>53</v>
      </c>
      <c r="CL178" s="1223">
        <f t="shared" si="4"/>
        <v>2.5</v>
      </c>
      <c r="CN178" s="1165"/>
      <c r="CO178" s="1165"/>
      <c r="CP178" s="1165"/>
      <c r="CQ178" s="1165"/>
    </row>
    <row r="179" spans="1:95">
      <c r="A179" s="1165" t="s">
        <v>709</v>
      </c>
      <c r="B179" s="1180">
        <v>45658</v>
      </c>
      <c r="C179" s="1181">
        <v>45681</v>
      </c>
      <c r="D179" s="1165"/>
      <c r="E179" s="1183">
        <v>7.82</v>
      </c>
      <c r="F179" s="1165">
        <v>3040</v>
      </c>
      <c r="G179" s="1234">
        <v>24.5</v>
      </c>
      <c r="H179" s="1165" t="s">
        <v>245</v>
      </c>
      <c r="I179" s="1165" t="s">
        <v>246</v>
      </c>
      <c r="J179" s="1165" t="s">
        <v>433</v>
      </c>
      <c r="K179" s="1165"/>
      <c r="L179" s="1183">
        <v>7.64</v>
      </c>
      <c r="M179" s="1165">
        <v>3060</v>
      </c>
      <c r="N179" s="1165">
        <v>14</v>
      </c>
      <c r="O179" s="1165"/>
      <c r="P179" s="1165"/>
      <c r="Q179" s="1165"/>
      <c r="R179" s="1165"/>
      <c r="S179" s="1165"/>
      <c r="T179" s="1165"/>
      <c r="U179" s="1165"/>
      <c r="V179" s="1165"/>
      <c r="W179" s="1165"/>
      <c r="X179" s="1165"/>
      <c r="Y179" s="1165"/>
      <c r="Z179" s="1165"/>
      <c r="AA179" s="1165"/>
      <c r="AB179" s="1165"/>
      <c r="AC179" s="1165"/>
      <c r="AD179" s="1165"/>
      <c r="AE179" s="1165"/>
      <c r="AF179" s="1165"/>
      <c r="AG179" s="1165"/>
      <c r="AH179" s="1165"/>
      <c r="AI179" s="1165"/>
      <c r="AJ179" s="1165"/>
      <c r="AK179" s="1165"/>
      <c r="AL179" s="1165"/>
      <c r="AM179" s="1165"/>
      <c r="AN179" s="1165"/>
      <c r="AO179" s="1165"/>
      <c r="AP179" s="1165"/>
      <c r="AQ179" s="1165"/>
      <c r="AR179" s="1165"/>
      <c r="AS179" s="1165"/>
      <c r="AT179" s="1165"/>
      <c r="AU179" s="1165"/>
      <c r="AV179" s="1165"/>
      <c r="AW179" s="1165"/>
      <c r="AX179" s="1165"/>
      <c r="AY179" s="1165"/>
      <c r="AZ179" s="1165"/>
      <c r="BA179" s="1165"/>
      <c r="BB179" s="1165"/>
      <c r="BC179" s="1165"/>
      <c r="BD179" s="1165"/>
      <c r="BE179" s="1165"/>
      <c r="BF179" s="1165"/>
      <c r="BG179" s="1165"/>
      <c r="BH179" s="1165"/>
      <c r="BI179" s="1165"/>
      <c r="BJ179" s="1165"/>
      <c r="BK179" s="1165"/>
      <c r="BL179" s="1165"/>
      <c r="BM179" s="1165"/>
      <c r="BN179" s="1165"/>
      <c r="BO179" s="1165"/>
      <c r="BP179" s="1165"/>
      <c r="BQ179" s="1165"/>
      <c r="BR179" s="1165"/>
      <c r="BS179" s="1165"/>
      <c r="BT179" s="1165"/>
      <c r="BU179" s="1165"/>
      <c r="BV179" s="1165"/>
      <c r="BW179" s="1165"/>
      <c r="BX179" s="1165"/>
      <c r="BY179" s="1165"/>
      <c r="BZ179" s="1165"/>
      <c r="CA179" s="1165"/>
      <c r="CB179" s="1165"/>
      <c r="CC179" s="1165"/>
      <c r="CD179" s="1165"/>
      <c r="CE179" s="1165"/>
      <c r="CF179" s="1165"/>
      <c r="CG179" s="1165"/>
      <c r="CH179" s="1165"/>
      <c r="CI179" s="1165"/>
      <c r="CJ179" s="1165"/>
      <c r="CK179" s="1165"/>
      <c r="CL179" s="1223">
        <f t="shared" si="4"/>
        <v>14</v>
      </c>
      <c r="CN179" s="1165"/>
      <c r="CO179" s="1165"/>
      <c r="CP179" s="1165"/>
      <c r="CQ179" s="1165"/>
    </row>
    <row r="180" spans="1:95">
      <c r="A180" s="1165" t="s">
        <v>709</v>
      </c>
      <c r="B180" s="1180">
        <v>45689</v>
      </c>
      <c r="C180" s="1181">
        <v>45698</v>
      </c>
      <c r="D180" s="1165" t="s">
        <v>706</v>
      </c>
      <c r="E180" s="1183">
        <v>7.69</v>
      </c>
      <c r="F180" s="1165">
        <v>2770</v>
      </c>
      <c r="G180" s="1234">
        <v>22.6</v>
      </c>
      <c r="H180" s="1165" t="s">
        <v>245</v>
      </c>
      <c r="I180" s="1165" t="s">
        <v>246</v>
      </c>
      <c r="J180" s="1165" t="s">
        <v>433</v>
      </c>
      <c r="K180" s="1165"/>
      <c r="L180" s="1183">
        <v>7.65</v>
      </c>
      <c r="M180" s="1165">
        <v>3080</v>
      </c>
      <c r="N180" s="1165">
        <v>5</v>
      </c>
      <c r="O180" s="1165"/>
      <c r="P180" s="1165"/>
      <c r="Q180" s="1165"/>
      <c r="R180" s="1165"/>
      <c r="S180" s="1165"/>
      <c r="T180" s="1165"/>
      <c r="U180" s="1165"/>
      <c r="V180" s="1165"/>
      <c r="W180" s="1165"/>
      <c r="X180" s="1165"/>
      <c r="Y180" s="1165"/>
      <c r="Z180" s="1165"/>
      <c r="AA180" s="1165"/>
      <c r="AB180" s="1165"/>
      <c r="AC180" s="1165"/>
      <c r="AD180" s="1165"/>
      <c r="AE180" s="1165"/>
      <c r="AF180" s="1165"/>
      <c r="AG180" s="1165"/>
      <c r="AH180" s="1165"/>
      <c r="AI180" s="1165"/>
      <c r="AJ180" s="1165"/>
      <c r="AK180" s="1165"/>
      <c r="AL180" s="1165"/>
      <c r="AM180" s="1165"/>
      <c r="AN180" s="1165"/>
      <c r="AO180" s="1165"/>
      <c r="AP180" s="1165"/>
      <c r="AQ180" s="1165"/>
      <c r="AR180" s="1165"/>
      <c r="AS180" s="1165"/>
      <c r="AT180" s="1165"/>
      <c r="AU180" s="1165"/>
      <c r="AV180" s="1165"/>
      <c r="AW180" s="1165"/>
      <c r="AX180" s="1165"/>
      <c r="AY180" s="1165"/>
      <c r="AZ180" s="1165"/>
      <c r="BA180" s="1165"/>
      <c r="BB180" s="1165"/>
      <c r="BC180" s="1165"/>
      <c r="BD180" s="1165"/>
      <c r="BE180" s="1165"/>
      <c r="BF180" s="1165"/>
      <c r="BG180" s="1165"/>
      <c r="BH180" s="1165"/>
      <c r="BI180" s="1165"/>
      <c r="BJ180" s="1165"/>
      <c r="BK180" s="1165"/>
      <c r="BL180" s="1165"/>
      <c r="BM180" s="1165"/>
      <c r="BN180" s="1165"/>
      <c r="BO180" s="1165"/>
      <c r="BP180" s="1165"/>
      <c r="BQ180" s="1165"/>
      <c r="BR180" s="1165"/>
      <c r="BS180" s="1165"/>
      <c r="BT180" s="1165"/>
      <c r="BU180" s="1165"/>
      <c r="BV180" s="1165"/>
      <c r="BW180" s="1165"/>
      <c r="BX180" s="1165"/>
      <c r="BY180" s="1165"/>
      <c r="BZ180" s="1165"/>
      <c r="CA180" s="1165"/>
      <c r="CB180" s="1165"/>
      <c r="CC180" s="1165"/>
      <c r="CD180" s="1165"/>
      <c r="CE180" s="1165"/>
      <c r="CF180" s="1165"/>
      <c r="CG180" s="1165"/>
      <c r="CH180" s="1165"/>
      <c r="CI180" s="1165"/>
      <c r="CJ180" s="1165"/>
      <c r="CK180" s="1165"/>
      <c r="CL180" s="1223">
        <f t="shared" si="4"/>
        <v>5</v>
      </c>
      <c r="CN180" s="1165"/>
      <c r="CO180" s="1165"/>
      <c r="CP180" s="1165"/>
      <c r="CQ180" s="1165"/>
    </row>
    <row r="181" spans="1:95">
      <c r="A181" s="1165" t="s">
        <v>709</v>
      </c>
      <c r="B181" s="1180">
        <v>45717</v>
      </c>
      <c r="C181" s="1181">
        <v>45737</v>
      </c>
      <c r="D181" s="1165" t="s">
        <v>719</v>
      </c>
      <c r="E181" s="1183">
        <v>7.97</v>
      </c>
      <c r="F181" s="1165">
        <v>1744</v>
      </c>
      <c r="G181" s="1234">
        <v>20.5</v>
      </c>
      <c r="H181" s="1165" t="s">
        <v>245</v>
      </c>
      <c r="I181" s="1165" t="s">
        <v>246</v>
      </c>
      <c r="J181" s="1165" t="s">
        <v>433</v>
      </c>
      <c r="K181" s="1165"/>
      <c r="L181" s="1183">
        <v>7.57</v>
      </c>
      <c r="M181" s="1165">
        <v>1680</v>
      </c>
      <c r="N181" s="1165">
        <v>34</v>
      </c>
      <c r="O181" s="1165" t="s">
        <v>51</v>
      </c>
      <c r="P181" s="1165" t="s">
        <v>51</v>
      </c>
      <c r="Q181" s="1165">
        <v>136</v>
      </c>
      <c r="R181" s="1165">
        <v>136</v>
      </c>
      <c r="S181" s="1165">
        <v>5</v>
      </c>
      <c r="T181" s="1165">
        <v>239</v>
      </c>
      <c r="U181" s="1165" t="s">
        <v>30</v>
      </c>
      <c r="V181" s="1165">
        <v>2E-3</v>
      </c>
      <c r="W181" s="1165">
        <v>1.0999999999999999E-2</v>
      </c>
      <c r="X181" s="1165" t="s">
        <v>37</v>
      </c>
      <c r="Y181" s="1165" t="s">
        <v>17</v>
      </c>
      <c r="Z181" s="1165" t="s">
        <v>17</v>
      </c>
      <c r="AA181" s="1165" t="s">
        <v>17</v>
      </c>
      <c r="AB181" s="1165" t="s">
        <v>17</v>
      </c>
      <c r="AC181" s="1165">
        <v>6.3E-2</v>
      </c>
      <c r="AD181" s="1165" t="s">
        <v>17</v>
      </c>
      <c r="AE181" s="1165" t="s">
        <v>30</v>
      </c>
      <c r="AF181" s="1165" t="s">
        <v>50</v>
      </c>
      <c r="AG181" s="1165">
        <v>0.08</v>
      </c>
      <c r="AH181" s="1165" t="s">
        <v>52</v>
      </c>
      <c r="AI181" s="1165">
        <v>0.19</v>
      </c>
      <c r="AJ181" s="1165">
        <v>2E-3</v>
      </c>
      <c r="AK181" s="1165">
        <v>1.4E-2</v>
      </c>
      <c r="AL181" s="1165" t="s">
        <v>37</v>
      </c>
      <c r="AM181" s="1165" t="s">
        <v>17</v>
      </c>
      <c r="AN181" s="1165" t="s">
        <v>17</v>
      </c>
      <c r="AO181" s="1165" t="s">
        <v>17</v>
      </c>
      <c r="AP181" s="1165" t="s">
        <v>17</v>
      </c>
      <c r="AQ181" s="1165">
        <v>0.16</v>
      </c>
      <c r="AR181" s="1165" t="s">
        <v>17</v>
      </c>
      <c r="AS181" s="1165" t="s">
        <v>30</v>
      </c>
      <c r="AT181" s="1165" t="s">
        <v>50</v>
      </c>
      <c r="AU181" s="1165">
        <v>0.06</v>
      </c>
      <c r="AV181" s="1165">
        <v>0.36</v>
      </c>
      <c r="AW181" s="1165" t="s">
        <v>37</v>
      </c>
      <c r="AX181" s="1165" t="s">
        <v>37</v>
      </c>
      <c r="AY181" s="1165" t="s">
        <v>53</v>
      </c>
      <c r="AZ181" s="1165" t="s">
        <v>85</v>
      </c>
      <c r="BA181" s="1165" t="s">
        <v>85</v>
      </c>
      <c r="BB181" s="1165" t="s">
        <v>85</v>
      </c>
      <c r="BC181" s="1165" t="s">
        <v>85</v>
      </c>
      <c r="BD181" s="1165" t="s">
        <v>85</v>
      </c>
      <c r="BE181" s="1165" t="s">
        <v>85</v>
      </c>
      <c r="BF181" s="1165" t="s">
        <v>85</v>
      </c>
      <c r="BG181" s="1165" t="s">
        <v>85</v>
      </c>
      <c r="BH181" s="1165" t="s">
        <v>85</v>
      </c>
      <c r="BI181" s="1165" t="s">
        <v>85</v>
      </c>
      <c r="BJ181" s="1165" t="s">
        <v>85</v>
      </c>
      <c r="BK181" s="1165" t="s">
        <v>85</v>
      </c>
      <c r="BL181" s="1165" t="s">
        <v>102</v>
      </c>
      <c r="BM181" s="1165" t="s">
        <v>85</v>
      </c>
      <c r="BN181" s="1165" t="s">
        <v>85</v>
      </c>
      <c r="BO181" s="1165" t="s">
        <v>85</v>
      </c>
      <c r="BP181" s="1165" t="s">
        <v>102</v>
      </c>
      <c r="BQ181" s="1165" t="s">
        <v>102</v>
      </c>
      <c r="BR181" s="1165" t="s">
        <v>332</v>
      </c>
      <c r="BS181" s="1165" t="s">
        <v>0</v>
      </c>
      <c r="BT181" s="1165" t="s">
        <v>333</v>
      </c>
      <c r="BU181" s="1165" t="s">
        <v>0</v>
      </c>
      <c r="BV181" s="1165" t="s">
        <v>0</v>
      </c>
      <c r="BW181" s="1165" t="s">
        <v>332</v>
      </c>
      <c r="BX181" s="1165" t="s">
        <v>332</v>
      </c>
      <c r="BY181" s="1165" t="s">
        <v>333</v>
      </c>
      <c r="BZ181" s="1165" t="s">
        <v>333</v>
      </c>
      <c r="CA181" s="1165" t="s">
        <v>333</v>
      </c>
      <c r="CB181" s="1165" t="s">
        <v>333</v>
      </c>
      <c r="CC181" s="1165" t="s">
        <v>333</v>
      </c>
      <c r="CD181" s="1165" t="s">
        <v>51</v>
      </c>
      <c r="CE181" s="1165" t="s">
        <v>15</v>
      </c>
      <c r="CF181" s="1165" t="s">
        <v>15</v>
      </c>
      <c r="CG181" s="1165" t="s">
        <v>15</v>
      </c>
      <c r="CH181" s="1165" t="s">
        <v>15</v>
      </c>
      <c r="CI181" s="1165" t="s">
        <v>15</v>
      </c>
      <c r="CJ181" s="1165" t="s">
        <v>51</v>
      </c>
      <c r="CK181" s="1165" t="s">
        <v>53</v>
      </c>
      <c r="CL181" s="1223">
        <f t="shared" si="4"/>
        <v>34</v>
      </c>
      <c r="CN181" s="1165"/>
      <c r="CO181" s="1165"/>
      <c r="CP181" s="1165"/>
      <c r="CQ181" s="1165"/>
    </row>
    <row r="182" spans="1:95">
      <c r="A182" s="1165" t="s">
        <v>709</v>
      </c>
      <c r="B182" s="1180">
        <v>45748</v>
      </c>
      <c r="C182" s="1181">
        <v>45757</v>
      </c>
      <c r="D182" s="1165" t="s">
        <v>706</v>
      </c>
      <c r="E182" s="1183">
        <v>7.57</v>
      </c>
      <c r="F182" s="1165">
        <v>2534</v>
      </c>
      <c r="G182" s="1234">
        <v>19.8</v>
      </c>
      <c r="H182" s="1165" t="s">
        <v>245</v>
      </c>
      <c r="I182" s="1165" t="s">
        <v>246</v>
      </c>
      <c r="J182" s="1165" t="s">
        <v>433</v>
      </c>
      <c r="K182" s="1165"/>
      <c r="L182" s="1183">
        <v>7.97</v>
      </c>
      <c r="M182" s="1165">
        <v>3110</v>
      </c>
      <c r="N182" s="1165">
        <v>24</v>
      </c>
      <c r="O182" s="1165"/>
      <c r="P182" s="1165"/>
      <c r="Q182" s="1165"/>
      <c r="R182" s="1165"/>
      <c r="S182" s="1165"/>
      <c r="T182" s="1165"/>
      <c r="U182" s="1165"/>
      <c r="V182" s="1165"/>
      <c r="W182" s="1165"/>
      <c r="X182" s="1165"/>
      <c r="Y182" s="1165"/>
      <c r="Z182" s="1165"/>
      <c r="AA182" s="1165"/>
      <c r="AB182" s="1165"/>
      <c r="AC182" s="1165"/>
      <c r="AD182" s="1165"/>
      <c r="AE182" s="1165"/>
      <c r="AF182" s="1165"/>
      <c r="AG182" s="1165"/>
      <c r="AH182" s="1165"/>
      <c r="AI182" s="1165"/>
      <c r="AJ182" s="1165"/>
      <c r="AK182" s="1165"/>
      <c r="AL182" s="1165"/>
      <c r="AM182" s="1165"/>
      <c r="AN182" s="1165"/>
      <c r="AO182" s="1165"/>
      <c r="AP182" s="1165"/>
      <c r="AQ182" s="1165"/>
      <c r="AR182" s="1165"/>
      <c r="AS182" s="1165"/>
      <c r="AT182" s="1165"/>
      <c r="AU182" s="1165"/>
      <c r="AV182" s="1165"/>
      <c r="AW182" s="1165"/>
      <c r="AX182" s="1165"/>
      <c r="AY182" s="1165"/>
      <c r="AZ182" s="1165"/>
      <c r="BA182" s="1165"/>
      <c r="BB182" s="1165"/>
      <c r="BC182" s="1165"/>
      <c r="BD182" s="1165"/>
      <c r="BE182" s="1165"/>
      <c r="BF182" s="1165"/>
      <c r="BG182" s="1165"/>
      <c r="BH182" s="1165"/>
      <c r="BI182" s="1165"/>
      <c r="BJ182" s="1165"/>
      <c r="BK182" s="1165"/>
      <c r="BL182" s="1165"/>
      <c r="BM182" s="1165"/>
      <c r="BN182" s="1165"/>
      <c r="BO182" s="1165"/>
      <c r="BP182" s="1165"/>
      <c r="BQ182" s="1165"/>
      <c r="BR182" s="1165"/>
      <c r="BS182" s="1165"/>
      <c r="BT182" s="1165"/>
      <c r="BU182" s="1165"/>
      <c r="BV182" s="1165"/>
      <c r="BW182" s="1165"/>
      <c r="BX182" s="1165"/>
      <c r="BY182" s="1165"/>
      <c r="BZ182" s="1165"/>
      <c r="CA182" s="1165"/>
      <c r="CB182" s="1165"/>
      <c r="CC182" s="1165"/>
      <c r="CD182" s="1165"/>
      <c r="CE182" s="1165"/>
      <c r="CF182" s="1165"/>
      <c r="CG182" s="1165"/>
      <c r="CH182" s="1165"/>
      <c r="CI182" s="1165"/>
      <c r="CJ182" s="1165"/>
      <c r="CK182" s="1165"/>
      <c r="CL182" s="1223">
        <f t="shared" si="4"/>
        <v>24</v>
      </c>
      <c r="CN182" s="1165"/>
      <c r="CO182" s="1165"/>
      <c r="CP182" s="1165"/>
      <c r="CQ182" s="1165"/>
    </row>
    <row r="183" spans="1:95">
      <c r="A183" s="1165" t="s">
        <v>709</v>
      </c>
      <c r="B183" s="1180">
        <v>45778</v>
      </c>
      <c r="C183" s="1181">
        <v>45789</v>
      </c>
      <c r="D183" s="1165" t="s">
        <v>719</v>
      </c>
      <c r="E183" s="1183">
        <v>7.39</v>
      </c>
      <c r="F183" s="1165">
        <v>2319</v>
      </c>
      <c r="G183" s="1234">
        <v>18.100000000000001</v>
      </c>
      <c r="H183" s="1165" t="s">
        <v>245</v>
      </c>
      <c r="I183" s="1165" t="s">
        <v>246</v>
      </c>
      <c r="J183" s="1165" t="s">
        <v>433</v>
      </c>
      <c r="L183" s="1183">
        <v>7.93</v>
      </c>
      <c r="M183" s="1165">
        <v>2400</v>
      </c>
      <c r="N183" s="1165" t="s">
        <v>53</v>
      </c>
      <c r="O183" s="1165"/>
      <c r="P183" s="1165"/>
      <c r="Q183" s="1165"/>
      <c r="R183" s="1165"/>
      <c r="S183" s="1165"/>
      <c r="T183" s="1165"/>
      <c r="U183" s="1165"/>
      <c r="V183" s="1165"/>
      <c r="W183" s="1165"/>
      <c r="X183" s="1165"/>
      <c r="Y183" s="1165"/>
      <c r="Z183" s="1165"/>
      <c r="AA183" s="1165"/>
      <c r="AB183" s="1165"/>
      <c r="AC183" s="1165"/>
      <c r="AD183" s="1165"/>
      <c r="AE183" s="1165"/>
      <c r="AF183" s="1165"/>
      <c r="AG183" s="1165"/>
      <c r="AH183" s="1165"/>
      <c r="AI183" s="1165"/>
      <c r="AJ183" s="1165"/>
      <c r="AK183" s="1165"/>
      <c r="AL183" s="1165"/>
      <c r="AM183" s="1165"/>
      <c r="AN183" s="1165"/>
      <c r="AO183" s="1165"/>
      <c r="AP183" s="1165"/>
      <c r="AQ183" s="1165"/>
      <c r="AR183" s="1165"/>
      <c r="AS183" s="1165"/>
      <c r="AT183" s="1165"/>
      <c r="AU183" s="1165"/>
      <c r="AV183" s="1165"/>
      <c r="AW183" s="1165"/>
      <c r="AX183" s="1165"/>
      <c r="AY183" s="1165"/>
      <c r="AZ183" s="1165"/>
      <c r="BA183" s="1165"/>
      <c r="BB183" s="1165"/>
      <c r="BC183" s="1165"/>
      <c r="BD183" s="1165"/>
      <c r="BE183" s="1165"/>
      <c r="BF183" s="1165"/>
      <c r="BG183" s="1165"/>
      <c r="BH183" s="1165"/>
      <c r="BI183" s="1165"/>
      <c r="BJ183" s="1165"/>
      <c r="BK183" s="1165"/>
      <c r="BL183" s="1165"/>
      <c r="BM183" s="1165"/>
      <c r="BN183" s="1165"/>
      <c r="BO183" s="1165"/>
      <c r="BP183" s="1165"/>
      <c r="BQ183" s="1165"/>
      <c r="BR183" s="1165"/>
      <c r="BS183" s="1165"/>
      <c r="BT183" s="1165"/>
      <c r="BU183" s="1165"/>
      <c r="BV183" s="1165"/>
      <c r="BW183" s="1165"/>
      <c r="BX183" s="1165"/>
      <c r="BY183" s="1165"/>
      <c r="BZ183" s="1165"/>
      <c r="CA183" s="1165"/>
      <c r="CB183" s="1165"/>
      <c r="CC183" s="1165"/>
      <c r="CD183" s="1165"/>
      <c r="CE183" s="1165"/>
      <c r="CF183" s="1165"/>
      <c r="CG183" s="1165"/>
      <c r="CH183" s="1165"/>
      <c r="CI183" s="1165"/>
      <c r="CJ183" s="1165"/>
      <c r="CK183" s="1165"/>
      <c r="CL183" s="1223">
        <f t="shared" si="4"/>
        <v>2.5</v>
      </c>
      <c r="CN183" s="1165"/>
      <c r="CO183" s="1165"/>
      <c r="CP183" s="1165"/>
      <c r="CQ183" s="1165"/>
    </row>
    <row r="184" spans="1:95">
      <c r="A184" s="1165" t="s">
        <v>709</v>
      </c>
      <c r="B184" s="1180">
        <v>45809</v>
      </c>
      <c r="C184" s="1181">
        <v>45834</v>
      </c>
      <c r="D184" s="1165" t="s">
        <v>868</v>
      </c>
      <c r="E184" s="1183">
        <v>7.66</v>
      </c>
      <c r="F184" s="1165">
        <v>1322</v>
      </c>
      <c r="G184" s="1234">
        <v>11.1</v>
      </c>
      <c r="H184" s="1165" t="s">
        <v>245</v>
      </c>
      <c r="I184" s="1165" t="s">
        <v>246</v>
      </c>
      <c r="J184" s="1165" t="s">
        <v>433</v>
      </c>
      <c r="L184" s="1165">
        <v>7.89</v>
      </c>
      <c r="M184" s="1165">
        <v>1280</v>
      </c>
      <c r="N184" s="1165" t="s">
        <v>53</v>
      </c>
      <c r="O184" s="1165" t="s">
        <v>51</v>
      </c>
      <c r="P184" s="1165" t="s">
        <v>51</v>
      </c>
      <c r="Q184" s="1165">
        <v>185</v>
      </c>
      <c r="R184" s="1165">
        <v>185</v>
      </c>
      <c r="S184" s="1165">
        <v>5</v>
      </c>
      <c r="T184" s="1165">
        <v>116</v>
      </c>
      <c r="U184" s="1165" t="s">
        <v>30</v>
      </c>
      <c r="V184" s="1165" t="s">
        <v>17</v>
      </c>
      <c r="W184" s="1165">
        <v>0.03</v>
      </c>
      <c r="X184" s="1165" t="s">
        <v>37</v>
      </c>
      <c r="Y184" s="1165" t="s">
        <v>17</v>
      </c>
      <c r="Z184" s="1165" t="s">
        <v>17</v>
      </c>
      <c r="AA184" s="1165" t="s">
        <v>17</v>
      </c>
      <c r="AB184" s="1165" t="s">
        <v>17</v>
      </c>
      <c r="AC184" s="1165">
        <v>3.5999999999999997E-2</v>
      </c>
      <c r="AD184" s="1165" t="s">
        <v>17</v>
      </c>
      <c r="AE184" s="1165" t="s">
        <v>30</v>
      </c>
      <c r="AF184" s="1165" t="s">
        <v>50</v>
      </c>
      <c r="AG184" s="1165">
        <v>0.09</v>
      </c>
      <c r="AH184" s="1165" t="s">
        <v>52</v>
      </c>
      <c r="AI184" s="1165">
        <v>0.05</v>
      </c>
      <c r="AJ184" s="1165">
        <v>1E-3</v>
      </c>
      <c r="AK184" s="1165">
        <v>3.1E-2</v>
      </c>
      <c r="AL184" s="1165" t="s">
        <v>37</v>
      </c>
      <c r="AM184" s="1165" t="s">
        <v>17</v>
      </c>
      <c r="AN184" s="1165" t="s">
        <v>17</v>
      </c>
      <c r="AO184" s="1165">
        <v>2E-3</v>
      </c>
      <c r="AP184" s="1165" t="s">
        <v>17</v>
      </c>
      <c r="AQ184" s="1165">
        <v>4.3999999999999997E-2</v>
      </c>
      <c r="AR184" s="1165">
        <v>3.0000000000000001E-3</v>
      </c>
      <c r="AS184" s="1165" t="s">
        <v>30</v>
      </c>
      <c r="AT184" s="1165">
        <v>6.0000000000000001E-3</v>
      </c>
      <c r="AU184" s="1165">
        <v>7.0000000000000007E-2</v>
      </c>
      <c r="AV184" s="1165">
        <v>0.26</v>
      </c>
      <c r="AW184" s="1165" t="s">
        <v>37</v>
      </c>
      <c r="AX184" s="1165" t="s">
        <v>37</v>
      </c>
      <c r="AY184" s="1165" t="s">
        <v>53</v>
      </c>
      <c r="AZ184" s="1165" t="s">
        <v>85</v>
      </c>
      <c r="BA184" s="1165" t="s">
        <v>85</v>
      </c>
      <c r="BB184" s="1165" t="s">
        <v>85</v>
      </c>
      <c r="BC184" s="1165" t="s">
        <v>85</v>
      </c>
      <c r="BD184" s="1165" t="s">
        <v>85</v>
      </c>
      <c r="BE184" s="1165" t="s">
        <v>85</v>
      </c>
      <c r="BF184" s="1165" t="s">
        <v>85</v>
      </c>
      <c r="BG184" s="1165" t="s">
        <v>85</v>
      </c>
      <c r="BH184" s="1165" t="s">
        <v>85</v>
      </c>
      <c r="BI184" s="1165" t="s">
        <v>85</v>
      </c>
      <c r="BJ184" s="1165" t="s">
        <v>85</v>
      </c>
      <c r="BK184" s="1165" t="s">
        <v>85</v>
      </c>
      <c r="BL184" s="1165" t="s">
        <v>102</v>
      </c>
      <c r="BM184" s="1165" t="s">
        <v>85</v>
      </c>
      <c r="BN184" s="1165" t="s">
        <v>85</v>
      </c>
      <c r="BO184" s="1165" t="s">
        <v>85</v>
      </c>
      <c r="BP184" s="1165" t="s">
        <v>102</v>
      </c>
      <c r="BQ184" s="1165" t="s">
        <v>102</v>
      </c>
      <c r="BR184" s="1165" t="s">
        <v>332</v>
      </c>
      <c r="BS184" s="1165" t="s">
        <v>0</v>
      </c>
      <c r="BT184" s="1165" t="s">
        <v>333</v>
      </c>
      <c r="BU184" s="1165" t="s">
        <v>0</v>
      </c>
      <c r="BV184" s="1165" t="s">
        <v>0</v>
      </c>
      <c r="BW184" s="1165" t="s">
        <v>332</v>
      </c>
      <c r="BX184" s="1165" t="s">
        <v>332</v>
      </c>
      <c r="BY184" s="1165" t="s">
        <v>333</v>
      </c>
      <c r="BZ184" s="1165" t="s">
        <v>333</v>
      </c>
      <c r="CA184" s="1165" t="s">
        <v>333</v>
      </c>
      <c r="CB184" s="1165" t="s">
        <v>333</v>
      </c>
      <c r="CC184" s="1165" t="s">
        <v>333</v>
      </c>
      <c r="CD184" s="1165" t="s">
        <v>51</v>
      </c>
      <c r="CE184" s="1165" t="s">
        <v>15</v>
      </c>
      <c r="CF184" s="1165" t="s">
        <v>15</v>
      </c>
      <c r="CG184" s="1165" t="s">
        <v>15</v>
      </c>
      <c r="CH184" s="1165" t="s">
        <v>15</v>
      </c>
      <c r="CI184" s="1165" t="s">
        <v>15</v>
      </c>
      <c r="CJ184" s="1165" t="s">
        <v>51</v>
      </c>
      <c r="CK184" s="1165" t="s">
        <v>53</v>
      </c>
      <c r="CL184" s="1223">
        <f t="shared" si="4"/>
        <v>2.5</v>
      </c>
      <c r="CN184" s="1165"/>
      <c r="CO184" s="1165"/>
      <c r="CP184" s="1165"/>
      <c r="CQ184" s="1165"/>
    </row>
    <row r="185" spans="1:95">
      <c r="A185" s="1165" t="s">
        <v>709</v>
      </c>
      <c r="B185" s="1180">
        <v>45839</v>
      </c>
      <c r="C185" s="1181">
        <v>45863</v>
      </c>
      <c r="D185" s="1165" t="s">
        <v>719</v>
      </c>
      <c r="E185" s="1183">
        <v>7.71</v>
      </c>
      <c r="F185" s="1165">
        <v>1223</v>
      </c>
      <c r="G185" s="1234">
        <v>11.1</v>
      </c>
      <c r="H185" s="1165" t="s">
        <v>245</v>
      </c>
      <c r="I185" s="1165" t="s">
        <v>246</v>
      </c>
      <c r="J185" s="1165" t="s">
        <v>433</v>
      </c>
      <c r="L185" s="1183">
        <v>7.74</v>
      </c>
      <c r="M185" s="1165">
        <v>1380</v>
      </c>
      <c r="N185" s="1165" t="s">
        <v>53</v>
      </c>
      <c r="O185" s="1165"/>
      <c r="P185" s="1165"/>
      <c r="Q185" s="1165"/>
      <c r="R185" s="1165"/>
      <c r="S185" s="1165"/>
      <c r="T185" s="1165"/>
      <c r="U185" s="1165"/>
      <c r="V185" s="1165"/>
      <c r="W185" s="1165"/>
      <c r="X185" s="1165"/>
      <c r="Y185" s="1165"/>
      <c r="Z185" s="1165"/>
      <c r="AA185" s="1165"/>
      <c r="AB185" s="1165"/>
      <c r="AC185" s="1165"/>
      <c r="AD185" s="1165"/>
      <c r="AE185" s="1165"/>
      <c r="AF185" s="1165"/>
      <c r="AG185" s="1165"/>
      <c r="AH185" s="1165"/>
      <c r="AI185" s="1165"/>
      <c r="AJ185" s="1165"/>
      <c r="AK185" s="1165"/>
      <c r="AL185" s="1165"/>
      <c r="AM185" s="1165"/>
      <c r="AN185" s="1165"/>
      <c r="AO185" s="1165"/>
      <c r="AP185" s="1165"/>
      <c r="AQ185" s="1165"/>
      <c r="AR185" s="1165"/>
      <c r="AS185" s="1165"/>
      <c r="AT185" s="1165"/>
      <c r="AU185" s="1165"/>
      <c r="AV185" s="1165"/>
      <c r="AW185" s="1165"/>
      <c r="AX185" s="1165"/>
      <c r="AY185" s="1165"/>
      <c r="AZ185" s="1165"/>
      <c r="BA185" s="1165"/>
      <c r="BB185" s="1165"/>
      <c r="BC185" s="1165"/>
      <c r="BD185" s="1165"/>
      <c r="BE185" s="1165"/>
      <c r="BF185" s="1165"/>
      <c r="BG185" s="1165"/>
      <c r="BH185" s="1165"/>
      <c r="BI185" s="1165"/>
      <c r="BJ185" s="1165"/>
      <c r="BK185" s="1165"/>
      <c r="BL185" s="1165"/>
      <c r="BM185" s="1165"/>
      <c r="BN185" s="1165"/>
      <c r="BO185" s="1165"/>
      <c r="BP185" s="1165"/>
      <c r="BQ185" s="1165"/>
      <c r="BR185" s="1165"/>
      <c r="BS185" s="1165"/>
      <c r="BT185" s="1165"/>
      <c r="BU185" s="1165"/>
      <c r="BV185" s="1165"/>
      <c r="BW185" s="1165"/>
      <c r="BX185" s="1165"/>
      <c r="BY185" s="1165"/>
      <c r="BZ185" s="1165"/>
      <c r="CA185" s="1165"/>
      <c r="CB185" s="1165"/>
      <c r="CC185" s="1165"/>
      <c r="CD185" s="1165"/>
      <c r="CE185" s="1165"/>
      <c r="CF185" s="1165"/>
      <c r="CG185" s="1165"/>
      <c r="CH185" s="1165"/>
      <c r="CI185" s="1165"/>
      <c r="CJ185" s="1165"/>
      <c r="CK185" s="1165"/>
      <c r="CL185" s="1223">
        <f t="shared" si="4"/>
        <v>2.5</v>
      </c>
      <c r="CN185" s="1165"/>
      <c r="CO185" s="1165"/>
      <c r="CP185" s="1165"/>
      <c r="CQ185" s="1165"/>
    </row>
    <row r="186" spans="1:95">
      <c r="A186" s="1165" t="s">
        <v>709</v>
      </c>
      <c r="B186" s="1180">
        <v>45870</v>
      </c>
      <c r="C186" s="1181"/>
      <c r="D186" s="1165"/>
      <c r="E186" s="1183"/>
      <c r="F186" s="1165"/>
      <c r="G186" s="1234"/>
      <c r="H186" s="1165"/>
      <c r="I186" s="1165"/>
      <c r="J186" s="1165"/>
      <c r="L186" s="1183"/>
      <c r="M186" s="1165"/>
      <c r="N186" s="1165"/>
      <c r="O186" s="1165"/>
      <c r="P186" s="1165"/>
      <c r="Q186" s="1165"/>
      <c r="R186" s="1165"/>
      <c r="S186" s="1165"/>
      <c r="T186" s="1165"/>
      <c r="U186" s="1165"/>
      <c r="V186" s="1165"/>
      <c r="W186" s="1165"/>
      <c r="X186" s="1165"/>
      <c r="Y186" s="1165"/>
      <c r="Z186" s="1165"/>
      <c r="AA186" s="1165"/>
      <c r="AB186" s="1165"/>
      <c r="AC186" s="1165"/>
      <c r="AD186" s="1165"/>
      <c r="AE186" s="1165"/>
      <c r="AF186" s="1165"/>
      <c r="AG186" s="1165"/>
      <c r="AH186" s="1165"/>
      <c r="AI186" s="1165"/>
      <c r="AJ186" s="1165"/>
      <c r="AK186" s="1165"/>
      <c r="AL186" s="1165"/>
      <c r="AM186" s="1165"/>
      <c r="AN186" s="1165"/>
      <c r="AO186" s="1165"/>
      <c r="AP186" s="1165"/>
      <c r="AQ186" s="1165"/>
      <c r="AR186" s="1165"/>
      <c r="AS186" s="1165"/>
      <c r="AT186" s="1165"/>
      <c r="AU186" s="1165"/>
      <c r="AV186" s="1165"/>
      <c r="AW186" s="1165"/>
      <c r="AX186" s="1165"/>
      <c r="AY186" s="1165"/>
      <c r="AZ186" s="1165"/>
      <c r="BA186" s="1165"/>
      <c r="BB186" s="1165"/>
      <c r="BC186" s="1165"/>
      <c r="BD186" s="1165"/>
      <c r="BE186" s="1165"/>
      <c r="BF186" s="1165"/>
      <c r="BG186" s="1165"/>
      <c r="BH186" s="1165"/>
      <c r="BI186" s="1165"/>
      <c r="BJ186" s="1165"/>
      <c r="BK186" s="1165"/>
      <c r="BL186" s="1165"/>
      <c r="BM186" s="1165"/>
      <c r="BN186" s="1165"/>
      <c r="BO186" s="1165"/>
      <c r="BP186" s="1165"/>
      <c r="BQ186" s="1165"/>
      <c r="BR186" s="1165"/>
      <c r="BS186" s="1165"/>
      <c r="BT186" s="1165"/>
      <c r="BU186" s="1165"/>
      <c r="BV186" s="1165"/>
      <c r="BW186" s="1165"/>
      <c r="BX186" s="1165"/>
      <c r="BY186" s="1165"/>
      <c r="BZ186" s="1165"/>
      <c r="CA186" s="1165"/>
      <c r="CB186" s="1165"/>
      <c r="CC186" s="1165"/>
      <c r="CD186" s="1165"/>
      <c r="CE186" s="1165"/>
      <c r="CF186" s="1165"/>
      <c r="CG186" s="1165"/>
      <c r="CH186" s="1165"/>
      <c r="CI186" s="1165"/>
      <c r="CJ186" s="1165"/>
      <c r="CK186" s="1165"/>
      <c r="CL186" s="1223"/>
      <c r="CN186" s="1165"/>
      <c r="CO186" s="1165"/>
      <c r="CP186" s="1165"/>
      <c r="CQ186" s="1165"/>
    </row>
    <row r="187" spans="1:95">
      <c r="A187" s="1165" t="s">
        <v>709</v>
      </c>
      <c r="B187" s="1180">
        <v>45901</v>
      </c>
      <c r="C187" s="1181"/>
      <c r="D187" s="1165"/>
      <c r="E187" s="1183"/>
      <c r="F187" s="1165"/>
      <c r="G187" s="1234"/>
      <c r="H187" s="1165"/>
      <c r="I187" s="1165"/>
      <c r="J187" s="1165"/>
      <c r="L187" s="1183"/>
      <c r="M187" s="1165"/>
      <c r="N187" s="1165"/>
      <c r="O187" s="1165"/>
      <c r="P187" s="1165"/>
      <c r="Q187" s="1165"/>
      <c r="R187" s="1165"/>
      <c r="S187" s="1165"/>
      <c r="T187" s="1165"/>
      <c r="U187" s="1165"/>
      <c r="V187" s="1165"/>
      <c r="W187" s="1165"/>
      <c r="X187" s="1165"/>
      <c r="Y187" s="1165"/>
      <c r="Z187" s="1165"/>
      <c r="AA187" s="1165"/>
      <c r="AB187" s="1165"/>
      <c r="AC187" s="1165"/>
      <c r="AD187" s="1165"/>
      <c r="AE187" s="1165"/>
      <c r="AF187" s="1165"/>
      <c r="AG187" s="1165"/>
      <c r="AH187" s="1165"/>
      <c r="AI187" s="1165"/>
      <c r="AJ187" s="1165"/>
      <c r="AK187" s="1165"/>
      <c r="AL187" s="1165"/>
      <c r="AM187" s="1165"/>
      <c r="AN187" s="1165"/>
      <c r="AO187" s="1165"/>
      <c r="AP187" s="1165"/>
      <c r="AQ187" s="1165"/>
      <c r="AR187" s="1165"/>
      <c r="AS187" s="1165"/>
      <c r="AT187" s="1165"/>
      <c r="AU187" s="1165"/>
      <c r="AV187" s="1165"/>
      <c r="AW187" s="1165"/>
      <c r="AX187" s="1165"/>
      <c r="AY187" s="1165"/>
      <c r="AZ187" s="1165"/>
      <c r="BA187" s="1165"/>
      <c r="BB187" s="1165"/>
      <c r="BC187" s="1165"/>
      <c r="BD187" s="1165"/>
      <c r="BE187" s="1165"/>
      <c r="BF187" s="1165"/>
      <c r="BG187" s="1165"/>
      <c r="BH187" s="1165"/>
      <c r="BI187" s="1165"/>
      <c r="BJ187" s="1165"/>
      <c r="BK187" s="1165"/>
      <c r="BL187" s="1165"/>
      <c r="BM187" s="1165"/>
      <c r="BN187" s="1165"/>
      <c r="BO187" s="1165"/>
      <c r="BP187" s="1165"/>
      <c r="BQ187" s="1165"/>
      <c r="BR187" s="1165"/>
      <c r="BS187" s="1165"/>
      <c r="BT187" s="1165"/>
      <c r="BU187" s="1165"/>
      <c r="BV187" s="1165"/>
      <c r="BW187" s="1165"/>
      <c r="BX187" s="1165"/>
      <c r="BY187" s="1165"/>
      <c r="BZ187" s="1165"/>
      <c r="CA187" s="1165"/>
      <c r="CB187" s="1165"/>
      <c r="CC187" s="1165"/>
      <c r="CD187" s="1165"/>
      <c r="CE187" s="1165"/>
      <c r="CF187" s="1165"/>
      <c r="CG187" s="1165"/>
      <c r="CH187" s="1165"/>
      <c r="CI187" s="1165"/>
      <c r="CJ187" s="1165"/>
      <c r="CK187" s="1165"/>
      <c r="CL187" s="1223"/>
      <c r="CN187" s="1165"/>
      <c r="CO187" s="1165"/>
      <c r="CP187" s="1165"/>
      <c r="CQ187" s="1165"/>
    </row>
    <row r="188" spans="1:95">
      <c r="A188" s="1165" t="s">
        <v>709</v>
      </c>
      <c r="B188" s="1180">
        <v>45931</v>
      </c>
      <c r="C188" s="1181"/>
      <c r="D188" s="1165"/>
      <c r="E188" s="1183"/>
      <c r="F188" s="1165"/>
      <c r="G188" s="1234"/>
      <c r="H188" s="1165"/>
      <c r="I188" s="1165"/>
      <c r="J188" s="1165"/>
      <c r="L188" s="1183"/>
      <c r="M188" s="1165"/>
      <c r="N188" s="1165"/>
      <c r="O188" s="1165"/>
      <c r="P188" s="1165"/>
      <c r="Q188" s="1165"/>
      <c r="R188" s="1165"/>
      <c r="S188" s="1165"/>
      <c r="T188" s="1165"/>
      <c r="U188" s="1165"/>
      <c r="V188" s="1165"/>
      <c r="W188" s="1165"/>
      <c r="X188" s="1165"/>
      <c r="Y188" s="1165"/>
      <c r="Z188" s="1165"/>
      <c r="AA188" s="1165"/>
      <c r="AB188" s="1165"/>
      <c r="AC188" s="1165"/>
      <c r="AD188" s="1165"/>
      <c r="AE188" s="1165"/>
      <c r="AF188" s="1165"/>
      <c r="AG188" s="1165"/>
      <c r="AH188" s="1165"/>
      <c r="AI188" s="1165"/>
      <c r="AJ188" s="1165"/>
      <c r="AK188" s="1165"/>
      <c r="AL188" s="1165"/>
      <c r="AM188" s="1165"/>
      <c r="AN188" s="1165"/>
      <c r="AO188" s="1165"/>
      <c r="AP188" s="1165"/>
      <c r="AQ188" s="1165"/>
      <c r="AR188" s="1165"/>
      <c r="AS188" s="1165"/>
      <c r="AT188" s="1165"/>
      <c r="AU188" s="1165"/>
      <c r="AV188" s="1165"/>
      <c r="AW188" s="1165"/>
      <c r="AX188" s="1165"/>
      <c r="AY188" s="1165"/>
      <c r="AZ188" s="1165"/>
      <c r="BA188" s="1165"/>
      <c r="BB188" s="1165"/>
      <c r="BC188" s="1165"/>
      <c r="BD188" s="1165"/>
      <c r="BE188" s="1165"/>
      <c r="BF188" s="1165"/>
      <c r="BG188" s="1165"/>
      <c r="BH188" s="1165"/>
      <c r="BI188" s="1165"/>
      <c r="BJ188" s="1165"/>
      <c r="BK188" s="1165"/>
      <c r="BL188" s="1165"/>
      <c r="BM188" s="1165"/>
      <c r="BN188" s="1165"/>
      <c r="BO188" s="1165"/>
      <c r="BP188" s="1165"/>
      <c r="BQ188" s="1165"/>
      <c r="BR188" s="1165"/>
      <c r="BS188" s="1165"/>
      <c r="BT188" s="1165"/>
      <c r="BU188" s="1165"/>
      <c r="BV188" s="1165"/>
      <c r="BW188" s="1165"/>
      <c r="BX188" s="1165"/>
      <c r="BY188" s="1165"/>
      <c r="BZ188" s="1165"/>
      <c r="CA188" s="1165"/>
      <c r="CB188" s="1165"/>
      <c r="CC188" s="1165"/>
      <c r="CD188" s="1165"/>
      <c r="CE188" s="1165"/>
      <c r="CF188" s="1165"/>
      <c r="CG188" s="1165"/>
      <c r="CH188" s="1165"/>
      <c r="CI188" s="1165"/>
      <c r="CJ188" s="1165"/>
      <c r="CK188" s="1165"/>
      <c r="CL188" s="1223"/>
      <c r="CN188" s="1165"/>
      <c r="CO188" s="1165"/>
      <c r="CP188" s="1165"/>
      <c r="CQ188" s="1165"/>
    </row>
    <row r="189" spans="1:95">
      <c r="A189" s="1165" t="s">
        <v>709</v>
      </c>
      <c r="B189" s="1180">
        <v>45962</v>
      </c>
      <c r="C189" s="1181"/>
      <c r="D189" s="1165"/>
      <c r="E189" s="1183"/>
      <c r="F189" s="1165"/>
      <c r="G189" s="1234"/>
      <c r="H189" s="1165"/>
      <c r="I189" s="1165"/>
      <c r="J189" s="1165"/>
      <c r="L189" s="1183"/>
      <c r="M189" s="1165"/>
      <c r="N189" s="1165"/>
      <c r="O189" s="1165"/>
      <c r="P189" s="1165"/>
      <c r="Q189" s="1165"/>
      <c r="R189" s="1165"/>
      <c r="S189" s="1165"/>
      <c r="T189" s="1165"/>
      <c r="U189" s="1165"/>
      <c r="V189" s="1165"/>
      <c r="W189" s="1165"/>
      <c r="X189" s="1165"/>
      <c r="Y189" s="1165"/>
      <c r="Z189" s="1165"/>
      <c r="AA189" s="1165"/>
      <c r="AB189" s="1165"/>
      <c r="AC189" s="1165"/>
      <c r="AD189" s="1165"/>
      <c r="AE189" s="1165"/>
      <c r="AF189" s="1165"/>
      <c r="AG189" s="1165"/>
      <c r="AH189" s="1165"/>
      <c r="AI189" s="1165"/>
      <c r="AJ189" s="1165"/>
      <c r="AK189" s="1165"/>
      <c r="AL189" s="1165"/>
      <c r="AM189" s="1165"/>
      <c r="AN189" s="1165"/>
      <c r="AO189" s="1165"/>
      <c r="AP189" s="1165"/>
      <c r="AQ189" s="1165"/>
      <c r="AR189" s="1165"/>
      <c r="AS189" s="1165"/>
      <c r="AT189" s="1165"/>
      <c r="AU189" s="1165"/>
      <c r="AV189" s="1165"/>
      <c r="AW189" s="1165"/>
      <c r="AX189" s="1165"/>
      <c r="AY189" s="1165"/>
      <c r="AZ189" s="1165"/>
      <c r="BA189" s="1165"/>
      <c r="BB189" s="1165"/>
      <c r="BC189" s="1165"/>
      <c r="BD189" s="1165"/>
      <c r="BE189" s="1165"/>
      <c r="BF189" s="1165"/>
      <c r="BG189" s="1165"/>
      <c r="BH189" s="1165"/>
      <c r="BI189" s="1165"/>
      <c r="BJ189" s="1165"/>
      <c r="BK189" s="1165"/>
      <c r="BL189" s="1165"/>
      <c r="BM189" s="1165"/>
      <c r="BN189" s="1165"/>
      <c r="BO189" s="1165"/>
      <c r="BP189" s="1165"/>
      <c r="BQ189" s="1165"/>
      <c r="BR189" s="1165"/>
      <c r="BS189" s="1165"/>
      <c r="BT189" s="1165"/>
      <c r="BU189" s="1165"/>
      <c r="BV189" s="1165"/>
      <c r="BW189" s="1165"/>
      <c r="BX189" s="1165"/>
      <c r="BY189" s="1165"/>
      <c r="BZ189" s="1165"/>
      <c r="CA189" s="1165"/>
      <c r="CB189" s="1165"/>
      <c r="CC189" s="1165"/>
      <c r="CD189" s="1165"/>
      <c r="CE189" s="1165"/>
      <c r="CF189" s="1165"/>
      <c r="CG189" s="1165"/>
      <c r="CH189" s="1165"/>
      <c r="CI189" s="1165"/>
      <c r="CJ189" s="1165"/>
      <c r="CK189" s="1165"/>
      <c r="CL189" s="1223"/>
      <c r="CN189" s="1165"/>
      <c r="CO189" s="1165"/>
      <c r="CP189" s="1165"/>
      <c r="CQ189" s="1165"/>
    </row>
    <row r="190" spans="1:95">
      <c r="A190" s="1165" t="s">
        <v>709</v>
      </c>
      <c r="B190" s="1180">
        <v>45992</v>
      </c>
      <c r="C190" s="1181"/>
      <c r="D190" s="1165"/>
      <c r="E190" s="1183"/>
      <c r="F190" s="1165"/>
      <c r="G190" s="1234"/>
      <c r="H190" s="1165"/>
      <c r="I190" s="1165"/>
      <c r="J190" s="1165"/>
      <c r="L190" s="1183"/>
      <c r="M190" s="1165"/>
      <c r="N190" s="1165"/>
      <c r="O190" s="1165"/>
      <c r="P190" s="1165"/>
      <c r="Q190" s="1165"/>
      <c r="R190" s="1165"/>
      <c r="S190" s="1165"/>
      <c r="T190" s="1165"/>
      <c r="U190" s="1165"/>
      <c r="V190" s="1165"/>
      <c r="W190" s="1165"/>
      <c r="X190" s="1165"/>
      <c r="Y190" s="1165"/>
      <c r="Z190" s="1165"/>
      <c r="AA190" s="1165"/>
      <c r="AB190" s="1165"/>
      <c r="AC190" s="1165"/>
      <c r="AD190" s="1165"/>
      <c r="AE190" s="1165"/>
      <c r="AF190" s="1165"/>
      <c r="AG190" s="1165"/>
      <c r="AH190" s="1165"/>
      <c r="AI190" s="1165"/>
      <c r="AJ190" s="1165"/>
      <c r="AK190" s="1165"/>
      <c r="AL190" s="1165"/>
      <c r="AM190" s="1165"/>
      <c r="AN190" s="1165"/>
      <c r="AO190" s="1165"/>
      <c r="AP190" s="1165"/>
      <c r="AQ190" s="1165"/>
      <c r="AR190" s="1165"/>
      <c r="AS190" s="1165"/>
      <c r="AT190" s="1165"/>
      <c r="AU190" s="1165"/>
      <c r="AV190" s="1165"/>
      <c r="AW190" s="1165"/>
      <c r="AX190" s="1165"/>
      <c r="AY190" s="1165"/>
      <c r="AZ190" s="1165"/>
      <c r="BA190" s="1165"/>
      <c r="BB190" s="1165"/>
      <c r="BC190" s="1165"/>
      <c r="BD190" s="1165"/>
      <c r="BE190" s="1165"/>
      <c r="BF190" s="1165"/>
      <c r="BG190" s="1165"/>
      <c r="BH190" s="1165"/>
      <c r="BI190" s="1165"/>
      <c r="BJ190" s="1165"/>
      <c r="BK190" s="1165"/>
      <c r="BL190" s="1165"/>
      <c r="BM190" s="1165"/>
      <c r="BN190" s="1165"/>
      <c r="BO190" s="1165"/>
      <c r="BP190" s="1165"/>
      <c r="BQ190" s="1165"/>
      <c r="BR190" s="1165"/>
      <c r="BS190" s="1165"/>
      <c r="BT190" s="1165"/>
      <c r="BU190" s="1165"/>
      <c r="BV190" s="1165"/>
      <c r="BW190" s="1165"/>
      <c r="BX190" s="1165"/>
      <c r="BY190" s="1165"/>
      <c r="BZ190" s="1165"/>
      <c r="CA190" s="1165"/>
      <c r="CB190" s="1165"/>
      <c r="CC190" s="1165"/>
      <c r="CD190" s="1165"/>
      <c r="CE190" s="1165"/>
      <c r="CF190" s="1165"/>
      <c r="CG190" s="1165"/>
      <c r="CH190" s="1165"/>
      <c r="CI190" s="1165"/>
      <c r="CJ190" s="1165"/>
      <c r="CK190" s="1165"/>
      <c r="CL190" s="1223"/>
      <c r="CN190" s="1165"/>
      <c r="CO190" s="1165"/>
      <c r="CP190" s="1165"/>
      <c r="CQ190" s="1165"/>
    </row>
    <row r="191" spans="1:95" hidden="1">
      <c r="A191" s="1165"/>
      <c r="B191" s="1180"/>
      <c r="C191" s="1181"/>
      <c r="D191" s="1165"/>
      <c r="E191" s="1183"/>
      <c r="F191" s="1184"/>
      <c r="G191" s="1234"/>
      <c r="H191" s="1184"/>
      <c r="I191" s="1184"/>
      <c r="J191" s="1184"/>
      <c r="L191" s="1183"/>
      <c r="M191" s="1165"/>
      <c r="N191" s="1165"/>
      <c r="O191" s="1165"/>
      <c r="P191" s="1165"/>
      <c r="Q191" s="1165"/>
      <c r="R191" s="1165"/>
      <c r="S191" s="1165"/>
      <c r="T191" s="1165"/>
      <c r="U191" s="1165"/>
      <c r="V191" s="1165"/>
      <c r="W191" s="1165"/>
      <c r="X191" s="1165"/>
      <c r="Y191" s="1165"/>
      <c r="Z191" s="1165"/>
      <c r="AA191" s="1165"/>
      <c r="AB191" s="1165"/>
      <c r="AC191" s="1165"/>
      <c r="AD191" s="1165"/>
      <c r="AE191" s="1165"/>
      <c r="AF191" s="1165"/>
      <c r="AG191" s="1165"/>
      <c r="AH191" s="1165"/>
      <c r="AI191" s="1165"/>
      <c r="AJ191" s="1165"/>
      <c r="AK191" s="1165"/>
      <c r="AL191" s="1165"/>
      <c r="AM191" s="1165"/>
      <c r="AN191" s="1165"/>
      <c r="AO191" s="1165"/>
      <c r="AP191" s="1165"/>
      <c r="AQ191" s="1165"/>
      <c r="AR191" s="1165"/>
      <c r="AS191" s="1165"/>
      <c r="AT191" s="1165"/>
      <c r="AU191" s="1165"/>
      <c r="AV191" s="1165"/>
      <c r="AW191" s="1165"/>
      <c r="AX191" s="1165"/>
      <c r="AY191" s="1165"/>
      <c r="AZ191" s="1165"/>
      <c r="BA191" s="1165"/>
      <c r="BB191" s="1165"/>
      <c r="BC191" s="1165"/>
      <c r="BD191" s="1165"/>
      <c r="BE191" s="1165"/>
      <c r="BF191" s="1165"/>
      <c r="BG191" s="1165"/>
      <c r="BH191" s="1165"/>
      <c r="BI191" s="1165"/>
      <c r="BJ191" s="1165"/>
      <c r="BK191" s="1165"/>
      <c r="BL191" s="1165"/>
      <c r="BM191" s="1165"/>
      <c r="BN191" s="1165"/>
      <c r="BO191" s="1165"/>
      <c r="BP191" s="1165"/>
      <c r="BQ191" s="1165"/>
      <c r="BR191" s="1165"/>
      <c r="BS191" s="1165"/>
      <c r="BT191" s="1165"/>
      <c r="BU191" s="1165"/>
      <c r="BV191" s="1165"/>
      <c r="BW191" s="1165"/>
      <c r="BX191" s="1165"/>
      <c r="BY191" s="1165"/>
      <c r="BZ191" s="1165"/>
      <c r="CA191" s="1165"/>
      <c r="CB191" s="1165"/>
      <c r="CC191" s="1165"/>
      <c r="CD191" s="1165"/>
      <c r="CE191" s="1165"/>
      <c r="CF191" s="1165"/>
      <c r="CG191" s="1165"/>
      <c r="CH191" s="1165"/>
      <c r="CI191" s="1165"/>
      <c r="CJ191" s="1165"/>
      <c r="CK191" s="1165"/>
      <c r="CL191" s="1165"/>
      <c r="CN191" s="1165"/>
      <c r="CO191" s="1165"/>
      <c r="CP191" s="1165"/>
      <c r="CQ191" s="1165"/>
    </row>
    <row r="192" spans="1:95" s="933" customFormat="1" hidden="1">
      <c r="A192" s="1185"/>
      <c r="B192" s="1201"/>
      <c r="C192" s="1186"/>
      <c r="D192" s="1185"/>
      <c r="E192" s="1194"/>
      <c r="F192" s="1197"/>
      <c r="G192" s="1235"/>
      <c r="H192" s="1197"/>
      <c r="I192" s="1197"/>
      <c r="J192" s="1197"/>
      <c r="L192" s="1194"/>
      <c r="M192" s="1185"/>
      <c r="N192" s="1185"/>
      <c r="O192" s="1185"/>
      <c r="P192" s="1185"/>
      <c r="Q192" s="1185"/>
      <c r="R192" s="1185"/>
      <c r="S192" s="1185"/>
      <c r="T192" s="1185"/>
      <c r="U192" s="1185"/>
      <c r="V192" s="1185"/>
      <c r="W192" s="1185"/>
      <c r="X192" s="1185"/>
      <c r="Y192" s="1185"/>
      <c r="Z192" s="1185"/>
      <c r="AA192" s="1185"/>
      <c r="AB192" s="1185"/>
      <c r="AC192" s="1185"/>
      <c r="AD192" s="1185"/>
      <c r="AE192" s="1185"/>
      <c r="AF192" s="1185"/>
      <c r="AG192" s="1185"/>
      <c r="AH192" s="1185"/>
      <c r="AI192" s="1185"/>
      <c r="AJ192" s="1185"/>
      <c r="AK192" s="1185"/>
      <c r="AL192" s="1185"/>
      <c r="AM192" s="1185"/>
      <c r="AN192" s="1185"/>
      <c r="AO192" s="1185"/>
      <c r="AP192" s="1185"/>
      <c r="AQ192" s="1185"/>
      <c r="AR192" s="1185"/>
      <c r="AS192" s="1185"/>
      <c r="AT192" s="1185"/>
      <c r="AU192" s="1185"/>
      <c r="AV192" s="1185"/>
      <c r="AW192" s="1185"/>
      <c r="AX192" s="1185"/>
      <c r="AY192" s="1185"/>
      <c r="AZ192" s="1185"/>
      <c r="BA192" s="1185"/>
      <c r="BB192" s="1185"/>
      <c r="BC192" s="1185"/>
      <c r="BD192" s="1185"/>
      <c r="BE192" s="1185"/>
      <c r="BF192" s="1185"/>
      <c r="BG192" s="1185"/>
      <c r="BH192" s="1185"/>
      <c r="BI192" s="1185"/>
      <c r="BJ192" s="1185"/>
      <c r="BK192" s="1185"/>
      <c r="BL192" s="1185"/>
      <c r="BM192" s="1185"/>
      <c r="BN192" s="1185"/>
      <c r="BO192" s="1185"/>
      <c r="BP192" s="1185"/>
      <c r="BQ192" s="1185"/>
      <c r="BR192" s="1185"/>
      <c r="BS192" s="1185"/>
      <c r="BT192" s="1185"/>
      <c r="BU192" s="1185"/>
      <c r="BV192" s="1185"/>
      <c r="BW192" s="1185"/>
      <c r="BX192" s="1185"/>
      <c r="BY192" s="1185"/>
      <c r="BZ192" s="1185"/>
      <c r="CA192" s="1185"/>
      <c r="CB192" s="1185"/>
      <c r="CC192" s="1185"/>
      <c r="CD192" s="1185"/>
      <c r="CE192" s="1185"/>
      <c r="CF192" s="1185"/>
      <c r="CG192" s="1185"/>
      <c r="CH192" s="1185"/>
      <c r="CI192" s="1185"/>
      <c r="CJ192" s="1185"/>
      <c r="CK192" s="1185"/>
      <c r="CL192" s="1185"/>
      <c r="CN192" s="1185"/>
      <c r="CO192" s="1185"/>
      <c r="CP192" s="1185"/>
      <c r="CQ192" s="1185"/>
    </row>
    <row r="193" spans="1:95" hidden="1">
      <c r="A193" s="1165" t="s">
        <v>710</v>
      </c>
      <c r="B193" s="1180">
        <v>44927</v>
      </c>
      <c r="C193" s="1181">
        <v>44949</v>
      </c>
      <c r="D193" s="1165" t="s">
        <v>706</v>
      </c>
      <c r="E193" s="1165">
        <v>7.81</v>
      </c>
      <c r="F193" s="1165">
        <v>2240</v>
      </c>
      <c r="G193" s="1234"/>
      <c r="H193" s="1165"/>
      <c r="I193" s="1165"/>
      <c r="J193" s="1165"/>
      <c r="L193" s="1183">
        <v>7.75</v>
      </c>
      <c r="M193" s="1184">
        <v>2260</v>
      </c>
      <c r="N193" s="1184" t="s">
        <v>53</v>
      </c>
      <c r="O193" s="1184"/>
      <c r="P193" s="1184"/>
      <c r="Q193" s="1184"/>
      <c r="R193" s="1184"/>
      <c r="S193" s="1184"/>
      <c r="T193" s="1184"/>
      <c r="U193" s="1184"/>
      <c r="V193" s="1165"/>
      <c r="W193" s="1165"/>
      <c r="X193" s="1165"/>
      <c r="Y193" s="1165"/>
      <c r="Z193" s="1165"/>
      <c r="AA193" s="1165"/>
      <c r="AB193" s="1165"/>
      <c r="AC193" s="1165"/>
      <c r="AD193" s="1165"/>
      <c r="AE193" s="1165"/>
      <c r="AF193" s="1165"/>
      <c r="AG193" s="1165"/>
      <c r="AH193" s="1165"/>
      <c r="AI193" s="1165"/>
      <c r="AJ193" s="1165"/>
      <c r="AK193" s="1165"/>
      <c r="AL193" s="1165"/>
      <c r="AM193" s="1165"/>
      <c r="AN193" s="1165"/>
      <c r="AO193" s="1165"/>
      <c r="AP193" s="1165"/>
      <c r="AQ193" s="1165"/>
      <c r="AR193" s="1165"/>
      <c r="AS193" s="1165"/>
      <c r="AT193" s="1165"/>
      <c r="AU193" s="1165"/>
      <c r="AV193" s="1165"/>
      <c r="AW193" s="1165"/>
      <c r="AX193" s="1165"/>
      <c r="AY193" s="1165"/>
      <c r="AZ193" s="1165"/>
      <c r="BA193" s="1165"/>
      <c r="BB193" s="1165"/>
      <c r="BC193" s="1165"/>
      <c r="BD193" s="1165"/>
      <c r="BE193" s="1165"/>
      <c r="BF193" s="1165"/>
      <c r="BG193" s="1165"/>
      <c r="BH193" s="1165"/>
      <c r="BI193" s="1165"/>
      <c r="BJ193" s="1165"/>
      <c r="BK193" s="1165"/>
      <c r="BL193" s="1165"/>
      <c r="BM193" s="1165"/>
      <c r="BN193" s="1165"/>
      <c r="BO193" s="1165"/>
      <c r="BP193" s="1165"/>
      <c r="BQ193" s="1165"/>
      <c r="BR193" s="1165"/>
      <c r="BS193" s="1165"/>
      <c r="BT193" s="1165"/>
      <c r="BU193" s="1165"/>
      <c r="BV193" s="1165"/>
      <c r="BW193" s="1165"/>
      <c r="BX193" s="1165"/>
      <c r="BY193" s="1165"/>
      <c r="BZ193" s="1165"/>
      <c r="CA193" s="1165"/>
      <c r="CB193" s="1165"/>
      <c r="CC193" s="1165"/>
      <c r="CD193" s="1165"/>
      <c r="CE193" s="1165"/>
      <c r="CF193" s="1165"/>
      <c r="CG193" s="1165"/>
      <c r="CH193" s="1165"/>
      <c r="CI193" s="1165"/>
      <c r="CJ193" s="1165"/>
      <c r="CK193" s="1165"/>
      <c r="CL193" s="1165">
        <f t="shared" ref="CL193:CL223" si="5">IF(N193="","",IF(LEFT(N193,1)="&lt;",VALUE(RIGHT(N193,1)/2),N193))</f>
        <v>2.5</v>
      </c>
      <c r="CN193" s="1184"/>
      <c r="CO193" s="1165"/>
      <c r="CP193" s="1165"/>
      <c r="CQ193" s="1165"/>
    </row>
    <row r="194" spans="1:95" hidden="1">
      <c r="A194" s="1165" t="s">
        <v>710</v>
      </c>
      <c r="B194" s="1180">
        <v>44958</v>
      </c>
      <c r="C194" s="1181">
        <v>44978</v>
      </c>
      <c r="D194" s="1165" t="s">
        <v>719</v>
      </c>
      <c r="E194" s="1183">
        <v>7.6</v>
      </c>
      <c r="F194" s="1165">
        <v>2355</v>
      </c>
      <c r="G194" s="1234"/>
      <c r="H194" s="1165"/>
      <c r="I194" s="1165"/>
      <c r="J194" s="1165"/>
      <c r="L194" s="1183">
        <v>7.66</v>
      </c>
      <c r="M194" s="1165">
        <v>2370</v>
      </c>
      <c r="N194" s="1165">
        <v>8</v>
      </c>
      <c r="O194" s="1165"/>
      <c r="P194" s="1165"/>
      <c r="Q194" s="1165"/>
      <c r="R194" s="1165"/>
      <c r="S194" s="1165"/>
      <c r="T194" s="1165"/>
      <c r="U194" s="1165"/>
      <c r="V194" s="1165"/>
      <c r="W194" s="1165"/>
      <c r="X194" s="1165"/>
      <c r="Y194" s="1165"/>
      <c r="Z194" s="1165"/>
      <c r="AA194" s="1165"/>
      <c r="AB194" s="1165"/>
      <c r="AC194" s="1165"/>
      <c r="AD194" s="1165"/>
      <c r="AE194" s="1165"/>
      <c r="AF194" s="1165"/>
      <c r="AG194" s="1165"/>
      <c r="AH194" s="1165"/>
      <c r="AI194" s="1165"/>
      <c r="AJ194" s="1165"/>
      <c r="AK194" s="1165"/>
      <c r="AL194" s="1165"/>
      <c r="AM194" s="1165"/>
      <c r="AN194" s="1165"/>
      <c r="AO194" s="1165"/>
      <c r="AP194" s="1165"/>
      <c r="AQ194" s="1165"/>
      <c r="AR194" s="1165"/>
      <c r="AS194" s="1165"/>
      <c r="AT194" s="1165"/>
      <c r="AU194" s="1165"/>
      <c r="AV194" s="1165"/>
      <c r="AW194" s="1165"/>
      <c r="AX194" s="1165"/>
      <c r="AY194" s="1165"/>
      <c r="AZ194" s="1165"/>
      <c r="BA194" s="1165"/>
      <c r="BB194" s="1165"/>
      <c r="BC194" s="1165"/>
      <c r="BD194" s="1165"/>
      <c r="BE194" s="1165"/>
      <c r="BF194" s="1165"/>
      <c r="BG194" s="1165"/>
      <c r="BH194" s="1165"/>
      <c r="BI194" s="1165"/>
      <c r="BJ194" s="1165"/>
      <c r="BK194" s="1165"/>
      <c r="BL194" s="1165"/>
      <c r="BM194" s="1165"/>
      <c r="BN194" s="1165"/>
      <c r="BO194" s="1165"/>
      <c r="BP194" s="1165"/>
      <c r="BQ194" s="1165"/>
      <c r="BR194" s="1165"/>
      <c r="BS194" s="1165"/>
      <c r="BT194" s="1165"/>
      <c r="BU194" s="1165"/>
      <c r="BV194" s="1165"/>
      <c r="BW194" s="1165"/>
      <c r="BX194" s="1165"/>
      <c r="BY194" s="1165"/>
      <c r="BZ194" s="1165"/>
      <c r="CA194" s="1165"/>
      <c r="CB194" s="1165"/>
      <c r="CC194" s="1165"/>
      <c r="CD194" s="1165"/>
      <c r="CE194" s="1165"/>
      <c r="CF194" s="1165"/>
      <c r="CG194" s="1165"/>
      <c r="CH194" s="1165"/>
      <c r="CI194" s="1165"/>
      <c r="CJ194" s="1165"/>
      <c r="CK194" s="1165"/>
      <c r="CL194" s="1165">
        <f t="shared" si="5"/>
        <v>8</v>
      </c>
      <c r="CN194" s="1165"/>
      <c r="CO194" s="1165"/>
      <c r="CP194" s="1165"/>
      <c r="CQ194" s="1165"/>
    </row>
    <row r="195" spans="1:95" hidden="1">
      <c r="A195" s="1165" t="s">
        <v>710</v>
      </c>
      <c r="B195" s="1180">
        <v>44986</v>
      </c>
      <c r="C195" s="1181">
        <v>45007</v>
      </c>
      <c r="D195" s="1165" t="s">
        <v>706</v>
      </c>
      <c r="E195" s="1165">
        <v>7.34</v>
      </c>
      <c r="F195" s="1165">
        <v>2950</v>
      </c>
      <c r="G195" s="1234"/>
      <c r="H195" s="1165"/>
      <c r="I195" s="1165"/>
      <c r="J195" s="1165"/>
      <c r="L195" s="1183">
        <v>7.6</v>
      </c>
      <c r="M195" s="1165">
        <v>3230</v>
      </c>
      <c r="N195" s="1165" t="s">
        <v>53</v>
      </c>
      <c r="O195" s="1165"/>
      <c r="P195" s="1165"/>
      <c r="Q195" s="1165"/>
      <c r="R195" s="1165"/>
      <c r="S195" s="1165"/>
      <c r="T195" s="1165"/>
      <c r="U195" s="1165"/>
      <c r="V195" s="1165">
        <v>1E-3</v>
      </c>
      <c r="W195" s="1165">
        <v>6.4000000000000001E-2</v>
      </c>
      <c r="X195" s="1165" t="s">
        <v>37</v>
      </c>
      <c r="Y195" s="1165" t="s">
        <v>17</v>
      </c>
      <c r="Z195" s="1165"/>
      <c r="AA195" s="1165" t="s">
        <v>17</v>
      </c>
      <c r="AB195" s="1165" t="s">
        <v>17</v>
      </c>
      <c r="AC195" s="1165">
        <v>7.6999999999999999E-2</v>
      </c>
      <c r="AD195" s="1165" t="s">
        <v>17</v>
      </c>
      <c r="AE195" s="1165" t="s">
        <v>30</v>
      </c>
      <c r="AF195" s="1165" t="s">
        <v>50</v>
      </c>
      <c r="AG195" s="1165">
        <v>0.06</v>
      </c>
      <c r="AH195" s="1165" t="s">
        <v>52</v>
      </c>
      <c r="AI195" s="1165"/>
      <c r="AJ195" s="1165">
        <v>1E-3</v>
      </c>
      <c r="AK195" s="1165">
        <v>6.8000000000000005E-2</v>
      </c>
      <c r="AL195" s="1165" t="s">
        <v>37</v>
      </c>
      <c r="AM195" s="1165" t="s">
        <v>17</v>
      </c>
      <c r="AN195" s="1165"/>
      <c r="AO195" s="1165" t="s">
        <v>17</v>
      </c>
      <c r="AP195" s="1165" t="s">
        <v>17</v>
      </c>
      <c r="AQ195" s="1165">
        <v>0.10100000000000001</v>
      </c>
      <c r="AR195" s="1165" t="s">
        <v>17</v>
      </c>
      <c r="AS195" s="1165" t="s">
        <v>30</v>
      </c>
      <c r="AT195" s="1165" t="s">
        <v>50</v>
      </c>
      <c r="AU195" s="1165">
        <v>7.0000000000000007E-2</v>
      </c>
      <c r="AV195" s="1165">
        <v>0.16</v>
      </c>
      <c r="AW195" s="1165" t="s">
        <v>37</v>
      </c>
      <c r="AX195" s="1165" t="s">
        <v>37</v>
      </c>
      <c r="AY195" s="1165" t="s">
        <v>53</v>
      </c>
      <c r="AZ195" s="1165" t="s">
        <v>85</v>
      </c>
      <c r="BA195" s="1165" t="s">
        <v>85</v>
      </c>
      <c r="BB195" s="1165" t="s">
        <v>85</v>
      </c>
      <c r="BC195" s="1165" t="s">
        <v>85</v>
      </c>
      <c r="BD195" s="1165" t="s">
        <v>85</v>
      </c>
      <c r="BE195" s="1165" t="s">
        <v>85</v>
      </c>
      <c r="BF195" s="1165" t="s">
        <v>85</v>
      </c>
      <c r="BG195" s="1165" t="s">
        <v>85</v>
      </c>
      <c r="BH195" s="1165" t="s">
        <v>85</v>
      </c>
      <c r="BI195" s="1165" t="s">
        <v>85</v>
      </c>
      <c r="BJ195" s="1165" t="s">
        <v>85</v>
      </c>
      <c r="BK195" s="1165" t="s">
        <v>85</v>
      </c>
      <c r="BL195" s="1165" t="s">
        <v>102</v>
      </c>
      <c r="BM195" s="1165" t="s">
        <v>85</v>
      </c>
      <c r="BN195" s="1165" t="s">
        <v>85</v>
      </c>
      <c r="BO195" s="1165" t="s">
        <v>85</v>
      </c>
      <c r="BP195" s="1165" t="s">
        <v>102</v>
      </c>
      <c r="BQ195" s="1165" t="s">
        <v>102</v>
      </c>
      <c r="BR195" s="1165" t="s">
        <v>332</v>
      </c>
      <c r="BS195" s="1165" t="s">
        <v>0</v>
      </c>
      <c r="BT195" s="1165" t="s">
        <v>333</v>
      </c>
      <c r="BU195" s="1165" t="s">
        <v>0</v>
      </c>
      <c r="BV195" s="1165" t="s">
        <v>0</v>
      </c>
      <c r="BW195" s="1165" t="s">
        <v>332</v>
      </c>
      <c r="BX195" s="1165" t="s">
        <v>332</v>
      </c>
      <c r="BY195" s="1165" t="s">
        <v>333</v>
      </c>
      <c r="BZ195" s="1165" t="s">
        <v>333</v>
      </c>
      <c r="CA195" s="1165" t="s">
        <v>333</v>
      </c>
      <c r="CB195" s="1165" t="s">
        <v>333</v>
      </c>
      <c r="CC195" s="1165" t="s">
        <v>333</v>
      </c>
      <c r="CD195" s="1165" t="s">
        <v>51</v>
      </c>
      <c r="CE195" s="1165" t="s">
        <v>15</v>
      </c>
      <c r="CF195" s="1165" t="s">
        <v>15</v>
      </c>
      <c r="CG195" s="1165" t="s">
        <v>15</v>
      </c>
      <c r="CH195" s="1165" t="s">
        <v>15</v>
      </c>
      <c r="CI195" s="1165" t="s">
        <v>15</v>
      </c>
      <c r="CJ195" s="1165" t="s">
        <v>51</v>
      </c>
      <c r="CK195" s="1165" t="s">
        <v>53</v>
      </c>
      <c r="CL195" s="1165">
        <f t="shared" si="5"/>
        <v>2.5</v>
      </c>
      <c r="CN195" s="1165"/>
      <c r="CO195" s="1165"/>
      <c r="CP195" s="1165"/>
      <c r="CQ195" s="1165"/>
    </row>
    <row r="196" spans="1:95" hidden="1">
      <c r="A196" s="1165" t="s">
        <v>710</v>
      </c>
      <c r="B196" s="1180">
        <v>45017</v>
      </c>
      <c r="C196" s="1181">
        <v>45042</v>
      </c>
      <c r="D196" s="1165" t="s">
        <v>719</v>
      </c>
      <c r="E196" s="1165">
        <v>7.64</v>
      </c>
      <c r="F196" s="1165">
        <v>2850</v>
      </c>
      <c r="G196" s="1234"/>
      <c r="H196" s="1165"/>
      <c r="I196" s="1165"/>
      <c r="J196" s="1165"/>
      <c r="L196" s="1183">
        <v>7.74</v>
      </c>
      <c r="M196" s="1165">
        <v>2860</v>
      </c>
      <c r="N196" s="1165">
        <v>6</v>
      </c>
      <c r="O196" s="1165"/>
      <c r="P196" s="1165"/>
      <c r="Q196" s="1165"/>
      <c r="R196" s="1165"/>
      <c r="S196" s="1165"/>
      <c r="T196" s="1165"/>
      <c r="U196" s="1165"/>
      <c r="V196" s="1165"/>
      <c r="W196" s="1165"/>
      <c r="X196" s="1165"/>
      <c r="Y196" s="1165"/>
      <c r="Z196" s="1165"/>
      <c r="AA196" s="1165"/>
      <c r="AB196" s="1165"/>
      <c r="AC196" s="1165"/>
      <c r="AD196" s="1165"/>
      <c r="AE196" s="1165"/>
      <c r="AF196" s="1165"/>
      <c r="AG196" s="1165"/>
      <c r="AH196" s="1165"/>
      <c r="AI196" s="1165"/>
      <c r="AJ196" s="1165"/>
      <c r="AK196" s="1165"/>
      <c r="AL196" s="1165"/>
      <c r="AM196" s="1165"/>
      <c r="AN196" s="1165"/>
      <c r="AO196" s="1165"/>
      <c r="AP196" s="1165"/>
      <c r="AQ196" s="1165"/>
      <c r="AR196" s="1165"/>
      <c r="AS196" s="1165"/>
      <c r="AT196" s="1165"/>
      <c r="AU196" s="1165"/>
      <c r="AV196" s="1165"/>
      <c r="AW196" s="1165"/>
      <c r="AX196" s="1165"/>
      <c r="AY196" s="1165"/>
      <c r="AZ196" s="1165"/>
      <c r="BA196" s="1165"/>
      <c r="BB196" s="1165"/>
      <c r="BC196" s="1165"/>
      <c r="BD196" s="1165"/>
      <c r="BE196" s="1165"/>
      <c r="BF196" s="1165"/>
      <c r="BG196" s="1165"/>
      <c r="BH196" s="1165"/>
      <c r="BI196" s="1165"/>
      <c r="BJ196" s="1165"/>
      <c r="BK196" s="1165"/>
      <c r="BL196" s="1165"/>
      <c r="BM196" s="1165"/>
      <c r="BN196" s="1165"/>
      <c r="BO196" s="1165"/>
      <c r="BP196" s="1165"/>
      <c r="BQ196" s="1165"/>
      <c r="BR196" s="1165"/>
      <c r="BS196" s="1165"/>
      <c r="BT196" s="1165"/>
      <c r="BU196" s="1165"/>
      <c r="BV196" s="1165"/>
      <c r="BW196" s="1165"/>
      <c r="BX196" s="1165"/>
      <c r="BY196" s="1165"/>
      <c r="BZ196" s="1165"/>
      <c r="CA196" s="1165"/>
      <c r="CB196" s="1165"/>
      <c r="CC196" s="1165"/>
      <c r="CD196" s="1165"/>
      <c r="CE196" s="1165"/>
      <c r="CF196" s="1165"/>
      <c r="CG196" s="1165"/>
      <c r="CH196" s="1165"/>
      <c r="CI196" s="1165"/>
      <c r="CJ196" s="1165"/>
      <c r="CK196" s="1165"/>
      <c r="CL196" s="1165">
        <f t="shared" si="5"/>
        <v>6</v>
      </c>
      <c r="CN196" s="1165"/>
      <c r="CO196" s="1165"/>
      <c r="CP196" s="1165"/>
      <c r="CQ196" s="1165"/>
    </row>
    <row r="197" spans="1:95" hidden="1">
      <c r="A197" s="1165" t="s">
        <v>710</v>
      </c>
      <c r="B197" s="1180">
        <v>45047</v>
      </c>
      <c r="C197" s="1181">
        <v>45061</v>
      </c>
      <c r="D197" s="1165" t="s">
        <v>719</v>
      </c>
      <c r="E197" s="1183">
        <v>7.82</v>
      </c>
      <c r="F197" s="1184">
        <v>3440</v>
      </c>
      <c r="G197" s="1234"/>
      <c r="H197" s="1184"/>
      <c r="I197" s="1184"/>
      <c r="J197" s="1184"/>
      <c r="L197" s="1183">
        <v>7.72</v>
      </c>
      <c r="M197" s="1165">
        <v>3100</v>
      </c>
      <c r="N197" s="1165">
        <v>8</v>
      </c>
      <c r="O197" s="1165"/>
      <c r="P197" s="1165"/>
      <c r="Q197" s="1165"/>
      <c r="R197" s="1165"/>
      <c r="S197" s="1165"/>
      <c r="T197" s="1165"/>
      <c r="U197" s="1165"/>
      <c r="V197" s="1165"/>
      <c r="W197" s="1165"/>
      <c r="X197" s="1165"/>
      <c r="Y197" s="1165"/>
      <c r="Z197" s="1165"/>
      <c r="AA197" s="1165"/>
      <c r="AB197" s="1165"/>
      <c r="AC197" s="1165"/>
      <c r="AD197" s="1165"/>
      <c r="AE197" s="1165"/>
      <c r="AF197" s="1165"/>
      <c r="AG197" s="1165"/>
      <c r="AH197" s="1165"/>
      <c r="AI197" s="1165"/>
      <c r="AJ197" s="1165"/>
      <c r="AK197" s="1165"/>
      <c r="AL197" s="1165"/>
      <c r="AM197" s="1165"/>
      <c r="AN197" s="1165"/>
      <c r="AO197" s="1165"/>
      <c r="AP197" s="1165"/>
      <c r="AQ197" s="1165"/>
      <c r="AR197" s="1165"/>
      <c r="AS197" s="1165"/>
      <c r="AT197" s="1165"/>
      <c r="AU197" s="1165"/>
      <c r="AV197" s="1165"/>
      <c r="AW197" s="1165"/>
      <c r="AX197" s="1165"/>
      <c r="AY197" s="1165"/>
      <c r="AZ197" s="1165"/>
      <c r="BA197" s="1165"/>
      <c r="BB197" s="1165"/>
      <c r="BC197" s="1165"/>
      <c r="BD197" s="1165"/>
      <c r="BE197" s="1165"/>
      <c r="BF197" s="1165"/>
      <c r="BG197" s="1165"/>
      <c r="BH197" s="1165"/>
      <c r="BI197" s="1165"/>
      <c r="BJ197" s="1165"/>
      <c r="BK197" s="1165"/>
      <c r="BL197" s="1165"/>
      <c r="BM197" s="1165"/>
      <c r="BN197" s="1165"/>
      <c r="BO197" s="1165"/>
      <c r="BP197" s="1165"/>
      <c r="BQ197" s="1165"/>
      <c r="BR197" s="1165"/>
      <c r="BS197" s="1165"/>
      <c r="BT197" s="1165"/>
      <c r="BU197" s="1165"/>
      <c r="BV197" s="1165"/>
      <c r="BW197" s="1165"/>
      <c r="BX197" s="1165"/>
      <c r="BY197" s="1165"/>
      <c r="BZ197" s="1165"/>
      <c r="CA197" s="1165"/>
      <c r="CB197" s="1165"/>
      <c r="CC197" s="1165"/>
      <c r="CD197" s="1165"/>
      <c r="CE197" s="1165"/>
      <c r="CF197" s="1165"/>
      <c r="CG197" s="1165"/>
      <c r="CH197" s="1165"/>
      <c r="CI197" s="1165"/>
      <c r="CJ197" s="1165"/>
      <c r="CK197" s="1165"/>
      <c r="CL197" s="1165">
        <f t="shared" si="5"/>
        <v>8</v>
      </c>
      <c r="CN197" s="1165"/>
      <c r="CO197" s="1165"/>
      <c r="CP197" s="1165"/>
      <c r="CQ197" s="1165"/>
    </row>
    <row r="198" spans="1:95" hidden="1">
      <c r="A198" s="1165" t="s">
        <v>710</v>
      </c>
      <c r="B198" s="1180">
        <v>45078</v>
      </c>
      <c r="C198" s="1181">
        <v>45103</v>
      </c>
      <c r="D198" s="1165" t="s">
        <v>719</v>
      </c>
      <c r="E198" s="1165">
        <v>7.79</v>
      </c>
      <c r="F198" s="1165">
        <v>3280</v>
      </c>
      <c r="G198" s="1234"/>
      <c r="H198" s="1165"/>
      <c r="I198" s="1165"/>
      <c r="J198" s="1165"/>
      <c r="L198" s="1183">
        <v>7.76</v>
      </c>
      <c r="M198" s="1165">
        <v>3680</v>
      </c>
      <c r="N198" s="1165">
        <v>6</v>
      </c>
      <c r="O198" s="1165"/>
      <c r="P198" s="1165"/>
      <c r="Q198" s="1165"/>
      <c r="R198" s="1165"/>
      <c r="S198" s="1165"/>
      <c r="T198" s="1165"/>
      <c r="U198" s="1165"/>
      <c r="V198" s="1165" t="s">
        <v>17</v>
      </c>
      <c r="W198" s="1165">
        <v>5.8000000000000003E-2</v>
      </c>
      <c r="X198" s="1165" t="s">
        <v>37</v>
      </c>
      <c r="Y198" s="1165" t="s">
        <v>17</v>
      </c>
      <c r="Z198" s="1165"/>
      <c r="AA198" s="1165" t="s">
        <v>17</v>
      </c>
      <c r="AB198" s="1165" t="s">
        <v>17</v>
      </c>
      <c r="AC198" s="1165">
        <v>7.1999999999999995E-2</v>
      </c>
      <c r="AD198" s="1165" t="s">
        <v>17</v>
      </c>
      <c r="AE198" s="1165" t="s">
        <v>30</v>
      </c>
      <c r="AF198" s="1165" t="s">
        <v>50</v>
      </c>
      <c r="AG198" s="1165">
        <v>0.06</v>
      </c>
      <c r="AH198" s="1165" t="s">
        <v>52</v>
      </c>
      <c r="AI198" s="1165"/>
      <c r="AJ198" s="1165" t="s">
        <v>17</v>
      </c>
      <c r="AK198" s="1165">
        <v>5.8000000000000003E-2</v>
      </c>
      <c r="AL198" s="1165" t="s">
        <v>37</v>
      </c>
      <c r="AM198" s="1165" t="s">
        <v>17</v>
      </c>
      <c r="AN198" s="1165"/>
      <c r="AO198" s="1165" t="s">
        <v>17</v>
      </c>
      <c r="AP198" s="1165" t="s">
        <v>17</v>
      </c>
      <c r="AQ198" s="1165">
        <v>7.6999999999999999E-2</v>
      </c>
      <c r="AR198" s="1165" t="s">
        <v>17</v>
      </c>
      <c r="AS198" s="1165" t="s">
        <v>30</v>
      </c>
      <c r="AT198" s="1165" t="s">
        <v>50</v>
      </c>
      <c r="AU198" s="1165">
        <v>7.0000000000000007E-2</v>
      </c>
      <c r="AV198" s="1165">
        <v>0.15</v>
      </c>
      <c r="AW198" s="1165" t="s">
        <v>37</v>
      </c>
      <c r="AX198" s="1165" t="s">
        <v>37</v>
      </c>
      <c r="AY198" s="1165" t="s">
        <v>53</v>
      </c>
      <c r="AZ198" s="1165" t="s">
        <v>85</v>
      </c>
      <c r="BA198" s="1165" t="s">
        <v>85</v>
      </c>
      <c r="BB198" s="1165" t="s">
        <v>85</v>
      </c>
      <c r="BC198" s="1165" t="s">
        <v>85</v>
      </c>
      <c r="BD198" s="1165" t="s">
        <v>85</v>
      </c>
      <c r="BE198" s="1165" t="s">
        <v>85</v>
      </c>
      <c r="BF198" s="1165" t="s">
        <v>85</v>
      </c>
      <c r="BG198" s="1165" t="s">
        <v>85</v>
      </c>
      <c r="BH198" s="1165" t="s">
        <v>85</v>
      </c>
      <c r="BI198" s="1165" t="s">
        <v>85</v>
      </c>
      <c r="BJ198" s="1165" t="s">
        <v>85</v>
      </c>
      <c r="BK198" s="1165" t="s">
        <v>85</v>
      </c>
      <c r="BL198" s="1165" t="s">
        <v>102</v>
      </c>
      <c r="BM198" s="1165" t="s">
        <v>85</v>
      </c>
      <c r="BN198" s="1165" t="s">
        <v>85</v>
      </c>
      <c r="BO198" s="1165" t="s">
        <v>85</v>
      </c>
      <c r="BP198" s="1165" t="s">
        <v>102</v>
      </c>
      <c r="BQ198" s="1165" t="s">
        <v>102</v>
      </c>
      <c r="BR198" s="1165" t="s">
        <v>332</v>
      </c>
      <c r="BS198" s="1165" t="s">
        <v>0</v>
      </c>
      <c r="BT198" s="1165" t="s">
        <v>333</v>
      </c>
      <c r="BU198" s="1165" t="s">
        <v>0</v>
      </c>
      <c r="BV198" s="1165" t="s">
        <v>0</v>
      </c>
      <c r="BW198" s="1165" t="s">
        <v>332</v>
      </c>
      <c r="BX198" s="1165" t="s">
        <v>332</v>
      </c>
      <c r="BY198" s="1165" t="s">
        <v>333</v>
      </c>
      <c r="BZ198" s="1165" t="s">
        <v>333</v>
      </c>
      <c r="CA198" s="1165" t="s">
        <v>333</v>
      </c>
      <c r="CB198" s="1165" t="s">
        <v>333</v>
      </c>
      <c r="CC198" s="1165" t="s">
        <v>333</v>
      </c>
      <c r="CD198" s="1165" t="s">
        <v>51</v>
      </c>
      <c r="CE198" s="1165" t="s">
        <v>15</v>
      </c>
      <c r="CF198" s="1165" t="s">
        <v>15</v>
      </c>
      <c r="CG198" s="1165" t="s">
        <v>15</v>
      </c>
      <c r="CH198" s="1165" t="s">
        <v>15</v>
      </c>
      <c r="CI198" s="1165" t="s">
        <v>15</v>
      </c>
      <c r="CJ198" s="1165" t="s">
        <v>51</v>
      </c>
      <c r="CK198" s="1165" t="s">
        <v>53</v>
      </c>
      <c r="CL198" s="1165">
        <f t="shared" si="5"/>
        <v>6</v>
      </c>
      <c r="CN198" s="1165"/>
      <c r="CO198" s="1165"/>
      <c r="CP198" s="1165"/>
      <c r="CQ198" s="1165"/>
    </row>
    <row r="199" spans="1:95" hidden="1">
      <c r="A199" s="1165" t="s">
        <v>710</v>
      </c>
      <c r="B199" s="1180">
        <v>45108</v>
      </c>
      <c r="C199" s="1181">
        <v>45117</v>
      </c>
      <c r="D199" s="1165" t="s">
        <v>719</v>
      </c>
      <c r="E199" s="1165">
        <v>7.44</v>
      </c>
      <c r="F199" s="1165">
        <v>3152</v>
      </c>
      <c r="G199" s="1234"/>
      <c r="H199" s="1165"/>
      <c r="I199" s="1165"/>
      <c r="J199" s="1165"/>
      <c r="L199" s="1183">
        <v>7.66</v>
      </c>
      <c r="M199" s="1165">
        <v>3780</v>
      </c>
      <c r="N199" s="1165">
        <v>21</v>
      </c>
      <c r="O199" s="1165"/>
      <c r="P199" s="1165"/>
      <c r="Q199" s="1165"/>
      <c r="R199" s="1165"/>
      <c r="S199" s="1165"/>
      <c r="T199" s="1165"/>
      <c r="U199" s="1165"/>
      <c r="V199" s="1165"/>
      <c r="W199" s="1165"/>
      <c r="X199" s="1165"/>
      <c r="Y199" s="1165"/>
      <c r="Z199" s="1165"/>
      <c r="AA199" s="1165"/>
      <c r="AB199" s="1165"/>
      <c r="AC199" s="1165"/>
      <c r="AD199" s="1165"/>
      <c r="AE199" s="1165"/>
      <c r="AF199" s="1165"/>
      <c r="AG199" s="1165"/>
      <c r="AH199" s="1165"/>
      <c r="AI199" s="1165"/>
      <c r="AJ199" s="1165"/>
      <c r="AK199" s="1165"/>
      <c r="AL199" s="1165"/>
      <c r="AM199" s="1165"/>
      <c r="AN199" s="1165"/>
      <c r="AO199" s="1165"/>
      <c r="AP199" s="1165"/>
      <c r="AQ199" s="1165"/>
      <c r="AR199" s="1165"/>
      <c r="AS199" s="1165"/>
      <c r="AT199" s="1165"/>
      <c r="AU199" s="1165"/>
      <c r="AV199" s="1165"/>
      <c r="AW199" s="1165"/>
      <c r="AX199" s="1165"/>
      <c r="AY199" s="1165"/>
      <c r="AZ199" s="1165"/>
      <c r="BA199" s="1165"/>
      <c r="BB199" s="1165"/>
      <c r="BC199" s="1165"/>
      <c r="BD199" s="1165"/>
      <c r="BE199" s="1165"/>
      <c r="BF199" s="1165"/>
      <c r="BG199" s="1165"/>
      <c r="BH199" s="1165"/>
      <c r="BI199" s="1165"/>
      <c r="BJ199" s="1165"/>
      <c r="BK199" s="1165"/>
      <c r="BL199" s="1165"/>
      <c r="BM199" s="1165"/>
      <c r="BN199" s="1165"/>
      <c r="BO199" s="1165"/>
      <c r="BP199" s="1165"/>
      <c r="BQ199" s="1165"/>
      <c r="BR199" s="1165"/>
      <c r="BS199" s="1165"/>
      <c r="BT199" s="1165"/>
      <c r="BU199" s="1165"/>
      <c r="BV199" s="1165"/>
      <c r="BW199" s="1165"/>
      <c r="BX199" s="1165"/>
      <c r="BY199" s="1165"/>
      <c r="BZ199" s="1165"/>
      <c r="CA199" s="1165"/>
      <c r="CB199" s="1165"/>
      <c r="CC199" s="1165"/>
      <c r="CD199" s="1165"/>
      <c r="CE199" s="1165"/>
      <c r="CF199" s="1165"/>
      <c r="CG199" s="1165"/>
      <c r="CH199" s="1165"/>
      <c r="CI199" s="1165"/>
      <c r="CJ199" s="1165"/>
      <c r="CK199" s="1165"/>
      <c r="CL199" s="1165">
        <f t="shared" si="5"/>
        <v>21</v>
      </c>
      <c r="CN199" s="1165"/>
      <c r="CO199" s="1165"/>
      <c r="CP199" s="1165"/>
      <c r="CQ199" s="1165"/>
    </row>
    <row r="200" spans="1:95" hidden="1">
      <c r="A200" s="1165" t="s">
        <v>710</v>
      </c>
      <c r="B200" s="1180">
        <v>45139</v>
      </c>
      <c r="C200" s="1181">
        <v>45154</v>
      </c>
      <c r="D200" s="1165" t="s">
        <v>719</v>
      </c>
      <c r="E200" s="1165">
        <v>7.89</v>
      </c>
      <c r="F200" s="1165">
        <v>3690</v>
      </c>
      <c r="G200" s="1234"/>
      <c r="H200" s="1165"/>
      <c r="I200" s="1165"/>
      <c r="J200" s="1165"/>
      <c r="L200" s="1183">
        <v>7.68</v>
      </c>
      <c r="M200" s="1165">
        <v>4140</v>
      </c>
      <c r="N200" s="1165">
        <v>13</v>
      </c>
      <c r="O200" s="1165"/>
      <c r="P200" s="1165"/>
      <c r="Q200" s="1165"/>
      <c r="R200" s="1165"/>
      <c r="S200" s="1165"/>
      <c r="T200" s="1165"/>
      <c r="U200" s="1165"/>
      <c r="V200" s="1165"/>
      <c r="W200" s="1165"/>
      <c r="X200" s="1165"/>
      <c r="Y200" s="1165"/>
      <c r="Z200" s="1165"/>
      <c r="AA200" s="1165"/>
      <c r="AB200" s="1165"/>
      <c r="AC200" s="1165"/>
      <c r="AD200" s="1165"/>
      <c r="AE200" s="1165"/>
      <c r="AF200" s="1165"/>
      <c r="AG200" s="1165"/>
      <c r="AH200" s="1165"/>
      <c r="AI200" s="1165"/>
      <c r="AJ200" s="1165"/>
      <c r="AK200" s="1165"/>
      <c r="AL200" s="1165"/>
      <c r="AM200" s="1165"/>
      <c r="AN200" s="1165"/>
      <c r="AO200" s="1165"/>
      <c r="AP200" s="1165"/>
      <c r="AQ200" s="1165"/>
      <c r="AR200" s="1165"/>
      <c r="AS200" s="1165"/>
      <c r="AT200" s="1165"/>
      <c r="AU200" s="1165"/>
      <c r="AV200" s="1165"/>
      <c r="AW200" s="1165"/>
      <c r="AX200" s="1165"/>
      <c r="AY200" s="1165"/>
      <c r="AZ200" s="1165"/>
      <c r="BA200" s="1165"/>
      <c r="BB200" s="1165"/>
      <c r="BC200" s="1165"/>
      <c r="BD200" s="1165"/>
      <c r="BE200" s="1165"/>
      <c r="BF200" s="1165"/>
      <c r="BG200" s="1165"/>
      <c r="BH200" s="1165"/>
      <c r="BI200" s="1165"/>
      <c r="BJ200" s="1165"/>
      <c r="BK200" s="1165"/>
      <c r="BL200" s="1165"/>
      <c r="BM200" s="1165"/>
      <c r="BN200" s="1165"/>
      <c r="BO200" s="1165"/>
      <c r="BP200" s="1165"/>
      <c r="BQ200" s="1165"/>
      <c r="BR200" s="1165"/>
      <c r="BS200" s="1165"/>
      <c r="BT200" s="1165"/>
      <c r="BU200" s="1165"/>
      <c r="BV200" s="1165"/>
      <c r="BW200" s="1165"/>
      <c r="BX200" s="1165"/>
      <c r="BY200" s="1165"/>
      <c r="BZ200" s="1165"/>
      <c r="CA200" s="1165"/>
      <c r="CB200" s="1165"/>
      <c r="CC200" s="1165"/>
      <c r="CD200" s="1165"/>
      <c r="CE200" s="1165"/>
      <c r="CF200" s="1165"/>
      <c r="CG200" s="1165"/>
      <c r="CH200" s="1165"/>
      <c r="CI200" s="1165"/>
      <c r="CJ200" s="1165"/>
      <c r="CK200" s="1165"/>
      <c r="CL200" s="1165">
        <f t="shared" si="5"/>
        <v>13</v>
      </c>
      <c r="CN200" s="1165"/>
      <c r="CO200" s="1165"/>
      <c r="CP200" s="1165"/>
      <c r="CQ200" s="1165"/>
    </row>
    <row r="201" spans="1:95" hidden="1">
      <c r="A201" s="1165" t="s">
        <v>710</v>
      </c>
      <c r="B201" s="1180">
        <v>45170</v>
      </c>
      <c r="C201" s="1181">
        <v>45188</v>
      </c>
      <c r="D201" s="1165" t="s">
        <v>719</v>
      </c>
      <c r="E201" s="1165">
        <v>7.61</v>
      </c>
      <c r="F201" s="1165">
        <v>4430</v>
      </c>
      <c r="G201" s="1234"/>
      <c r="H201" s="1165"/>
      <c r="I201" s="1165"/>
      <c r="J201" s="1165"/>
      <c r="L201" s="1183">
        <v>7.69</v>
      </c>
      <c r="M201" s="1165">
        <v>4470</v>
      </c>
      <c r="N201" s="1165">
        <v>14</v>
      </c>
      <c r="O201" s="1165" t="s">
        <v>51</v>
      </c>
      <c r="P201" s="1165" t="s">
        <v>51</v>
      </c>
      <c r="Q201" s="1165">
        <v>288</v>
      </c>
      <c r="R201" s="1165">
        <v>288</v>
      </c>
      <c r="S201" s="1165">
        <v>8</v>
      </c>
      <c r="T201" s="1165">
        <v>808</v>
      </c>
      <c r="U201" s="1165" t="s">
        <v>30</v>
      </c>
      <c r="V201" s="1165" t="s">
        <v>17</v>
      </c>
      <c r="W201" s="1165">
        <v>7.1999999999999995E-2</v>
      </c>
      <c r="X201" s="1165" t="s">
        <v>37</v>
      </c>
      <c r="Y201" s="1165" t="s">
        <v>17</v>
      </c>
      <c r="Z201" s="1165" t="s">
        <v>17</v>
      </c>
      <c r="AA201" s="1165" t="s">
        <v>17</v>
      </c>
      <c r="AB201" s="1165" t="s">
        <v>17</v>
      </c>
      <c r="AC201" s="1165">
        <v>8.3000000000000004E-2</v>
      </c>
      <c r="AD201" s="1165" t="s">
        <v>17</v>
      </c>
      <c r="AE201" s="1165" t="s">
        <v>30</v>
      </c>
      <c r="AF201" s="1165" t="s">
        <v>50</v>
      </c>
      <c r="AG201" s="1165">
        <v>0.08</v>
      </c>
      <c r="AH201" s="1165" t="s">
        <v>52</v>
      </c>
      <c r="AI201" s="1165">
        <v>0.14000000000000001</v>
      </c>
      <c r="AJ201" s="1165">
        <v>1E-3</v>
      </c>
      <c r="AK201" s="1165">
        <v>8.6999999999999994E-2</v>
      </c>
      <c r="AL201" s="1165" t="s">
        <v>37</v>
      </c>
      <c r="AM201" s="1165" t="s">
        <v>17</v>
      </c>
      <c r="AN201" s="1165" t="s">
        <v>17</v>
      </c>
      <c r="AO201" s="1165" t="s">
        <v>17</v>
      </c>
      <c r="AP201" s="1165" t="s">
        <v>17</v>
      </c>
      <c r="AQ201" s="1165">
        <v>0.113</v>
      </c>
      <c r="AR201" s="1165" t="s">
        <v>17</v>
      </c>
      <c r="AS201" s="1165" t="s">
        <v>30</v>
      </c>
      <c r="AT201" s="1165" t="s">
        <v>50</v>
      </c>
      <c r="AU201" s="1165">
        <v>0.17</v>
      </c>
      <c r="AV201" s="1165">
        <v>0.23</v>
      </c>
      <c r="AW201" s="1165" t="s">
        <v>37</v>
      </c>
      <c r="AX201" s="1165" t="s">
        <v>37</v>
      </c>
      <c r="AY201" s="1165" t="s">
        <v>53</v>
      </c>
      <c r="AZ201" s="1165" t="s">
        <v>85</v>
      </c>
      <c r="BA201" s="1165" t="s">
        <v>85</v>
      </c>
      <c r="BB201" s="1165" t="s">
        <v>85</v>
      </c>
      <c r="BC201" s="1165" t="s">
        <v>85</v>
      </c>
      <c r="BD201" s="1165" t="s">
        <v>85</v>
      </c>
      <c r="BE201" s="1165" t="s">
        <v>85</v>
      </c>
      <c r="BF201" s="1165" t="s">
        <v>85</v>
      </c>
      <c r="BG201" s="1165" t="s">
        <v>85</v>
      </c>
      <c r="BH201" s="1165" t="s">
        <v>85</v>
      </c>
      <c r="BI201" s="1165" t="s">
        <v>85</v>
      </c>
      <c r="BJ201" s="1165" t="s">
        <v>85</v>
      </c>
      <c r="BK201" s="1165" t="s">
        <v>85</v>
      </c>
      <c r="BL201" s="1165" t="s">
        <v>102</v>
      </c>
      <c r="BM201" s="1165" t="s">
        <v>85</v>
      </c>
      <c r="BN201" s="1165" t="s">
        <v>85</v>
      </c>
      <c r="BO201" s="1165" t="s">
        <v>85</v>
      </c>
      <c r="BP201" s="1165" t="s">
        <v>102</v>
      </c>
      <c r="BQ201" s="1165" t="s">
        <v>102</v>
      </c>
      <c r="BR201" s="1165" t="s">
        <v>332</v>
      </c>
      <c r="BS201" s="1165" t="s">
        <v>0</v>
      </c>
      <c r="BT201" s="1165" t="s">
        <v>333</v>
      </c>
      <c r="BU201" s="1165" t="s">
        <v>0</v>
      </c>
      <c r="BV201" s="1165" t="s">
        <v>0</v>
      </c>
      <c r="BW201" s="1165" t="s">
        <v>332</v>
      </c>
      <c r="BX201" s="1165" t="s">
        <v>332</v>
      </c>
      <c r="BY201" s="1165" t="s">
        <v>333</v>
      </c>
      <c r="BZ201" s="1165" t="s">
        <v>333</v>
      </c>
      <c r="CA201" s="1165" t="s">
        <v>333</v>
      </c>
      <c r="CB201" s="1165" t="s">
        <v>333</v>
      </c>
      <c r="CC201" s="1165" t="s">
        <v>333</v>
      </c>
      <c r="CD201" s="1165" t="s">
        <v>51</v>
      </c>
      <c r="CE201" s="1165" t="s">
        <v>15</v>
      </c>
      <c r="CF201" s="1165" t="s">
        <v>15</v>
      </c>
      <c r="CG201" s="1165" t="s">
        <v>15</v>
      </c>
      <c r="CH201" s="1165" t="s">
        <v>15</v>
      </c>
      <c r="CI201" s="1165" t="s">
        <v>15</v>
      </c>
      <c r="CJ201" s="1165" t="s">
        <v>51</v>
      </c>
      <c r="CK201" s="1165" t="s">
        <v>53</v>
      </c>
      <c r="CL201" s="1165">
        <f t="shared" si="5"/>
        <v>14</v>
      </c>
      <c r="CN201" s="1165"/>
      <c r="CO201" s="1165"/>
      <c r="CP201" s="1165"/>
      <c r="CQ201" s="1165"/>
    </row>
    <row r="202" spans="1:95" hidden="1">
      <c r="A202" s="1165" t="s">
        <v>710</v>
      </c>
      <c r="B202" s="1180">
        <v>45200</v>
      </c>
      <c r="C202" s="1181">
        <v>45209</v>
      </c>
      <c r="D202" s="1165" t="s">
        <v>706</v>
      </c>
      <c r="E202" s="1165">
        <v>7.58</v>
      </c>
      <c r="F202" s="1165">
        <v>4120</v>
      </c>
      <c r="G202" s="1234"/>
      <c r="H202" s="1165"/>
      <c r="I202" s="1165"/>
      <c r="J202" s="1165"/>
      <c r="L202" s="1183">
        <v>7.75</v>
      </c>
      <c r="M202" s="1165">
        <v>5390</v>
      </c>
      <c r="N202" s="1165">
        <v>12</v>
      </c>
      <c r="O202" s="1165"/>
      <c r="P202" s="1165"/>
      <c r="Q202" s="1165"/>
      <c r="R202" s="1165"/>
      <c r="S202" s="1165"/>
      <c r="T202" s="1165"/>
      <c r="U202" s="1165"/>
      <c r="V202" s="1165"/>
      <c r="W202" s="1165"/>
      <c r="X202" s="1165"/>
      <c r="Y202" s="1165"/>
      <c r="Z202" s="1165"/>
      <c r="AA202" s="1165"/>
      <c r="AB202" s="1165"/>
      <c r="AC202" s="1165"/>
      <c r="AD202" s="1165"/>
      <c r="AE202" s="1165"/>
      <c r="AF202" s="1165"/>
      <c r="AG202" s="1165"/>
      <c r="AH202" s="1165"/>
      <c r="AI202" s="1165"/>
      <c r="AJ202" s="1165"/>
      <c r="AK202" s="1165"/>
      <c r="AL202" s="1165"/>
      <c r="AM202" s="1165"/>
      <c r="AN202" s="1165"/>
      <c r="AO202" s="1165"/>
      <c r="AP202" s="1165"/>
      <c r="AQ202" s="1165"/>
      <c r="AR202" s="1165"/>
      <c r="AS202" s="1165"/>
      <c r="AT202" s="1165"/>
      <c r="AU202" s="1165"/>
      <c r="AV202" s="1165"/>
      <c r="AW202" s="1165"/>
      <c r="AX202" s="1165"/>
      <c r="AY202" s="1165"/>
      <c r="AZ202" s="1165"/>
      <c r="BA202" s="1165"/>
      <c r="BB202" s="1165"/>
      <c r="BC202" s="1165"/>
      <c r="BD202" s="1165"/>
      <c r="BE202" s="1165"/>
      <c r="BF202" s="1165"/>
      <c r="BG202" s="1165"/>
      <c r="BH202" s="1165"/>
      <c r="BI202" s="1165"/>
      <c r="BJ202" s="1165"/>
      <c r="BK202" s="1165"/>
      <c r="BL202" s="1165"/>
      <c r="BM202" s="1165"/>
      <c r="BN202" s="1165"/>
      <c r="BO202" s="1165"/>
      <c r="BP202" s="1165"/>
      <c r="BQ202" s="1165"/>
      <c r="BR202" s="1165"/>
      <c r="BS202" s="1165"/>
      <c r="BT202" s="1165"/>
      <c r="BU202" s="1165"/>
      <c r="BV202" s="1165"/>
      <c r="BW202" s="1165"/>
      <c r="BX202" s="1165"/>
      <c r="BY202" s="1165"/>
      <c r="BZ202" s="1165"/>
      <c r="CA202" s="1165"/>
      <c r="CB202" s="1165"/>
      <c r="CC202" s="1165"/>
      <c r="CD202" s="1165"/>
      <c r="CE202" s="1165"/>
      <c r="CF202" s="1165"/>
      <c r="CG202" s="1165"/>
      <c r="CH202" s="1165"/>
      <c r="CI202" s="1165"/>
      <c r="CJ202" s="1165"/>
      <c r="CK202" s="1165"/>
      <c r="CL202" s="1165">
        <f t="shared" si="5"/>
        <v>12</v>
      </c>
      <c r="CN202" s="1165"/>
      <c r="CO202" s="1165"/>
      <c r="CP202" s="1165"/>
      <c r="CQ202" s="1165"/>
    </row>
    <row r="203" spans="1:95" hidden="1">
      <c r="A203" s="1165" t="s">
        <v>710</v>
      </c>
      <c r="B203" s="1180">
        <v>45231</v>
      </c>
      <c r="C203" s="1181">
        <v>45244</v>
      </c>
      <c r="D203" s="1165"/>
      <c r="E203" s="1165">
        <v>7.57</v>
      </c>
      <c r="F203" s="1165">
        <v>5200</v>
      </c>
      <c r="G203" s="1234"/>
      <c r="H203" s="1165"/>
      <c r="I203" s="1165"/>
      <c r="J203" s="1165"/>
      <c r="L203" s="1183">
        <v>7.76</v>
      </c>
      <c r="M203" s="1165">
        <v>5840</v>
      </c>
      <c r="N203" s="1165">
        <v>29</v>
      </c>
      <c r="O203" s="1165"/>
      <c r="P203" s="1165"/>
      <c r="Q203" s="1165"/>
      <c r="R203" s="1165"/>
      <c r="S203" s="1165"/>
      <c r="T203" s="1165"/>
      <c r="U203" s="1165"/>
      <c r="V203" s="1165"/>
      <c r="W203" s="1165"/>
      <c r="X203" s="1165"/>
      <c r="Y203" s="1165"/>
      <c r="Z203" s="1165"/>
      <c r="AA203" s="1165"/>
      <c r="AB203" s="1165"/>
      <c r="AC203" s="1165"/>
      <c r="AD203" s="1165"/>
      <c r="AE203" s="1165"/>
      <c r="AF203" s="1165"/>
      <c r="AG203" s="1165"/>
      <c r="AH203" s="1165"/>
      <c r="AI203" s="1165"/>
      <c r="AJ203" s="1165"/>
      <c r="AK203" s="1165"/>
      <c r="AL203" s="1165"/>
      <c r="AM203" s="1165"/>
      <c r="AN203" s="1165"/>
      <c r="AO203" s="1165"/>
      <c r="AP203" s="1165"/>
      <c r="AQ203" s="1165"/>
      <c r="AR203" s="1165"/>
      <c r="AS203" s="1165"/>
      <c r="AT203" s="1165"/>
      <c r="AU203" s="1165"/>
      <c r="AV203" s="1165"/>
      <c r="AW203" s="1165"/>
      <c r="AX203" s="1165"/>
      <c r="AY203" s="1165"/>
      <c r="AZ203" s="1165"/>
      <c r="BA203" s="1165"/>
      <c r="BB203" s="1165"/>
      <c r="BC203" s="1165"/>
      <c r="BD203" s="1165"/>
      <c r="BE203" s="1165"/>
      <c r="BF203" s="1165"/>
      <c r="BG203" s="1165"/>
      <c r="BH203" s="1165"/>
      <c r="BI203" s="1165"/>
      <c r="BJ203" s="1165"/>
      <c r="BK203" s="1165"/>
      <c r="BL203" s="1165"/>
      <c r="BM203" s="1165"/>
      <c r="BN203" s="1165"/>
      <c r="BO203" s="1165"/>
      <c r="BP203" s="1165"/>
      <c r="BQ203" s="1165"/>
      <c r="BR203" s="1165"/>
      <c r="BS203" s="1165"/>
      <c r="BT203" s="1165"/>
      <c r="BU203" s="1165"/>
      <c r="BV203" s="1165"/>
      <c r="BW203" s="1165"/>
      <c r="BX203" s="1165"/>
      <c r="BY203" s="1165"/>
      <c r="BZ203" s="1165"/>
      <c r="CA203" s="1165"/>
      <c r="CB203" s="1165"/>
      <c r="CC203" s="1165"/>
      <c r="CD203" s="1165"/>
      <c r="CE203" s="1165"/>
      <c r="CF203" s="1165"/>
      <c r="CG203" s="1165"/>
      <c r="CH203" s="1165"/>
      <c r="CI203" s="1165"/>
      <c r="CJ203" s="1165"/>
      <c r="CK203" s="1165"/>
      <c r="CL203" s="1165">
        <f t="shared" si="5"/>
        <v>29</v>
      </c>
      <c r="CN203" s="1165"/>
      <c r="CO203" s="1165"/>
      <c r="CP203" s="1165"/>
      <c r="CQ203" s="1165"/>
    </row>
    <row r="204" spans="1:95" hidden="1">
      <c r="A204" s="1165" t="s">
        <v>710</v>
      </c>
      <c r="B204" s="1180">
        <v>45261</v>
      </c>
      <c r="C204" s="1181">
        <v>45272</v>
      </c>
      <c r="D204" s="1165"/>
      <c r="E204" s="1165">
        <v>7.66</v>
      </c>
      <c r="F204" s="1165">
        <v>5080</v>
      </c>
      <c r="G204" s="1234"/>
      <c r="H204" s="1165"/>
      <c r="I204" s="1165"/>
      <c r="J204" s="1165"/>
      <c r="L204" s="1183">
        <v>7.77</v>
      </c>
      <c r="M204" s="1165">
        <v>5940</v>
      </c>
      <c r="N204" s="1165">
        <v>8</v>
      </c>
      <c r="O204" s="1165" t="s">
        <v>51</v>
      </c>
      <c r="P204" s="1165" t="s">
        <v>51</v>
      </c>
      <c r="Q204" s="1165">
        <v>340</v>
      </c>
      <c r="R204" s="1165">
        <v>340</v>
      </c>
      <c r="S204" s="1165">
        <v>12</v>
      </c>
      <c r="T204" s="1165">
        <v>1200</v>
      </c>
      <c r="U204" s="1165" t="s">
        <v>30</v>
      </c>
      <c r="V204" s="1165">
        <v>2E-3</v>
      </c>
      <c r="W204" s="1165">
        <v>7.9000000000000001E-2</v>
      </c>
      <c r="X204" s="1165" t="s">
        <v>37</v>
      </c>
      <c r="Y204" s="1165" t="s">
        <v>17</v>
      </c>
      <c r="Z204" s="1165" t="s">
        <v>17</v>
      </c>
      <c r="AA204" s="1165" t="s">
        <v>17</v>
      </c>
      <c r="AB204" s="1165" t="s">
        <v>17</v>
      </c>
      <c r="AC204" s="1165">
        <v>0.108</v>
      </c>
      <c r="AD204" s="1165" t="s">
        <v>17</v>
      </c>
      <c r="AE204" s="1165" t="s">
        <v>30</v>
      </c>
      <c r="AF204" s="1165" t="s">
        <v>50</v>
      </c>
      <c r="AG204" s="1165">
        <v>0.24</v>
      </c>
      <c r="AH204" s="1165" t="s">
        <v>52</v>
      </c>
      <c r="AI204" s="1165">
        <v>0.15</v>
      </c>
      <c r="AJ204" s="1165">
        <v>3.0000000000000001E-3</v>
      </c>
      <c r="AK204" s="1165">
        <v>7.9000000000000001E-2</v>
      </c>
      <c r="AL204" s="1165" t="s">
        <v>37</v>
      </c>
      <c r="AM204" s="1165" t="s">
        <v>17</v>
      </c>
      <c r="AN204" s="1165" t="s">
        <v>17</v>
      </c>
      <c r="AO204" s="1165" t="s">
        <v>17</v>
      </c>
      <c r="AP204" s="1165" t="s">
        <v>17</v>
      </c>
      <c r="AQ204" s="1165">
        <v>0.13500000000000001</v>
      </c>
      <c r="AR204" s="1165" t="s">
        <v>17</v>
      </c>
      <c r="AS204" s="1165" t="s">
        <v>30</v>
      </c>
      <c r="AT204" s="1165" t="s">
        <v>50</v>
      </c>
      <c r="AU204" s="1165">
        <v>0.09</v>
      </c>
      <c r="AV204" s="1165">
        <v>0.28000000000000003</v>
      </c>
      <c r="AW204" s="1165" t="s">
        <v>37</v>
      </c>
      <c r="AX204" s="1165" t="s">
        <v>37</v>
      </c>
      <c r="AY204" s="1165" t="s">
        <v>53</v>
      </c>
      <c r="AZ204" s="1165" t="s">
        <v>85</v>
      </c>
      <c r="BA204" s="1165" t="s">
        <v>85</v>
      </c>
      <c r="BB204" s="1165" t="s">
        <v>85</v>
      </c>
      <c r="BC204" s="1165" t="s">
        <v>85</v>
      </c>
      <c r="BD204" s="1165" t="s">
        <v>85</v>
      </c>
      <c r="BE204" s="1165" t="s">
        <v>85</v>
      </c>
      <c r="BF204" s="1165" t="s">
        <v>85</v>
      </c>
      <c r="BG204" s="1165" t="s">
        <v>85</v>
      </c>
      <c r="BH204" s="1165" t="s">
        <v>85</v>
      </c>
      <c r="BI204" s="1165" t="s">
        <v>85</v>
      </c>
      <c r="BJ204" s="1165" t="s">
        <v>85</v>
      </c>
      <c r="BK204" s="1165" t="s">
        <v>85</v>
      </c>
      <c r="BL204" s="1165" t="s">
        <v>102</v>
      </c>
      <c r="BM204" s="1165" t="s">
        <v>85</v>
      </c>
      <c r="BN204" s="1165" t="s">
        <v>85</v>
      </c>
      <c r="BO204" s="1165" t="s">
        <v>85</v>
      </c>
      <c r="BP204" s="1165" t="s">
        <v>102</v>
      </c>
      <c r="BQ204" s="1165" t="s">
        <v>102</v>
      </c>
      <c r="BR204" s="1165" t="s">
        <v>332</v>
      </c>
      <c r="BS204" s="1165" t="s">
        <v>0</v>
      </c>
      <c r="BT204" s="1165" t="s">
        <v>333</v>
      </c>
      <c r="BU204" s="1165" t="s">
        <v>0</v>
      </c>
      <c r="BV204" s="1165" t="s">
        <v>0</v>
      </c>
      <c r="BW204" s="1165" t="s">
        <v>332</v>
      </c>
      <c r="BX204" s="1165" t="s">
        <v>332</v>
      </c>
      <c r="BY204" s="1165" t="s">
        <v>333</v>
      </c>
      <c r="BZ204" s="1165" t="s">
        <v>333</v>
      </c>
      <c r="CA204" s="1165" t="s">
        <v>333</v>
      </c>
      <c r="CB204" s="1165" t="s">
        <v>333</v>
      </c>
      <c r="CC204" s="1165" t="s">
        <v>333</v>
      </c>
      <c r="CD204" s="1165" t="s">
        <v>51</v>
      </c>
      <c r="CE204" s="1165" t="s">
        <v>15</v>
      </c>
      <c r="CF204" s="1165" t="s">
        <v>15</v>
      </c>
      <c r="CG204" s="1165" t="s">
        <v>15</v>
      </c>
      <c r="CH204" s="1165" t="s">
        <v>15</v>
      </c>
      <c r="CI204" s="1165" t="s">
        <v>15</v>
      </c>
      <c r="CJ204" s="1165" t="s">
        <v>51</v>
      </c>
      <c r="CK204" s="1165" t="s">
        <v>53</v>
      </c>
      <c r="CL204" s="1165">
        <f t="shared" si="5"/>
        <v>8</v>
      </c>
      <c r="CN204" s="1165"/>
      <c r="CO204" s="1165"/>
      <c r="CP204" s="1165"/>
      <c r="CQ204" s="1165"/>
    </row>
    <row r="205" spans="1:95" hidden="1">
      <c r="A205" s="1165" t="s">
        <v>710</v>
      </c>
      <c r="B205" s="1180">
        <v>45292</v>
      </c>
      <c r="C205" s="1181">
        <v>45321</v>
      </c>
      <c r="D205" s="1165" t="s">
        <v>706</v>
      </c>
      <c r="E205" s="1165">
        <v>7.65</v>
      </c>
      <c r="F205" s="1165">
        <v>5750</v>
      </c>
      <c r="G205" s="1234">
        <v>29.2</v>
      </c>
      <c r="H205" s="1165" t="s">
        <v>245</v>
      </c>
      <c r="I205" s="1165" t="s">
        <v>246</v>
      </c>
      <c r="J205" s="1165" t="s">
        <v>433</v>
      </c>
      <c r="L205" s="1183">
        <v>7.93</v>
      </c>
      <c r="M205" s="1165">
        <v>6130</v>
      </c>
      <c r="N205" s="1165">
        <v>10</v>
      </c>
      <c r="O205" s="1165"/>
      <c r="P205" s="1165"/>
      <c r="Q205" s="1165"/>
      <c r="R205" s="1165"/>
      <c r="S205" s="1165"/>
      <c r="T205" s="1165"/>
      <c r="U205" s="1165"/>
      <c r="V205" s="1165"/>
      <c r="W205" s="1165"/>
      <c r="X205" s="1165"/>
      <c r="Y205" s="1165"/>
      <c r="Z205" s="1165"/>
      <c r="AA205" s="1165"/>
      <c r="AB205" s="1165"/>
      <c r="AC205" s="1165"/>
      <c r="AD205" s="1165"/>
      <c r="AE205" s="1165"/>
      <c r="AF205" s="1165"/>
      <c r="AG205" s="1165"/>
      <c r="AH205" s="1165"/>
      <c r="AI205" s="1165"/>
      <c r="AJ205" s="1165"/>
      <c r="AK205" s="1165"/>
      <c r="AL205" s="1165"/>
      <c r="AM205" s="1165"/>
      <c r="AN205" s="1165"/>
      <c r="AO205" s="1165"/>
      <c r="AP205" s="1165"/>
      <c r="AQ205" s="1165"/>
      <c r="AR205" s="1165"/>
      <c r="AS205" s="1165"/>
      <c r="AT205" s="1165"/>
      <c r="AU205" s="1165"/>
      <c r="AV205" s="1165"/>
      <c r="AW205" s="1165"/>
      <c r="AX205" s="1165"/>
      <c r="AY205" s="1165"/>
      <c r="AZ205" s="1165"/>
      <c r="BA205" s="1165"/>
      <c r="BB205" s="1165"/>
      <c r="BC205" s="1165"/>
      <c r="BD205" s="1165"/>
      <c r="BE205" s="1165"/>
      <c r="BF205" s="1165"/>
      <c r="BG205" s="1165"/>
      <c r="BH205" s="1165"/>
      <c r="BI205" s="1165"/>
      <c r="BJ205" s="1165"/>
      <c r="BK205" s="1165"/>
      <c r="BL205" s="1165"/>
      <c r="BM205" s="1165"/>
      <c r="BN205" s="1165"/>
      <c r="BO205" s="1165"/>
      <c r="BP205" s="1165"/>
      <c r="BQ205" s="1165"/>
      <c r="BR205" s="1165"/>
      <c r="BS205" s="1165"/>
      <c r="BT205" s="1165"/>
      <c r="BU205" s="1165"/>
      <c r="BV205" s="1165"/>
      <c r="BW205" s="1165"/>
      <c r="BX205" s="1165"/>
      <c r="BY205" s="1165"/>
      <c r="BZ205" s="1165"/>
      <c r="CA205" s="1165"/>
      <c r="CB205" s="1165"/>
      <c r="CC205" s="1165"/>
      <c r="CD205" s="1165"/>
      <c r="CE205" s="1165"/>
      <c r="CF205" s="1165"/>
      <c r="CG205" s="1165"/>
      <c r="CH205" s="1165"/>
      <c r="CI205" s="1165"/>
      <c r="CJ205" s="1165"/>
      <c r="CK205" s="1165"/>
      <c r="CL205" s="1223">
        <f t="shared" si="5"/>
        <v>10</v>
      </c>
      <c r="CN205" s="1165"/>
      <c r="CO205" s="1165"/>
      <c r="CP205" s="1165"/>
      <c r="CQ205" s="1165"/>
    </row>
    <row r="206" spans="1:95" hidden="1">
      <c r="A206" s="1165" t="s">
        <v>710</v>
      </c>
      <c r="B206" s="1180">
        <v>45323</v>
      </c>
      <c r="C206" s="1181">
        <v>45350</v>
      </c>
      <c r="D206" s="1165" t="s">
        <v>799</v>
      </c>
      <c r="E206" s="1183">
        <v>7.66</v>
      </c>
      <c r="F206" s="1165">
        <v>5760</v>
      </c>
      <c r="G206" s="1234">
        <v>32.700000000000003</v>
      </c>
      <c r="H206" s="1165" t="s">
        <v>245</v>
      </c>
      <c r="I206" s="1165" t="s">
        <v>246</v>
      </c>
      <c r="J206" s="1165" t="s">
        <v>433</v>
      </c>
      <c r="L206" s="1183">
        <v>7.76</v>
      </c>
      <c r="M206" s="1165">
        <v>6100</v>
      </c>
      <c r="N206" s="1165">
        <v>22</v>
      </c>
      <c r="O206" s="1165"/>
      <c r="P206" s="1165"/>
      <c r="Q206" s="1165"/>
      <c r="R206" s="1165"/>
      <c r="S206" s="1165"/>
      <c r="T206" s="1165"/>
      <c r="U206" s="1165"/>
      <c r="V206" s="1165"/>
      <c r="W206" s="1165"/>
      <c r="X206" s="1165"/>
      <c r="Y206" s="1165"/>
      <c r="Z206" s="1165"/>
      <c r="AA206" s="1165"/>
      <c r="AB206" s="1165"/>
      <c r="AC206" s="1165"/>
      <c r="AD206" s="1165"/>
      <c r="AE206" s="1165"/>
      <c r="AF206" s="1165"/>
      <c r="AG206" s="1165"/>
      <c r="AH206" s="1165"/>
      <c r="AI206" s="1165"/>
      <c r="AJ206" s="1165"/>
      <c r="AK206" s="1165"/>
      <c r="AL206" s="1165"/>
      <c r="AM206" s="1165"/>
      <c r="AN206" s="1165"/>
      <c r="AO206" s="1165"/>
      <c r="AP206" s="1165"/>
      <c r="AQ206" s="1165"/>
      <c r="AR206" s="1165"/>
      <c r="AS206" s="1165"/>
      <c r="AT206" s="1165"/>
      <c r="AU206" s="1165"/>
      <c r="AV206" s="1165"/>
      <c r="AW206" s="1165"/>
      <c r="AX206" s="1165"/>
      <c r="AY206" s="1165"/>
      <c r="AZ206" s="1165"/>
      <c r="BA206" s="1165"/>
      <c r="BB206" s="1165"/>
      <c r="BC206" s="1165"/>
      <c r="BD206" s="1165"/>
      <c r="BE206" s="1165"/>
      <c r="BF206" s="1165"/>
      <c r="BG206" s="1165"/>
      <c r="BH206" s="1165"/>
      <c r="BI206" s="1165"/>
      <c r="BJ206" s="1165"/>
      <c r="BK206" s="1165"/>
      <c r="BL206" s="1165"/>
      <c r="BM206" s="1165"/>
      <c r="BN206" s="1165"/>
      <c r="BO206" s="1165"/>
      <c r="BP206" s="1165"/>
      <c r="BQ206" s="1165"/>
      <c r="BR206" s="1165"/>
      <c r="BS206" s="1165"/>
      <c r="BT206" s="1165"/>
      <c r="BU206" s="1165"/>
      <c r="BV206" s="1165"/>
      <c r="BW206" s="1165"/>
      <c r="BX206" s="1165"/>
      <c r="BY206" s="1165"/>
      <c r="BZ206" s="1165"/>
      <c r="CA206" s="1165"/>
      <c r="CB206" s="1165"/>
      <c r="CC206" s="1165"/>
      <c r="CD206" s="1165"/>
      <c r="CE206" s="1165"/>
      <c r="CF206" s="1165"/>
      <c r="CG206" s="1165"/>
      <c r="CH206" s="1165"/>
      <c r="CI206" s="1165"/>
      <c r="CJ206" s="1165"/>
      <c r="CK206" s="1165"/>
      <c r="CL206" s="1223">
        <f t="shared" si="5"/>
        <v>22</v>
      </c>
      <c r="CN206" s="1165"/>
      <c r="CO206" s="1165"/>
      <c r="CP206" s="1165"/>
      <c r="CQ206" s="1165"/>
    </row>
    <row r="207" spans="1:95" hidden="1">
      <c r="A207" s="1165" t="s">
        <v>710</v>
      </c>
      <c r="B207" s="1180">
        <v>45352</v>
      </c>
      <c r="C207" s="1181">
        <v>45363</v>
      </c>
      <c r="D207" s="1165" t="s">
        <v>799</v>
      </c>
      <c r="E207" s="1183">
        <v>7.76</v>
      </c>
      <c r="F207" s="1165">
        <v>6030</v>
      </c>
      <c r="G207" s="1234">
        <v>27.7</v>
      </c>
      <c r="H207" s="1165" t="s">
        <v>245</v>
      </c>
      <c r="I207" s="1165" t="s">
        <v>246</v>
      </c>
      <c r="J207" s="1165" t="s">
        <v>433</v>
      </c>
      <c r="L207" s="1183">
        <v>7.96</v>
      </c>
      <c r="M207" s="1165">
        <v>6530</v>
      </c>
      <c r="N207" s="1165">
        <v>36</v>
      </c>
      <c r="O207" s="1165"/>
      <c r="P207" s="1165"/>
      <c r="Q207" s="1165"/>
      <c r="R207" s="1165"/>
      <c r="S207" s="1165"/>
      <c r="T207" s="1165"/>
      <c r="U207" s="1165" t="s">
        <v>30</v>
      </c>
      <c r="V207" s="1165">
        <v>2E-3</v>
      </c>
      <c r="W207" s="1165">
        <v>0.05</v>
      </c>
      <c r="X207" s="1165" t="s">
        <v>37</v>
      </c>
      <c r="Y207" s="1165" t="s">
        <v>17</v>
      </c>
      <c r="Z207" s="1165"/>
      <c r="AA207" s="1165" t="s">
        <v>17</v>
      </c>
      <c r="AB207" s="1165" t="s">
        <v>17</v>
      </c>
      <c r="AC207" s="1165">
        <v>5.5E-2</v>
      </c>
      <c r="AD207" s="1165" t="s">
        <v>17</v>
      </c>
      <c r="AE207" s="1165" t="s">
        <v>30</v>
      </c>
      <c r="AF207" s="1165" t="s">
        <v>50</v>
      </c>
      <c r="AG207" s="1165">
        <v>0.1</v>
      </c>
      <c r="AH207" s="1165" t="s">
        <v>52</v>
      </c>
      <c r="AI207" s="1165">
        <v>0.12</v>
      </c>
      <c r="AJ207" s="1165">
        <v>2E-3</v>
      </c>
      <c r="AK207" s="1165">
        <v>5.2999999999999999E-2</v>
      </c>
      <c r="AL207" s="1165" t="s">
        <v>37</v>
      </c>
      <c r="AM207" s="1165" t="s">
        <v>17</v>
      </c>
      <c r="AN207" s="1165"/>
      <c r="AO207" s="1165" t="s">
        <v>17</v>
      </c>
      <c r="AP207" s="1165" t="s">
        <v>17</v>
      </c>
      <c r="AQ207" s="1165">
        <v>0.16500000000000001</v>
      </c>
      <c r="AR207" s="1165" t="s">
        <v>17</v>
      </c>
      <c r="AS207" s="1165" t="s">
        <v>30</v>
      </c>
      <c r="AT207" s="1165" t="s">
        <v>50</v>
      </c>
      <c r="AU207" s="1165">
        <v>0.09</v>
      </c>
      <c r="AV207" s="1165">
        <v>0.27</v>
      </c>
      <c r="AW207" s="1165" t="s">
        <v>37</v>
      </c>
      <c r="AX207" s="1165" t="s">
        <v>37</v>
      </c>
      <c r="AY207" s="1165" t="s">
        <v>53</v>
      </c>
      <c r="AZ207" s="1165" t="s">
        <v>85</v>
      </c>
      <c r="BA207" s="1165" t="s">
        <v>85</v>
      </c>
      <c r="BB207" s="1165" t="s">
        <v>85</v>
      </c>
      <c r="BC207" s="1165" t="s">
        <v>85</v>
      </c>
      <c r="BD207" s="1165" t="s">
        <v>85</v>
      </c>
      <c r="BE207" s="1165" t="s">
        <v>85</v>
      </c>
      <c r="BF207" s="1165" t="s">
        <v>85</v>
      </c>
      <c r="BG207" s="1165" t="s">
        <v>85</v>
      </c>
      <c r="BH207" s="1165" t="s">
        <v>85</v>
      </c>
      <c r="BI207" s="1165" t="s">
        <v>85</v>
      </c>
      <c r="BJ207" s="1165" t="s">
        <v>85</v>
      </c>
      <c r="BK207" s="1165" t="s">
        <v>85</v>
      </c>
      <c r="BL207" s="1165" t="s">
        <v>102</v>
      </c>
      <c r="BM207" s="1165" t="s">
        <v>85</v>
      </c>
      <c r="BN207" s="1165" t="s">
        <v>85</v>
      </c>
      <c r="BO207" s="1165" t="s">
        <v>85</v>
      </c>
      <c r="BP207" s="1165" t="s">
        <v>102</v>
      </c>
      <c r="BQ207" s="1165" t="s">
        <v>102</v>
      </c>
      <c r="BR207" s="1165" t="s">
        <v>332</v>
      </c>
      <c r="BS207" s="1165" t="s">
        <v>0</v>
      </c>
      <c r="BT207" s="1165" t="s">
        <v>333</v>
      </c>
      <c r="BU207" s="1165" t="s">
        <v>0</v>
      </c>
      <c r="BV207" s="1165" t="s">
        <v>0</v>
      </c>
      <c r="BW207" s="1165" t="s">
        <v>332</v>
      </c>
      <c r="BX207" s="1165" t="s">
        <v>332</v>
      </c>
      <c r="BY207" s="1165" t="s">
        <v>333</v>
      </c>
      <c r="BZ207" s="1165" t="s">
        <v>333</v>
      </c>
      <c r="CA207" s="1165" t="s">
        <v>333</v>
      </c>
      <c r="CB207" s="1165" t="s">
        <v>333</v>
      </c>
      <c r="CC207" s="1165" t="s">
        <v>333</v>
      </c>
      <c r="CD207" s="1165" t="s">
        <v>51</v>
      </c>
      <c r="CE207" s="1165" t="s">
        <v>15</v>
      </c>
      <c r="CF207" s="1165" t="s">
        <v>15</v>
      </c>
      <c r="CG207" s="1165" t="s">
        <v>15</v>
      </c>
      <c r="CH207" s="1165" t="s">
        <v>15</v>
      </c>
      <c r="CI207" s="1165" t="s">
        <v>15</v>
      </c>
      <c r="CJ207" s="1165" t="s">
        <v>51</v>
      </c>
      <c r="CK207" s="1165" t="s">
        <v>53</v>
      </c>
      <c r="CL207" s="1223">
        <f t="shared" si="5"/>
        <v>36</v>
      </c>
      <c r="CN207" s="1165" t="s">
        <v>17</v>
      </c>
      <c r="CO207" s="1165">
        <v>1E-3</v>
      </c>
      <c r="CP207" s="1165" t="s">
        <v>17</v>
      </c>
      <c r="CQ207" s="1165">
        <v>1E-3</v>
      </c>
    </row>
    <row r="208" spans="1:95" hidden="1">
      <c r="A208" s="1165" t="s">
        <v>710</v>
      </c>
      <c r="B208" s="1180">
        <v>45383</v>
      </c>
      <c r="C208" s="1181">
        <v>45390</v>
      </c>
      <c r="D208" s="1165" t="s">
        <v>719</v>
      </c>
      <c r="E208" s="1165">
        <v>7.58</v>
      </c>
      <c r="F208" s="1165">
        <v>4370</v>
      </c>
      <c r="G208" s="1234">
        <v>22.7</v>
      </c>
      <c r="H208" s="1165" t="s">
        <v>245</v>
      </c>
      <c r="I208" s="1165" t="s">
        <v>246</v>
      </c>
      <c r="J208" s="1165" t="s">
        <v>433</v>
      </c>
      <c r="L208" s="1183">
        <v>7.56</v>
      </c>
      <c r="M208" s="1165">
        <v>4910</v>
      </c>
      <c r="N208" s="1165">
        <v>14</v>
      </c>
      <c r="O208" s="1165"/>
      <c r="P208" s="1165"/>
      <c r="Q208" s="1165"/>
      <c r="R208" s="1165"/>
      <c r="S208" s="1165"/>
      <c r="T208" s="1165"/>
      <c r="U208" s="1165"/>
      <c r="V208" s="1165"/>
      <c r="W208" s="1165"/>
      <c r="X208" s="1165"/>
      <c r="Y208" s="1165"/>
      <c r="Z208" s="1165"/>
      <c r="AA208" s="1165"/>
      <c r="AB208" s="1165"/>
      <c r="AC208" s="1165"/>
      <c r="AD208" s="1165"/>
      <c r="AE208" s="1165"/>
      <c r="AF208" s="1165"/>
      <c r="AG208" s="1165"/>
      <c r="AH208" s="1165"/>
      <c r="AI208" s="1165"/>
      <c r="AJ208" s="1165"/>
      <c r="AK208" s="1165"/>
      <c r="AL208" s="1165"/>
      <c r="AM208" s="1165"/>
      <c r="AN208" s="1165"/>
      <c r="AO208" s="1165"/>
      <c r="AP208" s="1165"/>
      <c r="AQ208" s="1165"/>
      <c r="AR208" s="1165"/>
      <c r="AS208" s="1165"/>
      <c r="AT208" s="1165"/>
      <c r="AU208" s="1165"/>
      <c r="AV208" s="1165"/>
      <c r="AW208" s="1165"/>
      <c r="AX208" s="1165"/>
      <c r="AY208" s="1165"/>
      <c r="AZ208" s="1165"/>
      <c r="BA208" s="1165"/>
      <c r="BB208" s="1165"/>
      <c r="BC208" s="1165"/>
      <c r="BD208" s="1165"/>
      <c r="BE208" s="1165"/>
      <c r="BF208" s="1165"/>
      <c r="BG208" s="1165"/>
      <c r="BH208" s="1165"/>
      <c r="BI208" s="1165"/>
      <c r="BJ208" s="1165"/>
      <c r="BK208" s="1165"/>
      <c r="BL208" s="1165"/>
      <c r="BM208" s="1165"/>
      <c r="BN208" s="1165"/>
      <c r="BO208" s="1165"/>
      <c r="BP208" s="1165"/>
      <c r="BQ208" s="1165"/>
      <c r="BR208" s="1165"/>
      <c r="BS208" s="1165"/>
      <c r="BT208" s="1165"/>
      <c r="BU208" s="1165"/>
      <c r="BV208" s="1165"/>
      <c r="BW208" s="1165"/>
      <c r="BX208" s="1165"/>
      <c r="BY208" s="1165"/>
      <c r="BZ208" s="1165"/>
      <c r="CA208" s="1165"/>
      <c r="CB208" s="1165"/>
      <c r="CC208" s="1165"/>
      <c r="CD208" s="1165"/>
      <c r="CE208" s="1165"/>
      <c r="CF208" s="1165"/>
      <c r="CG208" s="1165"/>
      <c r="CH208" s="1165"/>
      <c r="CI208" s="1165"/>
      <c r="CJ208" s="1165"/>
      <c r="CK208" s="1165"/>
      <c r="CL208" s="1223">
        <f t="shared" si="5"/>
        <v>14</v>
      </c>
      <c r="CN208" s="1165"/>
      <c r="CO208" s="1165"/>
      <c r="CP208" s="1165"/>
      <c r="CQ208" s="1165"/>
    </row>
    <row r="209" spans="1:95" hidden="1">
      <c r="A209" s="1165" t="s">
        <v>710</v>
      </c>
      <c r="B209" s="1180">
        <v>45413</v>
      </c>
      <c r="C209" s="1181">
        <v>45433</v>
      </c>
      <c r="D209" s="1165" t="s">
        <v>719</v>
      </c>
      <c r="E209" s="1183">
        <v>7.65</v>
      </c>
      <c r="F209" s="1165">
        <v>5450</v>
      </c>
      <c r="G209" s="1234">
        <v>13.8</v>
      </c>
      <c r="H209" s="1165" t="s">
        <v>245</v>
      </c>
      <c r="I209" s="1165" t="s">
        <v>246</v>
      </c>
      <c r="J209" s="1165" t="s">
        <v>433</v>
      </c>
      <c r="L209" s="1222">
        <v>7.64</v>
      </c>
      <c r="M209" s="1165">
        <v>5480</v>
      </c>
      <c r="N209" s="1165">
        <v>8</v>
      </c>
      <c r="O209" s="1165"/>
      <c r="P209" s="1165"/>
      <c r="Q209" s="1165"/>
      <c r="R209" s="1165"/>
      <c r="S209" s="1165"/>
      <c r="T209" s="1165"/>
      <c r="U209" s="1165"/>
      <c r="V209" s="1165"/>
      <c r="W209" s="1165"/>
      <c r="X209" s="1165"/>
      <c r="Y209" s="1165"/>
      <c r="Z209" s="1165"/>
      <c r="AA209" s="1165"/>
      <c r="AB209" s="1165"/>
      <c r="AC209" s="1165"/>
      <c r="AD209" s="1165"/>
      <c r="AE209" s="1165"/>
      <c r="AF209" s="1165"/>
      <c r="AG209" s="1165"/>
      <c r="AH209" s="1165"/>
      <c r="AI209" s="1165"/>
      <c r="AJ209" s="1165"/>
      <c r="AK209" s="1165"/>
      <c r="AL209" s="1165"/>
      <c r="AM209" s="1165"/>
      <c r="AN209" s="1165"/>
      <c r="AO209" s="1165"/>
      <c r="AP209" s="1165"/>
      <c r="AQ209" s="1165"/>
      <c r="AR209" s="1165"/>
      <c r="AS209" s="1165"/>
      <c r="AT209" s="1165"/>
      <c r="AU209" s="1165"/>
      <c r="AV209" s="1165"/>
      <c r="AW209" s="1165"/>
      <c r="AX209" s="1165"/>
      <c r="AY209" s="1165"/>
      <c r="AZ209" s="1165"/>
      <c r="BA209" s="1165"/>
      <c r="BB209" s="1165"/>
      <c r="BC209" s="1165"/>
      <c r="BD209" s="1165"/>
      <c r="BE209" s="1165"/>
      <c r="BF209" s="1165"/>
      <c r="BG209" s="1165"/>
      <c r="BH209" s="1165"/>
      <c r="BI209" s="1165"/>
      <c r="BJ209" s="1165"/>
      <c r="BK209" s="1165"/>
      <c r="BL209" s="1165"/>
      <c r="BM209" s="1165"/>
      <c r="BN209" s="1165"/>
      <c r="BO209" s="1165"/>
      <c r="BP209" s="1165"/>
      <c r="BQ209" s="1165"/>
      <c r="BR209" s="1165"/>
      <c r="BS209" s="1165"/>
      <c r="BT209" s="1165"/>
      <c r="BU209" s="1165"/>
      <c r="BV209" s="1165"/>
      <c r="BW209" s="1165"/>
      <c r="BX209" s="1165"/>
      <c r="BY209" s="1165"/>
      <c r="BZ209" s="1165"/>
      <c r="CA209" s="1165"/>
      <c r="CB209" s="1165"/>
      <c r="CC209" s="1165"/>
      <c r="CD209" s="1165"/>
      <c r="CE209" s="1165"/>
      <c r="CF209" s="1165"/>
      <c r="CG209" s="1165"/>
      <c r="CH209" s="1165"/>
      <c r="CI209" s="1165"/>
      <c r="CJ209" s="1165"/>
      <c r="CK209" s="1165"/>
      <c r="CL209" s="1223">
        <f t="shared" si="5"/>
        <v>8</v>
      </c>
      <c r="CN209" s="1165"/>
      <c r="CO209" s="1165"/>
      <c r="CP209" s="1165"/>
      <c r="CQ209" s="1165"/>
    </row>
    <row r="210" spans="1:95" hidden="1">
      <c r="A210" s="1165" t="s">
        <v>710</v>
      </c>
      <c r="B210" s="1180">
        <v>45444</v>
      </c>
      <c r="C210" s="1181">
        <v>45455</v>
      </c>
      <c r="D210" s="1165" t="s">
        <v>719</v>
      </c>
      <c r="E210" s="1183">
        <v>8.16</v>
      </c>
      <c r="F210" s="1165">
        <v>1402</v>
      </c>
      <c r="G210" s="1234">
        <v>13.7</v>
      </c>
      <c r="H210" s="1165" t="s">
        <v>245</v>
      </c>
      <c r="I210" s="1165" t="s">
        <v>246</v>
      </c>
      <c r="J210" s="1165" t="s">
        <v>433</v>
      </c>
      <c r="L210" s="1183">
        <v>7.77</v>
      </c>
      <c r="M210" s="1165">
        <v>1370</v>
      </c>
      <c r="N210" s="1165">
        <v>10</v>
      </c>
      <c r="O210" s="1165"/>
      <c r="P210" s="1165"/>
      <c r="Q210" s="1165"/>
      <c r="R210" s="1165"/>
      <c r="S210" s="1165"/>
      <c r="T210" s="1165"/>
      <c r="U210" s="1165"/>
      <c r="V210" s="1165"/>
      <c r="W210" s="1165"/>
      <c r="X210" s="1165"/>
      <c r="Y210" s="1165"/>
      <c r="Z210" s="1165"/>
      <c r="AA210" s="1165"/>
      <c r="AB210" s="1165"/>
      <c r="AC210" s="1165"/>
      <c r="AD210" s="1165"/>
      <c r="AE210" s="1165"/>
      <c r="AF210" s="1165"/>
      <c r="AG210" s="1165"/>
      <c r="AH210" s="1165" t="s">
        <v>52</v>
      </c>
      <c r="AI210" s="1165"/>
      <c r="AJ210" s="1165">
        <v>2E-3</v>
      </c>
      <c r="AK210" s="1165">
        <v>4.8000000000000001E-2</v>
      </c>
      <c r="AL210" s="1165" t="s">
        <v>37</v>
      </c>
      <c r="AM210" s="1165" t="s">
        <v>17</v>
      </c>
      <c r="AN210" s="1165"/>
      <c r="AO210" s="1165" t="s">
        <v>17</v>
      </c>
      <c r="AP210" s="1165" t="s">
        <v>17</v>
      </c>
      <c r="AQ210" s="1165">
        <v>7.5999999999999998E-2</v>
      </c>
      <c r="AR210" s="1165">
        <v>2E-3</v>
      </c>
      <c r="AS210" s="1165" t="s">
        <v>30</v>
      </c>
      <c r="AT210" s="1165">
        <v>8.9999999999999993E-3</v>
      </c>
      <c r="AU210" s="1165" t="s">
        <v>52</v>
      </c>
      <c r="AV210" s="1165">
        <v>0.69</v>
      </c>
      <c r="AW210" s="1165"/>
      <c r="AX210" s="1165" t="s">
        <v>37</v>
      </c>
      <c r="AY210" s="1165" t="s">
        <v>53</v>
      </c>
      <c r="AZ210" s="1165" t="s">
        <v>85</v>
      </c>
      <c r="BA210" s="1165" t="s">
        <v>85</v>
      </c>
      <c r="BB210" s="1165" t="s">
        <v>85</v>
      </c>
      <c r="BC210" s="1165" t="s">
        <v>85</v>
      </c>
      <c r="BD210" s="1165" t="s">
        <v>85</v>
      </c>
      <c r="BE210" s="1165" t="s">
        <v>85</v>
      </c>
      <c r="BF210" s="1165" t="s">
        <v>85</v>
      </c>
      <c r="BG210" s="1165" t="s">
        <v>85</v>
      </c>
      <c r="BH210" s="1165" t="s">
        <v>85</v>
      </c>
      <c r="BI210" s="1165" t="s">
        <v>85</v>
      </c>
      <c r="BJ210" s="1165" t="s">
        <v>85</v>
      </c>
      <c r="BK210" s="1165" t="s">
        <v>85</v>
      </c>
      <c r="BL210" s="1165" t="s">
        <v>102</v>
      </c>
      <c r="BM210" s="1165" t="s">
        <v>85</v>
      </c>
      <c r="BN210" s="1165" t="s">
        <v>85</v>
      </c>
      <c r="BO210" s="1165" t="s">
        <v>85</v>
      </c>
      <c r="BP210" s="1165" t="s">
        <v>102</v>
      </c>
      <c r="BQ210" s="1165" t="s">
        <v>102</v>
      </c>
      <c r="BR210" s="1165" t="s">
        <v>332</v>
      </c>
      <c r="BS210" s="1165" t="s">
        <v>0</v>
      </c>
      <c r="BT210" s="1165" t="s">
        <v>333</v>
      </c>
      <c r="BU210" s="1165" t="s">
        <v>0</v>
      </c>
      <c r="BV210" s="1165" t="s">
        <v>0</v>
      </c>
      <c r="BW210" s="1165" t="s">
        <v>332</v>
      </c>
      <c r="BX210" s="1165" t="s">
        <v>332</v>
      </c>
      <c r="BY210" s="1165" t="s">
        <v>333</v>
      </c>
      <c r="BZ210" s="1165" t="s">
        <v>333</v>
      </c>
      <c r="CA210" s="1165" t="s">
        <v>333</v>
      </c>
      <c r="CB210" s="1165" t="s">
        <v>333</v>
      </c>
      <c r="CC210" s="1165" t="s">
        <v>333</v>
      </c>
      <c r="CD210" s="1165" t="s">
        <v>51</v>
      </c>
      <c r="CE210" s="1165" t="s">
        <v>15</v>
      </c>
      <c r="CF210" s="1165" t="s">
        <v>15</v>
      </c>
      <c r="CG210" s="1165" t="s">
        <v>15</v>
      </c>
      <c r="CH210" s="1165" t="s">
        <v>15</v>
      </c>
      <c r="CI210" s="1165" t="s">
        <v>15</v>
      </c>
      <c r="CJ210" s="1165" t="s">
        <v>51</v>
      </c>
      <c r="CK210" s="1165" t="s">
        <v>53</v>
      </c>
      <c r="CL210" s="1223">
        <f t="shared" si="5"/>
        <v>10</v>
      </c>
      <c r="CN210" s="1165"/>
      <c r="CO210" s="1165"/>
      <c r="CP210" s="1165"/>
      <c r="CQ210" s="1165"/>
    </row>
    <row r="211" spans="1:95" hidden="1">
      <c r="A211" s="1165" t="s">
        <v>710</v>
      </c>
      <c r="B211" s="1180">
        <v>45474</v>
      </c>
      <c r="C211" s="1181">
        <v>45481</v>
      </c>
      <c r="D211" s="1165" t="s">
        <v>719</v>
      </c>
      <c r="E211" s="1183">
        <v>7.89</v>
      </c>
      <c r="F211" s="1165">
        <v>1380</v>
      </c>
      <c r="G211" s="1234">
        <v>13.4</v>
      </c>
      <c r="H211" s="1165" t="s">
        <v>245</v>
      </c>
      <c r="I211" s="1165" t="s">
        <v>246</v>
      </c>
      <c r="J211" s="1165" t="s">
        <v>433</v>
      </c>
      <c r="L211" s="1183">
        <v>7.78</v>
      </c>
      <c r="M211" s="1165">
        <v>1420</v>
      </c>
      <c r="N211" s="1165">
        <v>9</v>
      </c>
      <c r="O211" s="1165"/>
      <c r="P211" s="1165"/>
      <c r="Q211" s="1165"/>
      <c r="R211" s="1165"/>
      <c r="S211" s="1165"/>
      <c r="T211" s="1165"/>
      <c r="U211" s="1165"/>
      <c r="V211" s="1165"/>
      <c r="W211" s="1165"/>
      <c r="X211" s="1165"/>
      <c r="Y211" s="1165"/>
      <c r="Z211" s="1165"/>
      <c r="AA211" s="1165"/>
      <c r="AB211" s="1165"/>
      <c r="AC211" s="1165"/>
      <c r="AD211" s="1165"/>
      <c r="AE211" s="1165"/>
      <c r="AF211" s="1165"/>
      <c r="AG211" s="1165"/>
      <c r="AH211" s="1165"/>
      <c r="AI211" s="1165"/>
      <c r="AJ211" s="1165"/>
      <c r="AK211" s="1165"/>
      <c r="AL211" s="1165"/>
      <c r="AM211" s="1165"/>
      <c r="AN211" s="1165"/>
      <c r="AO211" s="1165"/>
      <c r="AP211" s="1165"/>
      <c r="AQ211" s="1165"/>
      <c r="AR211" s="1165"/>
      <c r="AS211" s="1165"/>
      <c r="AT211" s="1165"/>
      <c r="AU211" s="1165"/>
      <c r="AV211" s="1165"/>
      <c r="AW211" s="1165"/>
      <c r="AX211" s="1165"/>
      <c r="AY211" s="1165"/>
      <c r="AZ211" s="1165"/>
      <c r="BA211" s="1165"/>
      <c r="BB211" s="1165"/>
      <c r="BC211" s="1165"/>
      <c r="BD211" s="1165"/>
      <c r="BE211" s="1165"/>
      <c r="BF211" s="1165"/>
      <c r="BG211" s="1165"/>
      <c r="BH211" s="1165"/>
      <c r="BI211" s="1165"/>
      <c r="BJ211" s="1165"/>
      <c r="BK211" s="1165"/>
      <c r="BL211" s="1165"/>
      <c r="BM211" s="1165"/>
      <c r="BN211" s="1165"/>
      <c r="BO211" s="1165"/>
      <c r="BP211" s="1165"/>
      <c r="BQ211" s="1165"/>
      <c r="BR211" s="1165"/>
      <c r="BS211" s="1165"/>
      <c r="BT211" s="1165"/>
      <c r="BU211" s="1165"/>
      <c r="BV211" s="1165"/>
      <c r="BW211" s="1165"/>
      <c r="BX211" s="1165"/>
      <c r="BY211" s="1165"/>
      <c r="BZ211" s="1165"/>
      <c r="CA211" s="1165"/>
      <c r="CB211" s="1165"/>
      <c r="CC211" s="1165"/>
      <c r="CD211" s="1165"/>
      <c r="CE211" s="1165"/>
      <c r="CF211" s="1165"/>
      <c r="CG211" s="1165"/>
      <c r="CH211" s="1165"/>
      <c r="CI211" s="1165"/>
      <c r="CJ211" s="1165"/>
      <c r="CK211" s="1165"/>
      <c r="CL211" s="1223">
        <f t="shared" si="5"/>
        <v>9</v>
      </c>
      <c r="CN211" s="1165"/>
      <c r="CO211" s="1165"/>
      <c r="CP211" s="1165"/>
      <c r="CQ211" s="1165"/>
    </row>
    <row r="212" spans="1:95" hidden="1">
      <c r="A212" s="1165" t="s">
        <v>710</v>
      </c>
      <c r="B212" s="1180">
        <v>45505</v>
      </c>
      <c r="C212" s="1181">
        <v>45523</v>
      </c>
      <c r="D212" s="1165" t="s">
        <v>719</v>
      </c>
      <c r="E212" s="1183">
        <v>8.57</v>
      </c>
      <c r="F212" s="1165">
        <v>1122</v>
      </c>
      <c r="G212" s="1234">
        <v>17.2</v>
      </c>
      <c r="H212" s="1165" t="s">
        <v>245</v>
      </c>
      <c r="I212" s="1165" t="s">
        <v>246</v>
      </c>
      <c r="J212" s="1165" t="s">
        <v>543</v>
      </c>
      <c r="L212" s="1183">
        <v>7.82</v>
      </c>
      <c r="M212" s="1165">
        <v>1080</v>
      </c>
      <c r="N212" s="1165">
        <v>13</v>
      </c>
      <c r="O212" s="1165"/>
      <c r="P212" s="1165"/>
      <c r="Q212" s="1165"/>
      <c r="R212" s="1165"/>
      <c r="S212" s="1165"/>
      <c r="T212" s="1165"/>
      <c r="U212" s="1165"/>
      <c r="V212" s="1165"/>
      <c r="W212" s="1165"/>
      <c r="X212" s="1165"/>
      <c r="Y212" s="1165"/>
      <c r="Z212" s="1165"/>
      <c r="AA212" s="1165"/>
      <c r="AB212" s="1165"/>
      <c r="AC212" s="1165"/>
      <c r="AD212" s="1165"/>
      <c r="AE212" s="1165"/>
      <c r="AF212" s="1165"/>
      <c r="AG212" s="1165"/>
      <c r="AH212" s="1165"/>
      <c r="AI212" s="1165"/>
      <c r="AJ212" s="1165"/>
      <c r="AK212" s="1165"/>
      <c r="AL212" s="1165"/>
      <c r="AM212" s="1165"/>
      <c r="AN212" s="1165"/>
      <c r="AO212" s="1165"/>
      <c r="AP212" s="1165"/>
      <c r="AQ212" s="1165"/>
      <c r="AR212" s="1165"/>
      <c r="AS212" s="1165"/>
      <c r="AT212" s="1165"/>
      <c r="AU212" s="1165"/>
      <c r="AV212" s="1165"/>
      <c r="AW212" s="1165"/>
      <c r="AX212" s="1165"/>
      <c r="AY212" s="1165"/>
      <c r="AZ212" s="1165"/>
      <c r="BA212" s="1165"/>
      <c r="BB212" s="1165"/>
      <c r="BC212" s="1165"/>
      <c r="BD212" s="1165"/>
      <c r="BE212" s="1165"/>
      <c r="BF212" s="1165"/>
      <c r="BG212" s="1165"/>
      <c r="BH212" s="1165"/>
      <c r="BI212" s="1165"/>
      <c r="BJ212" s="1165"/>
      <c r="BK212" s="1165"/>
      <c r="BL212" s="1165"/>
      <c r="BM212" s="1165"/>
      <c r="BN212" s="1165"/>
      <c r="BO212" s="1165"/>
      <c r="BP212" s="1165"/>
      <c r="BQ212" s="1165"/>
      <c r="BR212" s="1165"/>
      <c r="BS212" s="1165"/>
      <c r="BT212" s="1165"/>
      <c r="BU212" s="1165"/>
      <c r="BV212" s="1165"/>
      <c r="BW212" s="1165"/>
      <c r="BX212" s="1165"/>
      <c r="BY212" s="1165"/>
      <c r="BZ212" s="1165"/>
      <c r="CA212" s="1165"/>
      <c r="CB212" s="1165"/>
      <c r="CC212" s="1165"/>
      <c r="CD212" s="1165"/>
      <c r="CE212" s="1165"/>
      <c r="CF212" s="1165"/>
      <c r="CG212" s="1165"/>
      <c r="CH212" s="1165"/>
      <c r="CI212" s="1165"/>
      <c r="CJ212" s="1165"/>
      <c r="CK212" s="1165"/>
      <c r="CL212" s="1223">
        <f t="shared" si="5"/>
        <v>13</v>
      </c>
      <c r="CN212" s="1165"/>
      <c r="CO212" s="1165"/>
      <c r="CP212" s="1165"/>
      <c r="CQ212" s="1165"/>
    </row>
    <row r="213" spans="1:95" hidden="1">
      <c r="A213" s="1165" t="s">
        <v>710</v>
      </c>
      <c r="B213" s="1180">
        <v>45536</v>
      </c>
      <c r="C213" s="1181">
        <v>45544</v>
      </c>
      <c r="D213" s="1165" t="s">
        <v>719</v>
      </c>
      <c r="E213" s="1183">
        <v>7.64</v>
      </c>
      <c r="F213" s="1165">
        <v>2032</v>
      </c>
      <c r="G213" s="1234">
        <v>15.5</v>
      </c>
      <c r="H213" s="1165" t="s">
        <v>245</v>
      </c>
      <c r="I213" s="1165" t="s">
        <v>246</v>
      </c>
      <c r="J213" s="1165" t="s">
        <v>433</v>
      </c>
      <c r="L213" s="1183">
        <v>7.65</v>
      </c>
      <c r="M213" s="1165">
        <v>2290</v>
      </c>
      <c r="N213" s="1165" t="s">
        <v>53</v>
      </c>
      <c r="O213" s="1165" t="s">
        <v>51</v>
      </c>
      <c r="P213" s="1165" t="s">
        <v>51</v>
      </c>
      <c r="Q213" s="1165">
        <v>225</v>
      </c>
      <c r="R213" s="1165">
        <v>225</v>
      </c>
      <c r="S213" s="1165">
        <v>4</v>
      </c>
      <c r="T213" s="1165">
        <v>293</v>
      </c>
      <c r="U213" s="1165" t="s">
        <v>30</v>
      </c>
      <c r="V213" s="1165" t="s">
        <v>17</v>
      </c>
      <c r="W213" s="1165"/>
      <c r="X213" s="1165" t="s">
        <v>37</v>
      </c>
      <c r="Y213" s="1165" t="s">
        <v>17</v>
      </c>
      <c r="Z213" s="1165" t="s">
        <v>17</v>
      </c>
      <c r="AA213" s="1165" t="s">
        <v>17</v>
      </c>
      <c r="AB213" s="1165" t="s">
        <v>17</v>
      </c>
      <c r="AC213" s="1165">
        <v>6.4000000000000001E-2</v>
      </c>
      <c r="AD213" s="1165" t="s">
        <v>17</v>
      </c>
      <c r="AE213" s="1165" t="s">
        <v>30</v>
      </c>
      <c r="AF213" s="1165" t="s">
        <v>50</v>
      </c>
      <c r="AG213" s="1165">
        <v>0.08</v>
      </c>
      <c r="AH213" s="1165" t="s">
        <v>52</v>
      </c>
      <c r="AI213" s="1165">
        <v>0.09</v>
      </c>
      <c r="AJ213" s="1165">
        <v>1E-3</v>
      </c>
      <c r="AK213" s="1165"/>
      <c r="AL213" s="1165" t="s">
        <v>37</v>
      </c>
      <c r="AM213" s="1165" t="s">
        <v>17</v>
      </c>
      <c r="AN213" s="1165" t="s">
        <v>17</v>
      </c>
      <c r="AO213" s="1165" t="s">
        <v>17</v>
      </c>
      <c r="AP213" s="1165" t="s">
        <v>17</v>
      </c>
      <c r="AQ213" s="1165">
        <v>7.2999999999999995E-2</v>
      </c>
      <c r="AR213" s="1165" t="s">
        <v>17</v>
      </c>
      <c r="AS213" s="1165" t="s">
        <v>30</v>
      </c>
      <c r="AT213" s="1165" t="s">
        <v>50</v>
      </c>
      <c r="AU213" s="1165">
        <v>7.0000000000000007E-2</v>
      </c>
      <c r="AV213" s="1165">
        <v>0.25</v>
      </c>
      <c r="AW213" s="1165" t="s">
        <v>37</v>
      </c>
      <c r="AX213" s="1165" t="s">
        <v>37</v>
      </c>
      <c r="AY213" s="1165" t="s">
        <v>53</v>
      </c>
      <c r="AZ213" s="1165" t="s">
        <v>85</v>
      </c>
      <c r="BA213" s="1165" t="s">
        <v>85</v>
      </c>
      <c r="BB213" s="1165" t="s">
        <v>85</v>
      </c>
      <c r="BC213" s="1165" t="s">
        <v>85</v>
      </c>
      <c r="BD213" s="1165" t="s">
        <v>85</v>
      </c>
      <c r="BE213" s="1165" t="s">
        <v>85</v>
      </c>
      <c r="BF213" s="1165" t="s">
        <v>85</v>
      </c>
      <c r="BG213" s="1165" t="s">
        <v>85</v>
      </c>
      <c r="BH213" s="1165" t="s">
        <v>85</v>
      </c>
      <c r="BI213" s="1165" t="s">
        <v>85</v>
      </c>
      <c r="BJ213" s="1165" t="s">
        <v>85</v>
      </c>
      <c r="BK213" s="1165" t="s">
        <v>85</v>
      </c>
      <c r="BL213" s="1165" t="s">
        <v>102</v>
      </c>
      <c r="BM213" s="1165" t="s">
        <v>85</v>
      </c>
      <c r="BN213" s="1165" t="s">
        <v>85</v>
      </c>
      <c r="BO213" s="1165" t="s">
        <v>85</v>
      </c>
      <c r="BP213" s="1165" t="s">
        <v>102</v>
      </c>
      <c r="BQ213" s="1165" t="s">
        <v>102</v>
      </c>
      <c r="BR213" s="1165" t="s">
        <v>332</v>
      </c>
      <c r="BS213" s="1165" t="s">
        <v>0</v>
      </c>
      <c r="BT213" s="1165" t="s">
        <v>333</v>
      </c>
      <c r="BU213" s="1165" t="s">
        <v>0</v>
      </c>
      <c r="BV213" s="1165" t="s">
        <v>0</v>
      </c>
      <c r="BW213" s="1165" t="s">
        <v>332</v>
      </c>
      <c r="BX213" s="1165" t="s">
        <v>332</v>
      </c>
      <c r="BY213" s="1165" t="s">
        <v>333</v>
      </c>
      <c r="BZ213" s="1165" t="s">
        <v>333</v>
      </c>
      <c r="CA213" s="1165" t="s">
        <v>333</v>
      </c>
      <c r="CB213" s="1165" t="s">
        <v>333</v>
      </c>
      <c r="CC213" s="1165" t="s">
        <v>333</v>
      </c>
      <c r="CD213" s="1165" t="s">
        <v>51</v>
      </c>
      <c r="CE213" s="1165" t="s">
        <v>15</v>
      </c>
      <c r="CF213" s="1165" t="s">
        <v>15</v>
      </c>
      <c r="CG213" s="1165" t="s">
        <v>15</v>
      </c>
      <c r="CH213" s="1165" t="s">
        <v>15</v>
      </c>
      <c r="CI213" s="1165" t="s">
        <v>15</v>
      </c>
      <c r="CJ213" s="1165" t="s">
        <v>51</v>
      </c>
      <c r="CK213" s="1165" t="s">
        <v>53</v>
      </c>
      <c r="CL213" s="1223">
        <f t="shared" si="5"/>
        <v>2.5</v>
      </c>
      <c r="CN213" s="1165"/>
      <c r="CO213" s="1165"/>
      <c r="CP213" s="1165"/>
      <c r="CQ213" s="1165"/>
    </row>
    <row r="214" spans="1:95" hidden="1">
      <c r="A214" s="1165" t="s">
        <v>710</v>
      </c>
      <c r="B214" s="1180">
        <v>45566</v>
      </c>
      <c r="C214" s="1181">
        <v>45581</v>
      </c>
      <c r="D214" s="1165" t="s">
        <v>719</v>
      </c>
      <c r="E214" s="1165">
        <v>7.52</v>
      </c>
      <c r="F214" s="1165">
        <v>2170</v>
      </c>
      <c r="G214" s="1234">
        <v>16.5</v>
      </c>
      <c r="H214" s="1165" t="s">
        <v>245</v>
      </c>
      <c r="I214" s="1165" t="s">
        <v>246</v>
      </c>
      <c r="J214" s="1165" t="s">
        <v>433</v>
      </c>
      <c r="L214" s="1183">
        <v>7.68</v>
      </c>
      <c r="M214" s="1165">
        <v>2300</v>
      </c>
      <c r="N214" s="1165">
        <v>5</v>
      </c>
      <c r="O214" s="1165"/>
      <c r="P214" s="1165"/>
      <c r="Q214" s="1165"/>
      <c r="R214" s="1165"/>
      <c r="S214" s="1165"/>
      <c r="T214" s="1165"/>
      <c r="U214" s="1165"/>
      <c r="V214" s="1165"/>
      <c r="W214" s="1165"/>
      <c r="X214" s="1165"/>
      <c r="Y214" s="1165"/>
      <c r="Z214" s="1165"/>
      <c r="AA214" s="1165"/>
      <c r="AB214" s="1165"/>
      <c r="AC214" s="1165"/>
      <c r="AD214" s="1165"/>
      <c r="AE214" s="1165"/>
      <c r="AF214" s="1165"/>
      <c r="AG214" s="1165"/>
      <c r="AH214" s="1165"/>
      <c r="AI214" s="1165"/>
      <c r="AJ214" s="1165"/>
      <c r="AK214" s="1165"/>
      <c r="AL214" s="1165"/>
      <c r="AM214" s="1165"/>
      <c r="AN214" s="1165"/>
      <c r="AO214" s="1165"/>
      <c r="AP214" s="1165"/>
      <c r="AQ214" s="1165"/>
      <c r="AR214" s="1165"/>
      <c r="AS214" s="1165"/>
      <c r="AT214" s="1165"/>
      <c r="AU214" s="1165"/>
      <c r="AV214" s="1165"/>
      <c r="AW214" s="1165"/>
      <c r="AX214" s="1165"/>
      <c r="AY214" s="1165"/>
      <c r="AZ214" s="1165"/>
      <c r="BA214" s="1165"/>
      <c r="BB214" s="1165"/>
      <c r="BC214" s="1165"/>
      <c r="BD214" s="1165"/>
      <c r="BE214" s="1165"/>
      <c r="BF214" s="1165"/>
      <c r="BG214" s="1165"/>
      <c r="BH214" s="1165"/>
      <c r="BI214" s="1165"/>
      <c r="BJ214" s="1165"/>
      <c r="BK214" s="1165"/>
      <c r="BL214" s="1165"/>
      <c r="BM214" s="1165"/>
      <c r="BN214" s="1165"/>
      <c r="BO214" s="1165"/>
      <c r="BP214" s="1165"/>
      <c r="BQ214" s="1165"/>
      <c r="BR214" s="1165"/>
      <c r="BS214" s="1165"/>
      <c r="BT214" s="1165"/>
      <c r="BU214" s="1165"/>
      <c r="BV214" s="1165"/>
      <c r="BW214" s="1165"/>
      <c r="BX214" s="1165"/>
      <c r="BY214" s="1165"/>
      <c r="BZ214" s="1165"/>
      <c r="CA214" s="1165"/>
      <c r="CB214" s="1165"/>
      <c r="CC214" s="1165"/>
      <c r="CD214" s="1165"/>
      <c r="CE214" s="1165"/>
      <c r="CF214" s="1165"/>
      <c r="CG214" s="1165"/>
      <c r="CH214" s="1165"/>
      <c r="CI214" s="1165"/>
      <c r="CJ214" s="1165"/>
      <c r="CK214" s="1165"/>
      <c r="CL214" s="1223">
        <f t="shared" si="5"/>
        <v>5</v>
      </c>
      <c r="CN214" s="1165"/>
      <c r="CO214" s="1165"/>
      <c r="CP214" s="1165"/>
      <c r="CQ214" s="1165"/>
    </row>
    <row r="215" spans="1:95" hidden="1">
      <c r="A215" s="1165" t="s">
        <v>710</v>
      </c>
      <c r="B215" s="1180">
        <v>45597</v>
      </c>
      <c r="C215" s="1181">
        <v>45607</v>
      </c>
      <c r="D215" s="1165" t="s">
        <v>706</v>
      </c>
      <c r="E215" s="1165">
        <v>7.47</v>
      </c>
      <c r="F215" s="1165">
        <v>3150</v>
      </c>
      <c r="G215" s="1234">
        <v>21.1</v>
      </c>
      <c r="H215" s="1165" t="s">
        <v>245</v>
      </c>
      <c r="I215" s="1165" t="s">
        <v>246</v>
      </c>
      <c r="J215" s="1165" t="s">
        <v>433</v>
      </c>
      <c r="L215" s="1183">
        <v>7.66</v>
      </c>
      <c r="M215" s="1165">
        <v>3250</v>
      </c>
      <c r="N215" s="1165">
        <v>17</v>
      </c>
      <c r="O215" s="1165"/>
      <c r="P215" s="1165"/>
      <c r="Q215" s="1165"/>
      <c r="R215" s="1165"/>
      <c r="S215" s="1165"/>
      <c r="T215" s="1165"/>
      <c r="U215" s="1165"/>
      <c r="V215" s="1165"/>
      <c r="W215" s="1165"/>
      <c r="X215" s="1165"/>
      <c r="Y215" s="1165"/>
      <c r="Z215" s="1165"/>
      <c r="AA215" s="1165"/>
      <c r="AB215" s="1165"/>
      <c r="AC215" s="1165"/>
      <c r="AD215" s="1165"/>
      <c r="AE215" s="1165"/>
      <c r="AF215" s="1165"/>
      <c r="AG215" s="1165"/>
      <c r="AH215" s="1165"/>
      <c r="AI215" s="1165"/>
      <c r="AJ215" s="1165"/>
      <c r="AK215" s="1165"/>
      <c r="AL215" s="1165"/>
      <c r="AM215" s="1165"/>
      <c r="AN215" s="1165"/>
      <c r="AO215" s="1165"/>
      <c r="AP215" s="1165"/>
      <c r="AQ215" s="1165"/>
      <c r="AR215" s="1165"/>
      <c r="AS215" s="1165"/>
      <c r="AT215" s="1165"/>
      <c r="AU215" s="1165"/>
      <c r="AV215" s="1165"/>
      <c r="AW215" s="1165"/>
      <c r="AX215" s="1165"/>
      <c r="AY215" s="1165"/>
      <c r="AZ215" s="1165"/>
      <c r="BA215" s="1165"/>
      <c r="BB215" s="1165"/>
      <c r="BC215" s="1165"/>
      <c r="BD215" s="1165"/>
      <c r="BE215" s="1165"/>
      <c r="BF215" s="1165"/>
      <c r="BG215" s="1165"/>
      <c r="BH215" s="1165"/>
      <c r="BI215" s="1165"/>
      <c r="BJ215" s="1165"/>
      <c r="BK215" s="1165"/>
      <c r="BL215" s="1165"/>
      <c r="BM215" s="1165"/>
      <c r="BN215" s="1165"/>
      <c r="BO215" s="1165"/>
      <c r="BP215" s="1165"/>
      <c r="BQ215" s="1165"/>
      <c r="BR215" s="1165"/>
      <c r="BS215" s="1165"/>
      <c r="BT215" s="1165"/>
      <c r="BU215" s="1165"/>
      <c r="BV215" s="1165"/>
      <c r="BW215" s="1165"/>
      <c r="BX215" s="1165"/>
      <c r="BY215" s="1165"/>
      <c r="BZ215" s="1165"/>
      <c r="CA215" s="1165"/>
      <c r="CB215" s="1165"/>
      <c r="CC215" s="1165"/>
      <c r="CD215" s="1165"/>
      <c r="CE215" s="1165"/>
      <c r="CF215" s="1165"/>
      <c r="CG215" s="1165"/>
      <c r="CH215" s="1165"/>
      <c r="CI215" s="1165"/>
      <c r="CJ215" s="1165"/>
      <c r="CK215" s="1165"/>
      <c r="CL215" s="1223">
        <f t="shared" si="5"/>
        <v>17</v>
      </c>
      <c r="CN215" s="1165"/>
      <c r="CO215" s="1165"/>
      <c r="CP215" s="1165"/>
      <c r="CQ215" s="1165"/>
    </row>
    <row r="216" spans="1:95" hidden="1">
      <c r="A216" s="1165" t="s">
        <v>710</v>
      </c>
      <c r="B216" s="1180">
        <v>45627</v>
      </c>
      <c r="C216" s="1181">
        <v>45642</v>
      </c>
      <c r="D216" s="1165" t="s">
        <v>706</v>
      </c>
      <c r="E216" s="1183">
        <v>7.38</v>
      </c>
      <c r="F216" s="1165">
        <v>4150</v>
      </c>
      <c r="G216" s="1234">
        <v>22.8</v>
      </c>
      <c r="H216" s="1165" t="s">
        <v>245</v>
      </c>
      <c r="I216" s="1165" t="s">
        <v>246</v>
      </c>
      <c r="J216" s="1165" t="s">
        <v>433</v>
      </c>
      <c r="L216" s="1183">
        <v>7.6</v>
      </c>
      <c r="M216" s="1165">
        <v>4810</v>
      </c>
      <c r="N216" s="1165" t="s">
        <v>53</v>
      </c>
      <c r="O216" s="1165" t="s">
        <v>51</v>
      </c>
      <c r="P216" s="1165" t="s">
        <v>51</v>
      </c>
      <c r="Q216" s="1165">
        <v>346</v>
      </c>
      <c r="R216" s="1165">
        <v>346</v>
      </c>
      <c r="S216" s="1165">
        <v>5</v>
      </c>
      <c r="T216" s="1165">
        <v>829</v>
      </c>
      <c r="U216" s="1165" t="s">
        <v>30</v>
      </c>
      <c r="V216" s="1165">
        <v>2E-3</v>
      </c>
      <c r="W216" s="1165">
        <v>5.8999999999999997E-2</v>
      </c>
      <c r="X216" s="1165" t="s">
        <v>37</v>
      </c>
      <c r="Y216" s="1165" t="s">
        <v>17</v>
      </c>
      <c r="Z216" s="1165" t="s">
        <v>17</v>
      </c>
      <c r="AA216" s="1165" t="s">
        <v>17</v>
      </c>
      <c r="AB216" s="1165" t="s">
        <v>17</v>
      </c>
      <c r="AC216" s="1165">
        <v>0.126</v>
      </c>
      <c r="AD216" s="1165" t="s">
        <v>17</v>
      </c>
      <c r="AE216" s="1165" t="s">
        <v>30</v>
      </c>
      <c r="AF216" s="1165" t="s">
        <v>50</v>
      </c>
      <c r="AG216" s="1165">
        <v>0.12</v>
      </c>
      <c r="AH216" s="1165" t="s">
        <v>52</v>
      </c>
      <c r="AI216" s="1165">
        <v>0.06</v>
      </c>
      <c r="AJ216" s="1165">
        <v>2E-3</v>
      </c>
      <c r="AK216" s="1165">
        <v>5.6000000000000001E-2</v>
      </c>
      <c r="AL216" s="1165" t="s">
        <v>37</v>
      </c>
      <c r="AM216" s="1165" t="s">
        <v>17</v>
      </c>
      <c r="AN216" s="1165" t="s">
        <v>17</v>
      </c>
      <c r="AO216" s="1165" t="s">
        <v>17</v>
      </c>
      <c r="AP216" s="1165" t="s">
        <v>17</v>
      </c>
      <c r="AQ216" s="1165">
        <v>0.16800000000000001</v>
      </c>
      <c r="AR216" s="1165" t="s">
        <v>17</v>
      </c>
      <c r="AS216" s="1165" t="s">
        <v>30</v>
      </c>
      <c r="AT216" s="1165" t="s">
        <v>50</v>
      </c>
      <c r="AU216" s="1165">
        <v>0.1</v>
      </c>
      <c r="AV216" s="1165">
        <v>0.2</v>
      </c>
      <c r="AW216" s="1165" t="s">
        <v>37</v>
      </c>
      <c r="AX216" s="1165" t="s">
        <v>37</v>
      </c>
      <c r="AY216" s="1165" t="s">
        <v>53</v>
      </c>
      <c r="AZ216" s="1165" t="s">
        <v>85</v>
      </c>
      <c r="BA216" s="1165" t="s">
        <v>85</v>
      </c>
      <c r="BB216" s="1165" t="s">
        <v>85</v>
      </c>
      <c r="BC216" s="1165" t="s">
        <v>85</v>
      </c>
      <c r="BD216" s="1165" t="s">
        <v>85</v>
      </c>
      <c r="BE216" s="1165" t="s">
        <v>85</v>
      </c>
      <c r="BF216" s="1165" t="s">
        <v>85</v>
      </c>
      <c r="BG216" s="1165" t="s">
        <v>85</v>
      </c>
      <c r="BH216" s="1165" t="s">
        <v>85</v>
      </c>
      <c r="BI216" s="1165" t="s">
        <v>85</v>
      </c>
      <c r="BJ216" s="1165" t="s">
        <v>85</v>
      </c>
      <c r="BK216" s="1165" t="s">
        <v>85</v>
      </c>
      <c r="BL216" s="1165" t="s">
        <v>102</v>
      </c>
      <c r="BM216" s="1165" t="s">
        <v>85</v>
      </c>
      <c r="BN216" s="1165" t="s">
        <v>85</v>
      </c>
      <c r="BO216" s="1165" t="s">
        <v>85</v>
      </c>
      <c r="BP216" s="1165" t="s">
        <v>102</v>
      </c>
      <c r="BQ216" s="1165" t="s">
        <v>102</v>
      </c>
      <c r="BR216" s="1165" t="s">
        <v>332</v>
      </c>
      <c r="BS216" s="1165" t="s">
        <v>0</v>
      </c>
      <c r="BT216" s="1165" t="s">
        <v>333</v>
      </c>
      <c r="BU216" s="1165" t="s">
        <v>0</v>
      </c>
      <c r="BV216" s="1165" t="s">
        <v>0</v>
      </c>
      <c r="BW216" s="1165" t="s">
        <v>332</v>
      </c>
      <c r="BX216" s="1165" t="s">
        <v>332</v>
      </c>
      <c r="BY216" s="1165" t="s">
        <v>333</v>
      </c>
      <c r="BZ216" s="1165" t="s">
        <v>333</v>
      </c>
      <c r="CA216" s="1165" t="s">
        <v>333</v>
      </c>
      <c r="CB216" s="1165" t="s">
        <v>333</v>
      </c>
      <c r="CC216" s="1165" t="s">
        <v>333</v>
      </c>
      <c r="CD216" s="1165" t="s">
        <v>51</v>
      </c>
      <c r="CE216" s="1165" t="s">
        <v>15</v>
      </c>
      <c r="CF216" s="1165" t="s">
        <v>15</v>
      </c>
      <c r="CG216" s="1165" t="s">
        <v>15</v>
      </c>
      <c r="CH216" s="1165" t="s">
        <v>15</v>
      </c>
      <c r="CI216" s="1165" t="s">
        <v>15</v>
      </c>
      <c r="CJ216" s="1165" t="s">
        <v>51</v>
      </c>
      <c r="CK216" s="1165" t="s">
        <v>53</v>
      </c>
      <c r="CL216" s="1223">
        <f t="shared" si="5"/>
        <v>2.5</v>
      </c>
      <c r="CN216" s="1165"/>
      <c r="CO216" s="1165"/>
      <c r="CP216" s="1165"/>
      <c r="CQ216" s="1165"/>
    </row>
    <row r="217" spans="1:95">
      <c r="A217" s="1165" t="s">
        <v>710</v>
      </c>
      <c r="B217" s="1180">
        <v>45658</v>
      </c>
      <c r="C217" s="1181">
        <v>45681</v>
      </c>
      <c r="D217" s="1165"/>
      <c r="E217" s="1183">
        <v>7.64</v>
      </c>
      <c r="F217" s="1165">
        <v>4180</v>
      </c>
      <c r="G217" s="1234">
        <v>26.6</v>
      </c>
      <c r="H217" s="1165" t="s">
        <v>245</v>
      </c>
      <c r="I217" s="1165" t="s">
        <v>246</v>
      </c>
      <c r="J217" s="1165" t="s">
        <v>433</v>
      </c>
      <c r="L217" s="1183">
        <v>7.44</v>
      </c>
      <c r="M217" s="1165">
        <v>4490</v>
      </c>
      <c r="N217" s="1165">
        <v>6</v>
      </c>
      <c r="O217" s="1165"/>
      <c r="P217" s="1165"/>
      <c r="Q217" s="1165"/>
      <c r="R217" s="1165"/>
      <c r="S217" s="1165"/>
      <c r="T217" s="1165"/>
      <c r="U217" s="1165"/>
      <c r="V217" s="1165"/>
      <c r="W217" s="1165"/>
      <c r="X217" s="1165"/>
      <c r="Y217" s="1165"/>
      <c r="Z217" s="1165"/>
      <c r="AA217" s="1165"/>
      <c r="AB217" s="1165"/>
      <c r="AC217" s="1165"/>
      <c r="AD217" s="1165"/>
      <c r="AE217" s="1165"/>
      <c r="AF217" s="1165"/>
      <c r="AG217" s="1165"/>
      <c r="AH217" s="1165"/>
      <c r="AI217" s="1165"/>
      <c r="AJ217" s="1165"/>
      <c r="AK217" s="1165"/>
      <c r="AL217" s="1165"/>
      <c r="AM217" s="1165"/>
      <c r="AN217" s="1165"/>
      <c r="AO217" s="1165"/>
      <c r="AP217" s="1165"/>
      <c r="AQ217" s="1165"/>
      <c r="AR217" s="1165"/>
      <c r="AS217" s="1165"/>
      <c r="AT217" s="1165"/>
      <c r="AU217" s="1165"/>
      <c r="AV217" s="1165"/>
      <c r="AW217" s="1165"/>
      <c r="AX217" s="1165"/>
      <c r="AY217" s="1165"/>
      <c r="AZ217" s="1165"/>
      <c r="BA217" s="1165"/>
      <c r="BB217" s="1165"/>
      <c r="BC217" s="1165"/>
      <c r="BD217" s="1165"/>
      <c r="BE217" s="1165"/>
      <c r="BF217" s="1165"/>
      <c r="BG217" s="1165"/>
      <c r="BH217" s="1165"/>
      <c r="BI217" s="1165"/>
      <c r="BJ217" s="1165"/>
      <c r="BK217" s="1165"/>
      <c r="BL217" s="1165"/>
      <c r="BM217" s="1165"/>
      <c r="BN217" s="1165"/>
      <c r="BO217" s="1165"/>
      <c r="BP217" s="1165"/>
      <c r="BQ217" s="1165"/>
      <c r="BR217" s="1165"/>
      <c r="BS217" s="1165"/>
      <c r="BT217" s="1165"/>
      <c r="BU217" s="1165"/>
      <c r="BV217" s="1165"/>
      <c r="BW217" s="1165"/>
      <c r="BX217" s="1165"/>
      <c r="BY217" s="1165"/>
      <c r="BZ217" s="1165"/>
      <c r="CA217" s="1165"/>
      <c r="CB217" s="1165"/>
      <c r="CC217" s="1165"/>
      <c r="CD217" s="1165"/>
      <c r="CE217" s="1165"/>
      <c r="CF217" s="1165"/>
      <c r="CG217" s="1165"/>
      <c r="CH217" s="1165"/>
      <c r="CI217" s="1165"/>
      <c r="CJ217" s="1165"/>
      <c r="CK217" s="1165"/>
      <c r="CL217" s="1223">
        <f t="shared" si="5"/>
        <v>6</v>
      </c>
      <c r="CN217" s="1165"/>
      <c r="CO217" s="1165"/>
      <c r="CP217" s="1165"/>
      <c r="CQ217" s="1165"/>
    </row>
    <row r="218" spans="1:95">
      <c r="A218" s="1165" t="s">
        <v>710</v>
      </c>
      <c r="B218" s="1180">
        <v>45689</v>
      </c>
      <c r="C218" s="1181">
        <v>45698</v>
      </c>
      <c r="D218" s="1165" t="s">
        <v>706</v>
      </c>
      <c r="E218" s="1183">
        <v>7.65</v>
      </c>
      <c r="F218" s="1165">
        <v>4300</v>
      </c>
      <c r="G218" s="1234">
        <v>22.2</v>
      </c>
      <c r="H218" s="1165" t="s">
        <v>245</v>
      </c>
      <c r="I218" s="1165" t="s">
        <v>246</v>
      </c>
      <c r="J218" s="1165" t="s">
        <v>433</v>
      </c>
      <c r="L218" s="1183">
        <v>7.57</v>
      </c>
      <c r="M218" s="1165">
        <v>5050</v>
      </c>
      <c r="N218" s="1165">
        <v>5</v>
      </c>
      <c r="O218" s="1165"/>
      <c r="P218" s="1165"/>
      <c r="Q218" s="1165"/>
      <c r="R218" s="1165"/>
      <c r="S218" s="1165"/>
      <c r="T218" s="1165"/>
      <c r="U218" s="1165"/>
      <c r="V218" s="1165"/>
      <c r="W218" s="1165"/>
      <c r="X218" s="1165"/>
      <c r="Y218" s="1165"/>
      <c r="Z218" s="1165"/>
      <c r="AA218" s="1165"/>
      <c r="AB218" s="1165"/>
      <c r="AC218" s="1165"/>
      <c r="AD218" s="1165"/>
      <c r="AE218" s="1165"/>
      <c r="AF218" s="1165"/>
      <c r="AG218" s="1165"/>
      <c r="AH218" s="1165"/>
      <c r="AI218" s="1165"/>
      <c r="AJ218" s="1165"/>
      <c r="AK218" s="1165"/>
      <c r="AL218" s="1165"/>
      <c r="AM218" s="1165"/>
      <c r="AN218" s="1165"/>
      <c r="AO218" s="1165"/>
      <c r="AP218" s="1165"/>
      <c r="AQ218" s="1165"/>
      <c r="AR218" s="1165"/>
      <c r="AS218" s="1165"/>
      <c r="AT218" s="1165"/>
      <c r="AU218" s="1165"/>
      <c r="AV218" s="1165"/>
      <c r="AW218" s="1165"/>
      <c r="AX218" s="1165"/>
      <c r="AY218" s="1165"/>
      <c r="AZ218" s="1165"/>
      <c r="BA218" s="1165"/>
      <c r="BB218" s="1165"/>
      <c r="BC218" s="1165"/>
      <c r="BD218" s="1165"/>
      <c r="BE218" s="1165"/>
      <c r="BF218" s="1165"/>
      <c r="BG218" s="1165"/>
      <c r="BH218" s="1165"/>
      <c r="BI218" s="1165"/>
      <c r="BJ218" s="1165"/>
      <c r="BK218" s="1165"/>
      <c r="BL218" s="1165"/>
      <c r="BM218" s="1165"/>
      <c r="BN218" s="1165"/>
      <c r="BO218" s="1165"/>
      <c r="BP218" s="1165"/>
      <c r="BQ218" s="1165"/>
      <c r="BR218" s="1165"/>
      <c r="BS218" s="1165"/>
      <c r="BT218" s="1165"/>
      <c r="BU218" s="1165"/>
      <c r="BV218" s="1165"/>
      <c r="BW218" s="1165"/>
      <c r="BX218" s="1165"/>
      <c r="BY218" s="1165"/>
      <c r="BZ218" s="1165"/>
      <c r="CA218" s="1165"/>
      <c r="CB218" s="1165"/>
      <c r="CC218" s="1165"/>
      <c r="CD218" s="1165"/>
      <c r="CE218" s="1165"/>
      <c r="CF218" s="1165"/>
      <c r="CG218" s="1165"/>
      <c r="CH218" s="1165"/>
      <c r="CI218" s="1165"/>
      <c r="CJ218" s="1165"/>
      <c r="CK218" s="1165"/>
      <c r="CL218" s="1223">
        <f t="shared" si="5"/>
        <v>5</v>
      </c>
      <c r="CN218" s="1165"/>
      <c r="CO218" s="1165"/>
      <c r="CP218" s="1165"/>
      <c r="CQ218" s="1165"/>
    </row>
    <row r="219" spans="1:95">
      <c r="A219" s="1165" t="s">
        <v>710</v>
      </c>
      <c r="B219" s="1180">
        <v>45717</v>
      </c>
      <c r="C219" s="1181">
        <v>45737</v>
      </c>
      <c r="D219" s="1165" t="s">
        <v>719</v>
      </c>
      <c r="E219" s="1183">
        <v>7.77</v>
      </c>
      <c r="F219" s="1165">
        <v>4460</v>
      </c>
      <c r="G219" s="1234">
        <v>20.7</v>
      </c>
      <c r="H219" s="1165" t="s">
        <v>245</v>
      </c>
      <c r="I219" s="1165" t="s">
        <v>246</v>
      </c>
      <c r="J219" s="1165" t="s">
        <v>433</v>
      </c>
      <c r="L219" s="1183">
        <v>7.63</v>
      </c>
      <c r="M219" s="1165">
        <v>4600</v>
      </c>
      <c r="N219" s="1165">
        <v>9</v>
      </c>
      <c r="O219" s="1165" t="s">
        <v>51</v>
      </c>
      <c r="P219" s="1165" t="s">
        <v>51</v>
      </c>
      <c r="Q219" s="1165">
        <v>335</v>
      </c>
      <c r="R219" s="1165">
        <v>335</v>
      </c>
      <c r="S219" s="1165">
        <v>8</v>
      </c>
      <c r="T219" s="1165">
        <v>659</v>
      </c>
      <c r="U219" s="1165" t="s">
        <v>30</v>
      </c>
      <c r="V219" s="1165">
        <v>2E-3</v>
      </c>
      <c r="W219" s="1165">
        <v>3.4000000000000002E-2</v>
      </c>
      <c r="X219" s="1165" t="s">
        <v>37</v>
      </c>
      <c r="Y219" s="1165" t="s">
        <v>17</v>
      </c>
      <c r="Z219" s="1165" t="s">
        <v>17</v>
      </c>
      <c r="AA219" s="1165" t="s">
        <v>17</v>
      </c>
      <c r="AB219" s="1165" t="s">
        <v>17</v>
      </c>
      <c r="AC219" s="1165">
        <v>5.3999999999999999E-2</v>
      </c>
      <c r="AD219" s="1165" t="s">
        <v>17</v>
      </c>
      <c r="AE219" s="1165" t="s">
        <v>30</v>
      </c>
      <c r="AF219" s="1165" t="s">
        <v>50</v>
      </c>
      <c r="AG219" s="1165">
        <v>0.09</v>
      </c>
      <c r="AH219" s="1165" t="s">
        <v>52</v>
      </c>
      <c r="AI219" s="1165">
        <v>0.06</v>
      </c>
      <c r="AJ219" s="1165">
        <v>2E-3</v>
      </c>
      <c r="AK219" s="1165">
        <v>3.5999999999999997E-2</v>
      </c>
      <c r="AL219" s="1165" t="s">
        <v>37</v>
      </c>
      <c r="AM219" s="1165" t="s">
        <v>17</v>
      </c>
      <c r="AN219" s="1165" t="s">
        <v>17</v>
      </c>
      <c r="AO219" s="1165" t="s">
        <v>17</v>
      </c>
      <c r="AP219" s="1165" t="s">
        <v>17</v>
      </c>
      <c r="AQ219" s="1165">
        <v>0.09</v>
      </c>
      <c r="AR219" s="1165" t="s">
        <v>17</v>
      </c>
      <c r="AS219" s="1165" t="s">
        <v>30</v>
      </c>
      <c r="AT219" s="1165" t="s">
        <v>50</v>
      </c>
      <c r="AU219" s="1165">
        <v>0.11</v>
      </c>
      <c r="AV219" s="1165">
        <v>0.16</v>
      </c>
      <c r="AW219" s="1165" t="s">
        <v>37</v>
      </c>
      <c r="AX219" s="1165" t="s">
        <v>37</v>
      </c>
      <c r="AY219" s="1165" t="s">
        <v>53</v>
      </c>
      <c r="AZ219" s="1165" t="s">
        <v>85</v>
      </c>
      <c r="BA219" s="1165" t="s">
        <v>85</v>
      </c>
      <c r="BB219" s="1165" t="s">
        <v>85</v>
      </c>
      <c r="BC219" s="1165" t="s">
        <v>85</v>
      </c>
      <c r="BD219" s="1165" t="s">
        <v>85</v>
      </c>
      <c r="BE219" s="1165" t="s">
        <v>85</v>
      </c>
      <c r="BF219" s="1165" t="s">
        <v>85</v>
      </c>
      <c r="BG219" s="1165" t="s">
        <v>85</v>
      </c>
      <c r="BH219" s="1165" t="s">
        <v>85</v>
      </c>
      <c r="BI219" s="1165" t="s">
        <v>85</v>
      </c>
      <c r="BJ219" s="1165" t="s">
        <v>85</v>
      </c>
      <c r="BK219" s="1165" t="s">
        <v>85</v>
      </c>
      <c r="BL219" s="1165" t="s">
        <v>102</v>
      </c>
      <c r="BM219" s="1165" t="s">
        <v>85</v>
      </c>
      <c r="BN219" s="1165" t="s">
        <v>85</v>
      </c>
      <c r="BO219" s="1165" t="s">
        <v>85</v>
      </c>
      <c r="BP219" s="1165" t="s">
        <v>102</v>
      </c>
      <c r="BQ219" s="1165" t="s">
        <v>102</v>
      </c>
      <c r="BR219" s="1165" t="s">
        <v>332</v>
      </c>
      <c r="BS219" s="1165" t="s">
        <v>0</v>
      </c>
      <c r="BT219" s="1165" t="s">
        <v>333</v>
      </c>
      <c r="BU219" s="1165" t="s">
        <v>0</v>
      </c>
      <c r="BV219" s="1165" t="s">
        <v>0</v>
      </c>
      <c r="BW219" s="1165" t="s">
        <v>332</v>
      </c>
      <c r="BX219" s="1165" t="s">
        <v>332</v>
      </c>
      <c r="BY219" s="1165" t="s">
        <v>333</v>
      </c>
      <c r="BZ219" s="1165" t="s">
        <v>333</v>
      </c>
      <c r="CA219" s="1165" t="s">
        <v>333</v>
      </c>
      <c r="CB219" s="1165" t="s">
        <v>333</v>
      </c>
      <c r="CC219" s="1165" t="s">
        <v>333</v>
      </c>
      <c r="CD219" s="1165" t="s">
        <v>51</v>
      </c>
      <c r="CE219" s="1165" t="s">
        <v>15</v>
      </c>
      <c r="CF219" s="1165" t="s">
        <v>15</v>
      </c>
      <c r="CG219" s="1165" t="s">
        <v>15</v>
      </c>
      <c r="CH219" s="1165" t="s">
        <v>15</v>
      </c>
      <c r="CI219" s="1165" t="s">
        <v>15</v>
      </c>
      <c r="CJ219" s="1165" t="s">
        <v>51</v>
      </c>
      <c r="CK219" s="1165" t="s">
        <v>53</v>
      </c>
      <c r="CL219" s="1223">
        <f t="shared" si="5"/>
        <v>9</v>
      </c>
      <c r="CN219" s="1165"/>
      <c r="CO219" s="1165"/>
      <c r="CP219" s="1165"/>
      <c r="CQ219" s="1165"/>
    </row>
    <row r="220" spans="1:95">
      <c r="A220" s="1165" t="s">
        <v>710</v>
      </c>
      <c r="B220" s="1180">
        <v>45748</v>
      </c>
      <c r="C220" s="1181">
        <v>45757</v>
      </c>
      <c r="D220" s="1165" t="s">
        <v>706</v>
      </c>
      <c r="E220" s="1183">
        <v>7.4</v>
      </c>
      <c r="F220" s="1165">
        <v>3460</v>
      </c>
      <c r="G220" s="1234">
        <v>21.7</v>
      </c>
      <c r="H220" s="1165" t="s">
        <v>245</v>
      </c>
      <c r="I220" s="1165" t="s">
        <v>246</v>
      </c>
      <c r="J220" s="1165" t="s">
        <v>433</v>
      </c>
      <c r="L220" s="1183">
        <v>7.96</v>
      </c>
      <c r="M220" s="1165">
        <v>4450</v>
      </c>
      <c r="N220" s="1165">
        <v>9</v>
      </c>
      <c r="O220" s="1165"/>
      <c r="P220" s="1165"/>
      <c r="Q220" s="1165"/>
      <c r="R220" s="1165"/>
      <c r="S220" s="1165"/>
      <c r="T220" s="1165"/>
      <c r="U220" s="1165"/>
      <c r="V220" s="1165"/>
      <c r="W220" s="1165"/>
      <c r="X220" s="1165"/>
      <c r="Y220" s="1165"/>
      <c r="Z220" s="1165"/>
      <c r="AA220" s="1165"/>
      <c r="AB220" s="1165"/>
      <c r="AC220" s="1165"/>
      <c r="AD220" s="1165"/>
      <c r="AE220" s="1165"/>
      <c r="AF220" s="1165"/>
      <c r="AG220" s="1165"/>
      <c r="AH220" s="1165"/>
      <c r="AI220" s="1165"/>
      <c r="AJ220" s="1165"/>
      <c r="AK220" s="1165"/>
      <c r="AL220" s="1165"/>
      <c r="AM220" s="1165"/>
      <c r="AN220" s="1165"/>
      <c r="AO220" s="1165"/>
      <c r="AP220" s="1165"/>
      <c r="AQ220" s="1165"/>
      <c r="AR220" s="1165"/>
      <c r="AS220" s="1165"/>
      <c r="AT220" s="1165"/>
      <c r="AU220" s="1165"/>
      <c r="AV220" s="1165"/>
      <c r="AW220" s="1165"/>
      <c r="AX220" s="1165"/>
      <c r="AY220" s="1165"/>
      <c r="AZ220" s="1165"/>
      <c r="BA220" s="1165"/>
      <c r="BB220" s="1165"/>
      <c r="BC220" s="1165"/>
      <c r="BD220" s="1165"/>
      <c r="BE220" s="1165"/>
      <c r="BF220" s="1165"/>
      <c r="BG220" s="1165"/>
      <c r="BH220" s="1165"/>
      <c r="BI220" s="1165"/>
      <c r="BJ220" s="1165"/>
      <c r="BK220" s="1165"/>
      <c r="BL220" s="1165"/>
      <c r="BM220" s="1165"/>
      <c r="BN220" s="1165"/>
      <c r="BO220" s="1165"/>
      <c r="BP220" s="1165"/>
      <c r="BQ220" s="1165"/>
      <c r="BR220" s="1165"/>
      <c r="BS220" s="1165"/>
      <c r="BT220" s="1165"/>
      <c r="BU220" s="1165"/>
      <c r="BV220" s="1165"/>
      <c r="BW220" s="1165"/>
      <c r="BX220" s="1165"/>
      <c r="BY220" s="1165"/>
      <c r="BZ220" s="1165"/>
      <c r="CA220" s="1165"/>
      <c r="CB220" s="1165"/>
      <c r="CC220" s="1165"/>
      <c r="CD220" s="1165"/>
      <c r="CE220" s="1165"/>
      <c r="CF220" s="1165"/>
      <c r="CG220" s="1165"/>
      <c r="CH220" s="1165"/>
      <c r="CI220" s="1165"/>
      <c r="CJ220" s="1165"/>
      <c r="CK220" s="1165"/>
      <c r="CL220" s="1223">
        <f t="shared" si="5"/>
        <v>9</v>
      </c>
      <c r="CN220" s="1165"/>
      <c r="CO220" s="1165"/>
      <c r="CP220" s="1165"/>
      <c r="CQ220" s="1165"/>
    </row>
    <row r="221" spans="1:95">
      <c r="A221" s="1165" t="s">
        <v>710</v>
      </c>
      <c r="B221" s="1180">
        <v>45778</v>
      </c>
      <c r="C221" s="1181">
        <v>45789</v>
      </c>
      <c r="D221" s="1165" t="s">
        <v>719</v>
      </c>
      <c r="E221" s="1183">
        <v>7.13</v>
      </c>
      <c r="F221" s="1165">
        <v>3063</v>
      </c>
      <c r="G221" s="1234">
        <v>17.399999999999999</v>
      </c>
      <c r="H221" s="1165" t="s">
        <v>245</v>
      </c>
      <c r="I221" s="1165" t="s">
        <v>246</v>
      </c>
      <c r="J221" s="1165" t="s">
        <v>433</v>
      </c>
      <c r="L221" s="1183">
        <v>7.93</v>
      </c>
      <c r="M221" s="1165">
        <v>3100</v>
      </c>
      <c r="N221" s="1165" t="s">
        <v>53</v>
      </c>
      <c r="O221" s="1165"/>
      <c r="P221" s="1165"/>
      <c r="Q221" s="1165"/>
      <c r="R221" s="1165"/>
      <c r="S221" s="1165"/>
      <c r="T221" s="1165"/>
      <c r="U221" s="1165"/>
      <c r="V221" s="1165"/>
      <c r="W221" s="1165"/>
      <c r="X221" s="1165"/>
      <c r="Y221" s="1165"/>
      <c r="Z221" s="1165"/>
      <c r="AA221" s="1165"/>
      <c r="AB221" s="1165"/>
      <c r="AC221" s="1165"/>
      <c r="AD221" s="1165"/>
      <c r="AE221" s="1165"/>
      <c r="AF221" s="1165"/>
      <c r="AG221" s="1165"/>
      <c r="AH221" s="1165"/>
      <c r="AI221" s="1165"/>
      <c r="AJ221" s="1165"/>
      <c r="AK221" s="1165"/>
      <c r="AL221" s="1165"/>
      <c r="AM221" s="1165"/>
      <c r="AN221" s="1165"/>
      <c r="AO221" s="1165"/>
      <c r="AP221" s="1165"/>
      <c r="AQ221" s="1165"/>
      <c r="AR221" s="1165"/>
      <c r="AS221" s="1165"/>
      <c r="AT221" s="1165"/>
      <c r="AU221" s="1165"/>
      <c r="AV221" s="1165"/>
      <c r="AW221" s="1165"/>
      <c r="AX221" s="1165"/>
      <c r="AY221" s="1165"/>
      <c r="AZ221" s="1165"/>
      <c r="BA221" s="1165"/>
      <c r="BB221" s="1165"/>
      <c r="BC221" s="1165"/>
      <c r="BD221" s="1165"/>
      <c r="BE221" s="1165"/>
      <c r="BF221" s="1165"/>
      <c r="BG221" s="1165"/>
      <c r="BH221" s="1165"/>
      <c r="BI221" s="1165"/>
      <c r="BJ221" s="1165"/>
      <c r="BK221" s="1165"/>
      <c r="BL221" s="1165"/>
      <c r="BM221" s="1165"/>
      <c r="BN221" s="1165"/>
      <c r="BO221" s="1165"/>
      <c r="BP221" s="1165"/>
      <c r="BQ221" s="1165"/>
      <c r="BR221" s="1165"/>
      <c r="BS221" s="1165"/>
      <c r="BT221" s="1165"/>
      <c r="BU221" s="1165"/>
      <c r="BV221" s="1165"/>
      <c r="BW221" s="1165"/>
      <c r="BX221" s="1165"/>
      <c r="BY221" s="1165"/>
      <c r="BZ221" s="1165"/>
      <c r="CA221" s="1165"/>
      <c r="CB221" s="1165"/>
      <c r="CC221" s="1165"/>
      <c r="CD221" s="1165"/>
      <c r="CE221" s="1165"/>
      <c r="CF221" s="1165"/>
      <c r="CG221" s="1165"/>
      <c r="CH221" s="1165"/>
      <c r="CI221" s="1165"/>
      <c r="CJ221" s="1165"/>
      <c r="CK221" s="1165"/>
      <c r="CL221" s="1223">
        <f t="shared" si="5"/>
        <v>2.5</v>
      </c>
      <c r="CN221" s="1165"/>
      <c r="CO221" s="1165"/>
      <c r="CP221" s="1165"/>
      <c r="CQ221" s="1165"/>
    </row>
    <row r="222" spans="1:95">
      <c r="A222" s="1165" t="s">
        <v>710</v>
      </c>
      <c r="B222" s="1180">
        <v>45809</v>
      </c>
      <c r="C222" s="1181">
        <v>45834</v>
      </c>
      <c r="D222" s="1165" t="s">
        <v>706</v>
      </c>
      <c r="E222" s="1183">
        <v>7.26</v>
      </c>
      <c r="F222" s="1165">
        <v>1630</v>
      </c>
      <c r="G222" s="1234">
        <v>11.1</v>
      </c>
      <c r="H222" s="1165" t="s">
        <v>245</v>
      </c>
      <c r="I222" s="1165" t="s">
        <v>246</v>
      </c>
      <c r="J222" s="1165" t="s">
        <v>433</v>
      </c>
      <c r="K222" s="1165"/>
      <c r="L222" s="1165">
        <v>7.89</v>
      </c>
      <c r="M222" s="1165">
        <v>1570</v>
      </c>
      <c r="N222" s="1165" t="s">
        <v>53</v>
      </c>
      <c r="O222" s="1165" t="s">
        <v>51</v>
      </c>
      <c r="P222" s="1165" t="s">
        <v>51</v>
      </c>
      <c r="Q222" s="1165">
        <v>197</v>
      </c>
      <c r="R222" s="1165">
        <v>197</v>
      </c>
      <c r="S222" s="1165">
        <v>6</v>
      </c>
      <c r="T222" s="1165">
        <v>216</v>
      </c>
      <c r="U222" s="1165" t="s">
        <v>30</v>
      </c>
      <c r="V222" s="1165" t="s">
        <v>17</v>
      </c>
      <c r="W222" s="1165">
        <v>3.2000000000000001E-2</v>
      </c>
      <c r="X222" s="1165" t="s">
        <v>37</v>
      </c>
      <c r="Y222" s="1165" t="s">
        <v>17</v>
      </c>
      <c r="Z222" s="1165" t="s">
        <v>17</v>
      </c>
      <c r="AA222" s="1165" t="s">
        <v>17</v>
      </c>
      <c r="AB222" s="1165" t="s">
        <v>17</v>
      </c>
      <c r="AC222" s="1165">
        <v>3.4000000000000002E-2</v>
      </c>
      <c r="AD222" s="1165" t="s">
        <v>17</v>
      </c>
      <c r="AE222" s="1165" t="s">
        <v>30</v>
      </c>
      <c r="AF222" s="1165" t="s">
        <v>50</v>
      </c>
      <c r="AG222" s="1165">
        <v>7.0000000000000007E-2</v>
      </c>
      <c r="AH222" s="1165" t="s">
        <v>52</v>
      </c>
      <c r="AI222" s="1165">
        <v>0.04</v>
      </c>
      <c r="AJ222" s="1165">
        <v>1E-3</v>
      </c>
      <c r="AK222" s="1165">
        <v>3.2000000000000001E-2</v>
      </c>
      <c r="AL222" s="1165" t="s">
        <v>37</v>
      </c>
      <c r="AM222" s="1165" t="s">
        <v>17</v>
      </c>
      <c r="AN222" s="1165" t="s">
        <v>17</v>
      </c>
      <c r="AO222" s="1165" t="s">
        <v>17</v>
      </c>
      <c r="AP222" s="1165" t="s">
        <v>17</v>
      </c>
      <c r="AQ222" s="1165">
        <v>0.04</v>
      </c>
      <c r="AR222" s="1165" t="s">
        <v>17</v>
      </c>
      <c r="AS222" s="1165" t="s">
        <v>30</v>
      </c>
      <c r="AT222" s="1165" t="s">
        <v>50</v>
      </c>
      <c r="AU222" s="1165">
        <v>7.0000000000000007E-2</v>
      </c>
      <c r="AV222" s="1165">
        <v>0.24</v>
      </c>
      <c r="AW222" s="1165" t="s">
        <v>37</v>
      </c>
      <c r="AX222" s="1165" t="s">
        <v>37</v>
      </c>
      <c r="AY222" s="1165" t="s">
        <v>53</v>
      </c>
      <c r="AZ222" s="1165" t="s">
        <v>85</v>
      </c>
      <c r="BA222" s="1165" t="s">
        <v>85</v>
      </c>
      <c r="BB222" s="1165" t="s">
        <v>85</v>
      </c>
      <c r="BC222" s="1165" t="s">
        <v>85</v>
      </c>
      <c r="BD222" s="1165" t="s">
        <v>85</v>
      </c>
      <c r="BE222" s="1165" t="s">
        <v>85</v>
      </c>
      <c r="BF222" s="1165" t="s">
        <v>85</v>
      </c>
      <c r="BG222" s="1165" t="s">
        <v>85</v>
      </c>
      <c r="BH222" s="1165" t="s">
        <v>85</v>
      </c>
      <c r="BI222" s="1165" t="s">
        <v>85</v>
      </c>
      <c r="BJ222" s="1165" t="s">
        <v>85</v>
      </c>
      <c r="BK222" s="1165" t="s">
        <v>85</v>
      </c>
      <c r="BL222" s="1165" t="s">
        <v>102</v>
      </c>
      <c r="BM222" s="1165" t="s">
        <v>85</v>
      </c>
      <c r="BN222" s="1165" t="s">
        <v>85</v>
      </c>
      <c r="BO222" s="1165" t="s">
        <v>85</v>
      </c>
      <c r="BP222" s="1165" t="s">
        <v>102</v>
      </c>
      <c r="BQ222" s="1165" t="s">
        <v>102</v>
      </c>
      <c r="BR222" s="1165" t="s">
        <v>332</v>
      </c>
      <c r="BS222" s="1165" t="s">
        <v>0</v>
      </c>
      <c r="BT222" s="1165" t="s">
        <v>333</v>
      </c>
      <c r="BU222" s="1165" t="s">
        <v>0</v>
      </c>
      <c r="BV222" s="1165" t="s">
        <v>0</v>
      </c>
      <c r="BW222" s="1165" t="s">
        <v>332</v>
      </c>
      <c r="BX222" s="1165" t="s">
        <v>332</v>
      </c>
      <c r="BY222" s="1165" t="s">
        <v>333</v>
      </c>
      <c r="BZ222" s="1165" t="s">
        <v>333</v>
      </c>
      <c r="CA222" s="1165" t="s">
        <v>333</v>
      </c>
      <c r="CB222" s="1165" t="s">
        <v>333</v>
      </c>
      <c r="CC222" s="1165" t="s">
        <v>333</v>
      </c>
      <c r="CD222" s="1165" t="s">
        <v>51</v>
      </c>
      <c r="CE222" s="1165" t="s">
        <v>15</v>
      </c>
      <c r="CF222" s="1165" t="s">
        <v>15</v>
      </c>
      <c r="CG222" s="1165" t="s">
        <v>15</v>
      </c>
      <c r="CH222" s="1165" t="s">
        <v>15</v>
      </c>
      <c r="CI222" s="1165" t="s">
        <v>15</v>
      </c>
      <c r="CJ222" s="1165" t="s">
        <v>51</v>
      </c>
      <c r="CK222" s="1165" t="s">
        <v>53</v>
      </c>
      <c r="CL222" s="1223">
        <f t="shared" si="5"/>
        <v>2.5</v>
      </c>
      <c r="CN222" s="1165"/>
      <c r="CO222" s="1165"/>
      <c r="CP222" s="1165"/>
      <c r="CQ222" s="1165"/>
    </row>
    <row r="223" spans="1:95">
      <c r="A223" s="1165" t="s">
        <v>710</v>
      </c>
      <c r="B223" s="1180">
        <v>45839</v>
      </c>
      <c r="C223" s="1181">
        <v>45863</v>
      </c>
      <c r="D223" s="1165" t="s">
        <v>719</v>
      </c>
      <c r="E223" s="1183">
        <v>7.69</v>
      </c>
      <c r="F223" s="1165">
        <v>1608</v>
      </c>
      <c r="G223" s="1234">
        <v>11.4</v>
      </c>
      <c r="H223" s="1165" t="s">
        <v>245</v>
      </c>
      <c r="I223" s="1165" t="s">
        <v>246</v>
      </c>
      <c r="J223" s="1165" t="s">
        <v>433</v>
      </c>
      <c r="K223" s="1165"/>
      <c r="L223" s="1183">
        <v>7.75</v>
      </c>
      <c r="M223" s="1165">
        <v>1760</v>
      </c>
      <c r="N223" s="1165" t="s">
        <v>53</v>
      </c>
      <c r="O223" s="1165"/>
      <c r="P223" s="1165"/>
      <c r="Q223" s="1165"/>
      <c r="R223" s="1165"/>
      <c r="S223" s="1165"/>
      <c r="T223" s="1165"/>
      <c r="U223" s="1165"/>
      <c r="V223" s="1165"/>
      <c r="W223" s="1165"/>
      <c r="X223" s="1165"/>
      <c r="Y223" s="1165"/>
      <c r="Z223" s="1165"/>
      <c r="AA223" s="1165"/>
      <c r="AB223" s="1165"/>
      <c r="AC223" s="1165"/>
      <c r="AD223" s="1165"/>
      <c r="AE223" s="1165"/>
      <c r="AF223" s="1165"/>
      <c r="AG223" s="1165"/>
      <c r="AH223" s="1165"/>
      <c r="AI223" s="1165"/>
      <c r="AJ223" s="1165"/>
      <c r="AK223" s="1165"/>
      <c r="AL223" s="1165"/>
      <c r="AM223" s="1165"/>
      <c r="AN223" s="1165"/>
      <c r="AO223" s="1165"/>
      <c r="AP223" s="1165"/>
      <c r="AQ223" s="1165"/>
      <c r="AR223" s="1165"/>
      <c r="AS223" s="1165"/>
      <c r="AT223" s="1165"/>
      <c r="AU223" s="1165"/>
      <c r="AV223" s="1165"/>
      <c r="AW223" s="1165"/>
      <c r="AX223" s="1165"/>
      <c r="AY223" s="1165"/>
      <c r="AZ223" s="1165"/>
      <c r="BA223" s="1165"/>
      <c r="BB223" s="1165"/>
      <c r="BC223" s="1165"/>
      <c r="BD223" s="1165"/>
      <c r="BE223" s="1165"/>
      <c r="BF223" s="1165"/>
      <c r="BG223" s="1165"/>
      <c r="BH223" s="1165"/>
      <c r="BI223" s="1165"/>
      <c r="BJ223" s="1165"/>
      <c r="BK223" s="1165"/>
      <c r="BL223" s="1165"/>
      <c r="BM223" s="1165"/>
      <c r="BN223" s="1165"/>
      <c r="BO223" s="1165"/>
      <c r="BP223" s="1165"/>
      <c r="BQ223" s="1165"/>
      <c r="BR223" s="1165"/>
      <c r="BS223" s="1165"/>
      <c r="BT223" s="1165"/>
      <c r="BU223" s="1165"/>
      <c r="BV223" s="1165"/>
      <c r="BW223" s="1165"/>
      <c r="BX223" s="1165"/>
      <c r="BY223" s="1165"/>
      <c r="BZ223" s="1165"/>
      <c r="CA223" s="1165"/>
      <c r="CB223" s="1165"/>
      <c r="CC223" s="1165"/>
      <c r="CD223" s="1165"/>
      <c r="CE223" s="1165"/>
      <c r="CF223" s="1165"/>
      <c r="CG223" s="1165"/>
      <c r="CH223" s="1165"/>
      <c r="CI223" s="1165"/>
      <c r="CJ223" s="1165"/>
      <c r="CK223" s="1165"/>
      <c r="CL223" s="1223">
        <f t="shared" si="5"/>
        <v>2.5</v>
      </c>
      <c r="CN223" s="1165"/>
      <c r="CO223" s="1165"/>
      <c r="CP223" s="1165"/>
      <c r="CQ223" s="1165"/>
    </row>
    <row r="224" spans="1:95">
      <c r="A224" s="1165" t="s">
        <v>710</v>
      </c>
      <c r="B224" s="1180">
        <v>45870</v>
      </c>
      <c r="C224" s="1181"/>
      <c r="D224" s="1165"/>
      <c r="E224" s="1183"/>
      <c r="F224" s="1165"/>
      <c r="G224" s="1234"/>
      <c r="H224" s="1165"/>
      <c r="I224" s="1165"/>
      <c r="J224" s="1165"/>
      <c r="K224" s="1165"/>
      <c r="L224" s="1183"/>
      <c r="M224" s="1165"/>
      <c r="N224" s="1165"/>
      <c r="O224" s="1165"/>
      <c r="P224" s="1165"/>
      <c r="Q224" s="1165"/>
      <c r="R224" s="1165"/>
      <c r="S224" s="1165"/>
      <c r="T224" s="1165"/>
      <c r="U224" s="1165"/>
      <c r="V224" s="1165"/>
      <c r="W224" s="1165"/>
      <c r="X224" s="1165"/>
      <c r="Y224" s="1165"/>
      <c r="Z224" s="1165"/>
      <c r="AA224" s="1165"/>
      <c r="AB224" s="1165"/>
      <c r="AC224" s="1165"/>
      <c r="AD224" s="1165"/>
      <c r="AE224" s="1165"/>
      <c r="AF224" s="1165"/>
      <c r="AG224" s="1165"/>
      <c r="AH224" s="1165"/>
      <c r="AI224" s="1165"/>
      <c r="AJ224" s="1165"/>
      <c r="AK224" s="1165"/>
      <c r="AL224" s="1165"/>
      <c r="AM224" s="1165"/>
      <c r="AN224" s="1165"/>
      <c r="AO224" s="1165"/>
      <c r="AP224" s="1165"/>
      <c r="AQ224" s="1165"/>
      <c r="AR224" s="1165"/>
      <c r="AS224" s="1165"/>
      <c r="AT224" s="1165"/>
      <c r="AU224" s="1165"/>
      <c r="AV224" s="1165"/>
      <c r="AW224" s="1165"/>
      <c r="AX224" s="1165"/>
      <c r="AY224" s="1165"/>
      <c r="AZ224" s="1165"/>
      <c r="BA224" s="1165"/>
      <c r="BB224" s="1165"/>
      <c r="BC224" s="1165"/>
      <c r="BD224" s="1165"/>
      <c r="BE224" s="1165"/>
      <c r="BF224" s="1165"/>
      <c r="BG224" s="1165"/>
      <c r="BH224" s="1165"/>
      <c r="BI224" s="1165"/>
      <c r="BJ224" s="1165"/>
      <c r="BK224" s="1165"/>
      <c r="BL224" s="1165"/>
      <c r="BM224" s="1165"/>
      <c r="BN224" s="1165"/>
      <c r="BO224" s="1165"/>
      <c r="BP224" s="1165"/>
      <c r="BQ224" s="1165"/>
      <c r="BR224" s="1165"/>
      <c r="BS224" s="1165"/>
      <c r="BT224" s="1165"/>
      <c r="BU224" s="1165"/>
      <c r="BV224" s="1165"/>
      <c r="BW224" s="1165"/>
      <c r="BX224" s="1165"/>
      <c r="BY224" s="1165"/>
      <c r="BZ224" s="1165"/>
      <c r="CA224" s="1165"/>
      <c r="CB224" s="1165"/>
      <c r="CC224" s="1165"/>
      <c r="CD224" s="1165"/>
      <c r="CE224" s="1165"/>
      <c r="CF224" s="1165"/>
      <c r="CG224" s="1165"/>
      <c r="CH224" s="1165"/>
      <c r="CI224" s="1165"/>
      <c r="CJ224" s="1165"/>
      <c r="CK224" s="1165"/>
      <c r="CL224" s="1223"/>
      <c r="CN224" s="1165"/>
      <c r="CO224" s="1165"/>
      <c r="CP224" s="1165"/>
      <c r="CQ224" s="1165"/>
    </row>
    <row r="225" spans="1:95">
      <c r="A225" s="1165" t="s">
        <v>710</v>
      </c>
      <c r="B225" s="1180">
        <v>45901</v>
      </c>
      <c r="C225" s="1181"/>
      <c r="D225" s="1165"/>
      <c r="E225" s="1183"/>
      <c r="F225" s="1165"/>
      <c r="G225" s="1234"/>
      <c r="H225" s="1165"/>
      <c r="I225" s="1165"/>
      <c r="J225" s="1165"/>
      <c r="K225" s="1165"/>
      <c r="L225" s="1183"/>
      <c r="M225" s="1165"/>
      <c r="N225" s="1165"/>
      <c r="O225" s="1165"/>
      <c r="P225" s="1165"/>
      <c r="Q225" s="1165"/>
      <c r="R225" s="1165"/>
      <c r="S225" s="1165"/>
      <c r="T225" s="1165"/>
      <c r="U225" s="1165"/>
      <c r="V225" s="1165"/>
      <c r="W225" s="1165"/>
      <c r="X225" s="1165"/>
      <c r="Y225" s="1165"/>
      <c r="Z225" s="1165"/>
      <c r="AA225" s="1165"/>
      <c r="AB225" s="1165"/>
      <c r="AC225" s="1165"/>
      <c r="AD225" s="1165"/>
      <c r="AE225" s="1165"/>
      <c r="AF225" s="1165"/>
      <c r="AG225" s="1165"/>
      <c r="AH225" s="1165"/>
      <c r="AI225" s="1165"/>
      <c r="AJ225" s="1165"/>
      <c r="AK225" s="1165"/>
      <c r="AL225" s="1165"/>
      <c r="AM225" s="1165"/>
      <c r="AN225" s="1165"/>
      <c r="AO225" s="1165"/>
      <c r="AP225" s="1165"/>
      <c r="AQ225" s="1165"/>
      <c r="AR225" s="1165"/>
      <c r="AS225" s="1165"/>
      <c r="AT225" s="1165"/>
      <c r="AU225" s="1165"/>
      <c r="AV225" s="1165"/>
      <c r="AW225" s="1165"/>
      <c r="AX225" s="1165"/>
      <c r="AY225" s="1165"/>
      <c r="AZ225" s="1165"/>
      <c r="BA225" s="1165"/>
      <c r="BB225" s="1165"/>
      <c r="BC225" s="1165"/>
      <c r="BD225" s="1165"/>
      <c r="BE225" s="1165"/>
      <c r="BF225" s="1165"/>
      <c r="BG225" s="1165"/>
      <c r="BH225" s="1165"/>
      <c r="BI225" s="1165"/>
      <c r="BJ225" s="1165"/>
      <c r="BK225" s="1165"/>
      <c r="BL225" s="1165"/>
      <c r="BM225" s="1165"/>
      <c r="BN225" s="1165"/>
      <c r="BO225" s="1165"/>
      <c r="BP225" s="1165"/>
      <c r="BQ225" s="1165"/>
      <c r="BR225" s="1165"/>
      <c r="BS225" s="1165"/>
      <c r="BT225" s="1165"/>
      <c r="BU225" s="1165"/>
      <c r="BV225" s="1165"/>
      <c r="BW225" s="1165"/>
      <c r="BX225" s="1165"/>
      <c r="BY225" s="1165"/>
      <c r="BZ225" s="1165"/>
      <c r="CA225" s="1165"/>
      <c r="CB225" s="1165"/>
      <c r="CC225" s="1165"/>
      <c r="CD225" s="1165"/>
      <c r="CE225" s="1165"/>
      <c r="CF225" s="1165"/>
      <c r="CG225" s="1165"/>
      <c r="CH225" s="1165"/>
      <c r="CI225" s="1165"/>
      <c r="CJ225" s="1165"/>
      <c r="CK225" s="1165"/>
      <c r="CL225" s="1223"/>
      <c r="CN225" s="1165"/>
      <c r="CO225" s="1165"/>
      <c r="CP225" s="1165"/>
      <c r="CQ225" s="1165"/>
    </row>
    <row r="226" spans="1:95">
      <c r="A226" s="1165" t="s">
        <v>710</v>
      </c>
      <c r="B226" s="1180">
        <v>45931</v>
      </c>
      <c r="C226" s="1181"/>
      <c r="D226" s="1165"/>
      <c r="E226" s="1183"/>
      <c r="F226" s="1165"/>
      <c r="G226" s="1234"/>
      <c r="H226" s="1165"/>
      <c r="I226" s="1165"/>
      <c r="J226" s="1165"/>
      <c r="K226" s="1165"/>
      <c r="L226" s="1183"/>
      <c r="M226" s="1165"/>
      <c r="N226" s="1165"/>
      <c r="O226" s="1165"/>
      <c r="P226" s="1165"/>
      <c r="Q226" s="1165"/>
      <c r="R226" s="1165"/>
      <c r="S226" s="1165"/>
      <c r="T226" s="1165"/>
      <c r="U226" s="1165"/>
      <c r="V226" s="1165"/>
      <c r="W226" s="1165"/>
      <c r="X226" s="1165"/>
      <c r="Y226" s="1165"/>
      <c r="Z226" s="1165"/>
      <c r="AA226" s="1165"/>
      <c r="AB226" s="1165"/>
      <c r="AC226" s="1165"/>
      <c r="AD226" s="1165"/>
      <c r="AE226" s="1165"/>
      <c r="AF226" s="1165"/>
      <c r="AG226" s="1165"/>
      <c r="AH226" s="1165"/>
      <c r="AI226" s="1165"/>
      <c r="AJ226" s="1165"/>
      <c r="AK226" s="1165"/>
      <c r="AL226" s="1165"/>
      <c r="AM226" s="1165"/>
      <c r="AN226" s="1165"/>
      <c r="AO226" s="1165"/>
      <c r="AP226" s="1165"/>
      <c r="AQ226" s="1165"/>
      <c r="AR226" s="1165"/>
      <c r="AS226" s="1165"/>
      <c r="AT226" s="1165"/>
      <c r="AU226" s="1165"/>
      <c r="AV226" s="1165"/>
      <c r="AW226" s="1165"/>
      <c r="AX226" s="1165"/>
      <c r="AY226" s="1165"/>
      <c r="AZ226" s="1165"/>
      <c r="BA226" s="1165"/>
      <c r="BB226" s="1165"/>
      <c r="BC226" s="1165"/>
      <c r="BD226" s="1165"/>
      <c r="BE226" s="1165"/>
      <c r="BF226" s="1165"/>
      <c r="BG226" s="1165"/>
      <c r="BH226" s="1165"/>
      <c r="BI226" s="1165"/>
      <c r="BJ226" s="1165"/>
      <c r="BK226" s="1165"/>
      <c r="BL226" s="1165"/>
      <c r="BM226" s="1165"/>
      <c r="BN226" s="1165"/>
      <c r="BO226" s="1165"/>
      <c r="BP226" s="1165"/>
      <c r="BQ226" s="1165"/>
      <c r="BR226" s="1165"/>
      <c r="BS226" s="1165"/>
      <c r="BT226" s="1165"/>
      <c r="BU226" s="1165"/>
      <c r="BV226" s="1165"/>
      <c r="BW226" s="1165"/>
      <c r="BX226" s="1165"/>
      <c r="BY226" s="1165"/>
      <c r="BZ226" s="1165"/>
      <c r="CA226" s="1165"/>
      <c r="CB226" s="1165"/>
      <c r="CC226" s="1165"/>
      <c r="CD226" s="1165"/>
      <c r="CE226" s="1165"/>
      <c r="CF226" s="1165"/>
      <c r="CG226" s="1165"/>
      <c r="CH226" s="1165"/>
      <c r="CI226" s="1165"/>
      <c r="CJ226" s="1165"/>
      <c r="CK226" s="1165"/>
      <c r="CL226" s="1223"/>
      <c r="CN226" s="1165"/>
      <c r="CO226" s="1165"/>
      <c r="CP226" s="1165"/>
      <c r="CQ226" s="1165"/>
    </row>
    <row r="227" spans="1:95">
      <c r="A227" s="1165" t="s">
        <v>710</v>
      </c>
      <c r="B227" s="1180">
        <v>45962</v>
      </c>
      <c r="C227" s="1181"/>
      <c r="D227" s="1165"/>
      <c r="E227" s="1183"/>
      <c r="F227" s="1165"/>
      <c r="G227" s="1234"/>
      <c r="H227" s="1165"/>
      <c r="I227" s="1165"/>
      <c r="J227" s="1165"/>
      <c r="K227" s="1165"/>
      <c r="L227" s="1183"/>
      <c r="M227" s="1165"/>
      <c r="N227" s="1165"/>
      <c r="O227" s="1165"/>
      <c r="P227" s="1165"/>
      <c r="Q227" s="1165"/>
      <c r="R227" s="1165"/>
      <c r="S227" s="1165"/>
      <c r="T227" s="1165"/>
      <c r="U227" s="1165"/>
      <c r="V227" s="1165"/>
      <c r="W227" s="1165"/>
      <c r="X227" s="1165"/>
      <c r="Y227" s="1165"/>
      <c r="Z227" s="1165"/>
      <c r="AA227" s="1165"/>
      <c r="AB227" s="1165"/>
      <c r="AC227" s="1165"/>
      <c r="AD227" s="1165"/>
      <c r="AE227" s="1165"/>
      <c r="AF227" s="1165"/>
      <c r="AG227" s="1165"/>
      <c r="AH227" s="1165"/>
      <c r="AI227" s="1165"/>
      <c r="AJ227" s="1165"/>
      <c r="AK227" s="1165"/>
      <c r="AL227" s="1165"/>
      <c r="AM227" s="1165"/>
      <c r="AN227" s="1165"/>
      <c r="AO227" s="1165"/>
      <c r="AP227" s="1165"/>
      <c r="AQ227" s="1165"/>
      <c r="AR227" s="1165"/>
      <c r="AS227" s="1165"/>
      <c r="AT227" s="1165"/>
      <c r="AU227" s="1165"/>
      <c r="AV227" s="1165"/>
      <c r="AW227" s="1165"/>
      <c r="AX227" s="1165"/>
      <c r="AY227" s="1165"/>
      <c r="AZ227" s="1165"/>
      <c r="BA227" s="1165"/>
      <c r="BB227" s="1165"/>
      <c r="BC227" s="1165"/>
      <c r="BD227" s="1165"/>
      <c r="BE227" s="1165"/>
      <c r="BF227" s="1165"/>
      <c r="BG227" s="1165"/>
      <c r="BH227" s="1165"/>
      <c r="BI227" s="1165"/>
      <c r="BJ227" s="1165"/>
      <c r="BK227" s="1165"/>
      <c r="BL227" s="1165"/>
      <c r="BM227" s="1165"/>
      <c r="BN227" s="1165"/>
      <c r="BO227" s="1165"/>
      <c r="BP227" s="1165"/>
      <c r="BQ227" s="1165"/>
      <c r="BR227" s="1165"/>
      <c r="BS227" s="1165"/>
      <c r="BT227" s="1165"/>
      <c r="BU227" s="1165"/>
      <c r="BV227" s="1165"/>
      <c r="BW227" s="1165"/>
      <c r="BX227" s="1165"/>
      <c r="BY227" s="1165"/>
      <c r="BZ227" s="1165"/>
      <c r="CA227" s="1165"/>
      <c r="CB227" s="1165"/>
      <c r="CC227" s="1165"/>
      <c r="CD227" s="1165"/>
      <c r="CE227" s="1165"/>
      <c r="CF227" s="1165"/>
      <c r="CG227" s="1165"/>
      <c r="CH227" s="1165"/>
      <c r="CI227" s="1165"/>
      <c r="CJ227" s="1165"/>
      <c r="CK227" s="1165"/>
      <c r="CL227" s="1223"/>
      <c r="CN227" s="1165"/>
      <c r="CO227" s="1165"/>
      <c r="CP227" s="1165"/>
      <c r="CQ227" s="1165"/>
    </row>
    <row r="228" spans="1:95">
      <c r="A228" s="1165" t="s">
        <v>710</v>
      </c>
      <c r="B228" s="1180">
        <v>45992</v>
      </c>
      <c r="C228" s="1181"/>
      <c r="D228" s="1165"/>
      <c r="E228" s="1183"/>
      <c r="F228" s="1165"/>
      <c r="G228" s="1234"/>
      <c r="H228" s="1165"/>
      <c r="I228" s="1165"/>
      <c r="J228" s="1165"/>
      <c r="K228" s="1165"/>
      <c r="L228" s="1183"/>
      <c r="M228" s="1165"/>
      <c r="N228" s="1165"/>
      <c r="O228" s="1165"/>
      <c r="P228" s="1165"/>
      <c r="Q228" s="1165"/>
      <c r="R228" s="1165"/>
      <c r="S228" s="1165"/>
      <c r="T228" s="1165"/>
      <c r="U228" s="1165"/>
      <c r="V228" s="1165"/>
      <c r="W228" s="1165"/>
      <c r="X228" s="1165"/>
      <c r="Y228" s="1165"/>
      <c r="Z228" s="1165"/>
      <c r="AA228" s="1165"/>
      <c r="AB228" s="1165"/>
      <c r="AC228" s="1165"/>
      <c r="AD228" s="1165"/>
      <c r="AE228" s="1165"/>
      <c r="AF228" s="1165"/>
      <c r="AG228" s="1165"/>
      <c r="AH228" s="1165"/>
      <c r="AI228" s="1165"/>
      <c r="AJ228" s="1165"/>
      <c r="AK228" s="1165"/>
      <c r="AL228" s="1165"/>
      <c r="AM228" s="1165"/>
      <c r="AN228" s="1165"/>
      <c r="AO228" s="1165"/>
      <c r="AP228" s="1165"/>
      <c r="AQ228" s="1165"/>
      <c r="AR228" s="1165"/>
      <c r="AS228" s="1165"/>
      <c r="AT228" s="1165"/>
      <c r="AU228" s="1165"/>
      <c r="AV228" s="1165"/>
      <c r="AW228" s="1165"/>
      <c r="AX228" s="1165"/>
      <c r="AY228" s="1165"/>
      <c r="AZ228" s="1165"/>
      <c r="BA228" s="1165"/>
      <c r="BB228" s="1165"/>
      <c r="BC228" s="1165"/>
      <c r="BD228" s="1165"/>
      <c r="BE228" s="1165"/>
      <c r="BF228" s="1165"/>
      <c r="BG228" s="1165"/>
      <c r="BH228" s="1165"/>
      <c r="BI228" s="1165"/>
      <c r="BJ228" s="1165"/>
      <c r="BK228" s="1165"/>
      <c r="BL228" s="1165"/>
      <c r="BM228" s="1165"/>
      <c r="BN228" s="1165"/>
      <c r="BO228" s="1165"/>
      <c r="BP228" s="1165"/>
      <c r="BQ228" s="1165"/>
      <c r="BR228" s="1165"/>
      <c r="BS228" s="1165"/>
      <c r="BT228" s="1165"/>
      <c r="BU228" s="1165"/>
      <c r="BV228" s="1165"/>
      <c r="BW228" s="1165"/>
      <c r="BX228" s="1165"/>
      <c r="BY228" s="1165"/>
      <c r="BZ228" s="1165"/>
      <c r="CA228" s="1165"/>
      <c r="CB228" s="1165"/>
      <c r="CC228" s="1165"/>
      <c r="CD228" s="1165"/>
      <c r="CE228" s="1165"/>
      <c r="CF228" s="1165"/>
      <c r="CG228" s="1165"/>
      <c r="CH228" s="1165"/>
      <c r="CI228" s="1165"/>
      <c r="CJ228" s="1165"/>
      <c r="CK228" s="1165"/>
      <c r="CL228" s="1223"/>
      <c r="CN228" s="1165"/>
      <c r="CO228" s="1165"/>
      <c r="CP228" s="1165"/>
      <c r="CQ228" s="1165"/>
    </row>
    <row r="229" spans="1:95" hidden="1">
      <c r="A229" s="1165"/>
      <c r="B229" s="1180"/>
      <c r="C229" s="1181"/>
      <c r="D229" s="1165"/>
      <c r="E229" s="1183"/>
      <c r="F229" s="1184"/>
      <c r="G229" s="1234"/>
      <c r="H229" s="1184"/>
      <c r="I229" s="1184"/>
      <c r="J229" s="1184"/>
      <c r="K229" s="1165"/>
      <c r="L229" s="1183"/>
      <c r="M229" s="1165"/>
      <c r="N229" s="1165"/>
      <c r="O229" s="1165"/>
      <c r="P229" s="1165"/>
      <c r="Q229" s="1165"/>
      <c r="R229" s="1165"/>
      <c r="S229" s="1165"/>
      <c r="T229" s="1165"/>
      <c r="U229" s="1165"/>
      <c r="V229" s="1165"/>
      <c r="W229" s="1165"/>
      <c r="X229" s="1165"/>
      <c r="Y229" s="1165"/>
      <c r="Z229" s="1165"/>
      <c r="AA229" s="1165"/>
      <c r="AB229" s="1165"/>
      <c r="AC229" s="1165"/>
      <c r="AD229" s="1165"/>
      <c r="AE229" s="1165"/>
      <c r="AF229" s="1165"/>
      <c r="AG229" s="1165"/>
      <c r="AH229" s="1165"/>
      <c r="AI229" s="1165"/>
      <c r="AJ229" s="1165"/>
      <c r="AK229" s="1165"/>
      <c r="AL229" s="1165"/>
      <c r="AM229" s="1165"/>
      <c r="AN229" s="1165"/>
      <c r="AO229" s="1165"/>
      <c r="AP229" s="1165"/>
      <c r="AQ229" s="1165"/>
      <c r="AR229" s="1165"/>
      <c r="AS229" s="1165"/>
      <c r="AT229" s="1165"/>
      <c r="AU229" s="1165"/>
      <c r="AV229" s="1165"/>
      <c r="AW229" s="1165"/>
      <c r="AX229" s="1165"/>
      <c r="AY229" s="1165"/>
      <c r="AZ229" s="1165"/>
      <c r="BA229" s="1165"/>
      <c r="BB229" s="1165"/>
      <c r="BC229" s="1165"/>
      <c r="BD229" s="1165"/>
      <c r="BE229" s="1165"/>
      <c r="BF229" s="1165"/>
      <c r="BG229" s="1165"/>
      <c r="BH229" s="1165"/>
      <c r="BI229" s="1165"/>
      <c r="BJ229" s="1165"/>
      <c r="BK229" s="1165"/>
      <c r="BL229" s="1165"/>
      <c r="BM229" s="1165"/>
      <c r="BN229" s="1165"/>
      <c r="BO229" s="1165"/>
      <c r="BP229" s="1165"/>
      <c r="BQ229" s="1165"/>
      <c r="BR229" s="1165"/>
      <c r="BS229" s="1165"/>
      <c r="BT229" s="1165"/>
      <c r="BU229" s="1165"/>
      <c r="BV229" s="1165"/>
      <c r="BW229" s="1165"/>
      <c r="BX229" s="1165"/>
      <c r="BY229" s="1165"/>
      <c r="BZ229" s="1165"/>
      <c r="CA229" s="1165"/>
      <c r="CB229" s="1165"/>
      <c r="CC229" s="1165"/>
      <c r="CD229" s="1165"/>
      <c r="CE229" s="1165"/>
      <c r="CF229" s="1165"/>
      <c r="CG229" s="1165"/>
      <c r="CH229" s="1165"/>
      <c r="CI229" s="1165"/>
      <c r="CJ229" s="1165"/>
      <c r="CK229" s="1165"/>
      <c r="CL229" s="1165"/>
      <c r="CN229" s="1165"/>
      <c r="CO229" s="1165"/>
      <c r="CP229" s="1165"/>
      <c r="CQ229" s="1165"/>
    </row>
    <row r="230" spans="1:95" s="933" customFormat="1" hidden="1">
      <c r="A230" s="1185"/>
      <c r="B230" s="1201"/>
      <c r="C230" s="1186"/>
      <c r="D230" s="1185"/>
      <c r="E230" s="1194"/>
      <c r="F230" s="1197"/>
      <c r="G230" s="1235"/>
      <c r="H230" s="1197"/>
      <c r="I230" s="1197"/>
      <c r="J230" s="1197"/>
      <c r="K230" s="1185"/>
      <c r="L230" s="1194"/>
      <c r="M230" s="1185"/>
      <c r="N230" s="1185"/>
      <c r="O230" s="1185"/>
      <c r="P230" s="1185"/>
      <c r="Q230" s="1185"/>
      <c r="R230" s="1185"/>
      <c r="S230" s="1185"/>
      <c r="T230" s="1185"/>
      <c r="U230" s="1185"/>
      <c r="V230" s="1185"/>
      <c r="W230" s="1185"/>
      <c r="X230" s="1185"/>
      <c r="Y230" s="1185"/>
      <c r="Z230" s="1185"/>
      <c r="AA230" s="1185"/>
      <c r="AB230" s="1185"/>
      <c r="AC230" s="1185"/>
      <c r="AD230" s="1185"/>
      <c r="AE230" s="1185"/>
      <c r="AF230" s="1185"/>
      <c r="AG230" s="1185"/>
      <c r="AH230" s="1185"/>
      <c r="AI230" s="1185"/>
      <c r="AJ230" s="1185"/>
      <c r="AK230" s="1185"/>
      <c r="AL230" s="1185"/>
      <c r="AM230" s="1185"/>
      <c r="AN230" s="1185"/>
      <c r="AO230" s="1185"/>
      <c r="AP230" s="1185"/>
      <c r="AQ230" s="1185"/>
      <c r="AR230" s="1185"/>
      <c r="AS230" s="1185"/>
      <c r="AT230" s="1185"/>
      <c r="AU230" s="1185"/>
      <c r="AV230" s="1185"/>
      <c r="AW230" s="1185"/>
      <c r="AX230" s="1185"/>
      <c r="AY230" s="1185"/>
      <c r="AZ230" s="1185"/>
      <c r="BA230" s="1185"/>
      <c r="BB230" s="1185"/>
      <c r="BC230" s="1185"/>
      <c r="BD230" s="1185"/>
      <c r="BE230" s="1185"/>
      <c r="BF230" s="1185"/>
      <c r="BG230" s="1185"/>
      <c r="BH230" s="1185"/>
      <c r="BI230" s="1185"/>
      <c r="BJ230" s="1185"/>
      <c r="BK230" s="1185"/>
      <c r="BL230" s="1185"/>
      <c r="BM230" s="1185"/>
      <c r="BN230" s="1185"/>
      <c r="BO230" s="1185"/>
      <c r="BP230" s="1185"/>
      <c r="BQ230" s="1185"/>
      <c r="BR230" s="1185"/>
      <c r="BS230" s="1185"/>
      <c r="BT230" s="1185"/>
      <c r="BU230" s="1185"/>
      <c r="BV230" s="1185"/>
      <c r="BW230" s="1185"/>
      <c r="BX230" s="1185"/>
      <c r="BY230" s="1185"/>
      <c r="BZ230" s="1185"/>
      <c r="CA230" s="1185"/>
      <c r="CB230" s="1185"/>
      <c r="CC230" s="1185"/>
      <c r="CD230" s="1185"/>
      <c r="CE230" s="1185"/>
      <c r="CF230" s="1185"/>
      <c r="CG230" s="1185"/>
      <c r="CH230" s="1185"/>
      <c r="CI230" s="1185"/>
      <c r="CJ230" s="1185"/>
      <c r="CK230" s="1185"/>
      <c r="CL230" s="1185"/>
      <c r="CN230" s="1185"/>
      <c r="CO230" s="1185"/>
      <c r="CP230" s="1185"/>
      <c r="CQ230" s="1185"/>
    </row>
    <row r="231" spans="1:95" hidden="1">
      <c r="A231" s="1165" t="s">
        <v>707</v>
      </c>
      <c r="B231" s="1180">
        <v>44927</v>
      </c>
      <c r="C231" s="1181">
        <v>44951</v>
      </c>
      <c r="D231" s="1182"/>
      <c r="E231" s="1165">
        <v>8.1199999999999992</v>
      </c>
      <c r="F231" s="1165">
        <v>3360</v>
      </c>
      <c r="G231" s="1234"/>
      <c r="H231" s="1165"/>
      <c r="I231" s="1165"/>
      <c r="J231" s="1165"/>
      <c r="K231" s="1165"/>
      <c r="L231" s="1183">
        <v>8.25</v>
      </c>
      <c r="M231" s="1184">
        <v>3000</v>
      </c>
      <c r="N231" s="1184">
        <v>21</v>
      </c>
      <c r="O231" s="1184"/>
      <c r="P231" s="1184"/>
      <c r="Q231" s="1184"/>
      <c r="R231" s="1184"/>
      <c r="S231" s="1184"/>
      <c r="T231" s="1184"/>
      <c r="U231" s="1184"/>
      <c r="V231" s="1165"/>
      <c r="W231" s="1165"/>
      <c r="X231" s="1165"/>
      <c r="Y231" s="1165"/>
      <c r="Z231" s="1165"/>
      <c r="AA231" s="1165"/>
      <c r="AB231" s="1165"/>
      <c r="AC231" s="1165"/>
      <c r="AD231" s="1165"/>
      <c r="AE231" s="1165"/>
      <c r="AF231" s="1165"/>
      <c r="AG231" s="1165"/>
      <c r="AH231" s="1165"/>
      <c r="AI231" s="1165"/>
      <c r="AJ231" s="1165"/>
      <c r="AK231" s="1165"/>
      <c r="AL231" s="1165"/>
      <c r="AM231" s="1165"/>
      <c r="AN231" s="1165"/>
      <c r="AO231" s="1165"/>
      <c r="AP231" s="1165"/>
      <c r="AQ231" s="1165"/>
      <c r="AR231" s="1165"/>
      <c r="AS231" s="1165"/>
      <c r="AT231" s="1165"/>
      <c r="AU231" s="1165"/>
      <c r="AV231" s="1165"/>
      <c r="AW231" s="1165"/>
      <c r="AX231" s="1165"/>
      <c r="AY231" s="1165"/>
      <c r="AZ231" s="1165"/>
      <c r="BA231" s="1165"/>
      <c r="BB231" s="1165"/>
      <c r="BC231" s="1165"/>
      <c r="BD231" s="1165"/>
      <c r="BE231" s="1165"/>
      <c r="BF231" s="1165"/>
      <c r="BG231" s="1165"/>
      <c r="BH231" s="1165"/>
      <c r="BI231" s="1165"/>
      <c r="BJ231" s="1165"/>
      <c r="BK231" s="1165"/>
      <c r="BL231" s="1165"/>
      <c r="BM231" s="1165"/>
      <c r="BN231" s="1165"/>
      <c r="BO231" s="1165"/>
      <c r="BP231" s="1165"/>
      <c r="BQ231" s="1165"/>
      <c r="BR231" s="1165"/>
      <c r="BS231" s="1165"/>
      <c r="BT231" s="1165"/>
      <c r="BU231" s="1165"/>
      <c r="BV231" s="1165"/>
      <c r="BW231" s="1165"/>
      <c r="BX231" s="1165"/>
      <c r="BY231" s="1165"/>
      <c r="BZ231" s="1165"/>
      <c r="CA231" s="1165"/>
      <c r="CB231" s="1165"/>
      <c r="CC231" s="1165"/>
      <c r="CD231" s="1165"/>
      <c r="CE231" s="1165"/>
      <c r="CF231" s="1165"/>
      <c r="CG231" s="1165"/>
      <c r="CH231" s="1165"/>
      <c r="CI231" s="1165"/>
      <c r="CJ231" s="1165"/>
      <c r="CK231" s="1165"/>
      <c r="CL231" s="1165">
        <f t="shared" ref="CL231:CL261" si="6">IF(N231="","",IF(LEFT(N231,1)="&lt;",VALUE(RIGHT(N231,1)/2),N231))</f>
        <v>21</v>
      </c>
      <c r="CN231" s="1184"/>
      <c r="CO231" s="1165"/>
      <c r="CP231" s="1165"/>
      <c r="CQ231" s="1165"/>
    </row>
    <row r="232" spans="1:95" hidden="1">
      <c r="A232" s="1165" t="s">
        <v>707</v>
      </c>
      <c r="B232" s="1180">
        <v>44958</v>
      </c>
      <c r="C232" s="1181">
        <v>44977</v>
      </c>
      <c r="D232" s="1182"/>
      <c r="E232" s="1183">
        <v>8.3000000000000007</v>
      </c>
      <c r="F232" s="1165">
        <v>3470</v>
      </c>
      <c r="G232" s="1234"/>
      <c r="H232" s="1165"/>
      <c r="I232" s="1165"/>
      <c r="J232" s="1165"/>
      <c r="K232" s="1165"/>
      <c r="L232" s="1183">
        <v>8.33</v>
      </c>
      <c r="M232" s="1165">
        <v>2770</v>
      </c>
      <c r="N232" s="1165">
        <v>12</v>
      </c>
      <c r="O232" s="1165"/>
      <c r="P232" s="1165"/>
      <c r="Q232" s="1165"/>
      <c r="R232" s="1165"/>
      <c r="S232" s="1165"/>
      <c r="T232" s="1165"/>
      <c r="U232" s="1165"/>
      <c r="V232" s="1165"/>
      <c r="W232" s="1165"/>
      <c r="X232" s="1165"/>
      <c r="Y232" s="1165"/>
      <c r="Z232" s="1165"/>
      <c r="AA232" s="1165"/>
      <c r="AB232" s="1165"/>
      <c r="AC232" s="1165"/>
      <c r="AD232" s="1165"/>
      <c r="AE232" s="1165"/>
      <c r="AF232" s="1165"/>
      <c r="AG232" s="1165"/>
      <c r="AH232" s="1165"/>
      <c r="AI232" s="1165"/>
      <c r="AJ232" s="1165"/>
      <c r="AK232" s="1165"/>
      <c r="AL232" s="1165"/>
      <c r="AM232" s="1165"/>
      <c r="AN232" s="1165"/>
      <c r="AO232" s="1165"/>
      <c r="AP232" s="1165"/>
      <c r="AQ232" s="1165"/>
      <c r="AR232" s="1165"/>
      <c r="AS232" s="1165"/>
      <c r="AT232" s="1165"/>
      <c r="AU232" s="1165"/>
      <c r="AV232" s="1165"/>
      <c r="AW232" s="1165"/>
      <c r="AX232" s="1165"/>
      <c r="AY232" s="1165"/>
      <c r="AZ232" s="1165"/>
      <c r="BA232" s="1165"/>
      <c r="BB232" s="1165"/>
      <c r="BC232" s="1165"/>
      <c r="BD232" s="1165"/>
      <c r="BE232" s="1165"/>
      <c r="BF232" s="1165"/>
      <c r="BG232" s="1165"/>
      <c r="BH232" s="1165"/>
      <c r="BI232" s="1165"/>
      <c r="BJ232" s="1165"/>
      <c r="BK232" s="1165"/>
      <c r="BL232" s="1165"/>
      <c r="BM232" s="1165"/>
      <c r="BN232" s="1165"/>
      <c r="BO232" s="1165"/>
      <c r="BP232" s="1165"/>
      <c r="BQ232" s="1165"/>
      <c r="BR232" s="1165"/>
      <c r="BS232" s="1165"/>
      <c r="BT232" s="1165"/>
      <c r="BU232" s="1165"/>
      <c r="BV232" s="1165"/>
      <c r="BW232" s="1165"/>
      <c r="BX232" s="1165"/>
      <c r="BY232" s="1165"/>
      <c r="BZ232" s="1165"/>
      <c r="CA232" s="1165"/>
      <c r="CB232" s="1165"/>
      <c r="CC232" s="1165"/>
      <c r="CD232" s="1165"/>
      <c r="CE232" s="1165"/>
      <c r="CF232" s="1165"/>
      <c r="CG232" s="1165"/>
      <c r="CH232" s="1165"/>
      <c r="CI232" s="1165"/>
      <c r="CJ232" s="1165"/>
      <c r="CK232" s="1165"/>
      <c r="CL232" s="1165">
        <f t="shared" si="6"/>
        <v>12</v>
      </c>
      <c r="CN232" s="1165"/>
      <c r="CO232" s="1165"/>
      <c r="CP232" s="1165"/>
      <c r="CQ232" s="1165"/>
    </row>
    <row r="233" spans="1:95" hidden="1">
      <c r="A233" s="1165" t="s">
        <v>707</v>
      </c>
      <c r="B233" s="1180">
        <v>44986</v>
      </c>
      <c r="C233" s="1181">
        <v>45007</v>
      </c>
      <c r="D233" s="1182"/>
      <c r="E233" s="1165">
        <v>8.31</v>
      </c>
      <c r="F233" s="1165">
        <v>3000</v>
      </c>
      <c r="G233" s="1234"/>
      <c r="H233" s="1165"/>
      <c r="I233" s="1165"/>
      <c r="J233" s="1165"/>
      <c r="K233" s="1165"/>
      <c r="L233" s="1183">
        <v>8.5</v>
      </c>
      <c r="M233" s="1165">
        <v>3290</v>
      </c>
      <c r="N233" s="1165" t="s">
        <v>53</v>
      </c>
      <c r="O233" s="1165"/>
      <c r="P233" s="1165"/>
      <c r="Q233" s="1165"/>
      <c r="R233" s="1165"/>
      <c r="S233" s="1165"/>
      <c r="T233" s="1165"/>
      <c r="U233" s="1165"/>
      <c r="V233" s="1165">
        <v>1E-3</v>
      </c>
      <c r="W233" s="1165">
        <v>3.5999999999999997E-2</v>
      </c>
      <c r="X233" s="1165" t="s">
        <v>37</v>
      </c>
      <c r="Y233" s="1165" t="s">
        <v>17</v>
      </c>
      <c r="Z233" s="1165"/>
      <c r="AA233" s="1165" t="s">
        <v>17</v>
      </c>
      <c r="AB233" s="1165" t="s">
        <v>17</v>
      </c>
      <c r="AC233" s="1165">
        <v>1.6E-2</v>
      </c>
      <c r="AD233" s="1165">
        <v>1E-3</v>
      </c>
      <c r="AE233" s="1165" t="s">
        <v>30</v>
      </c>
      <c r="AF233" s="1165" t="s">
        <v>50</v>
      </c>
      <c r="AG233" s="1165">
        <v>0.1</v>
      </c>
      <c r="AH233" s="1165" t="s">
        <v>52</v>
      </c>
      <c r="AI233" s="1165"/>
      <c r="AJ233" s="1165">
        <v>1E-3</v>
      </c>
      <c r="AK233" s="1165">
        <v>0.04</v>
      </c>
      <c r="AL233" s="1165" t="s">
        <v>37</v>
      </c>
      <c r="AM233" s="1165" t="s">
        <v>17</v>
      </c>
      <c r="AN233" s="1165"/>
      <c r="AO233" s="1165" t="s">
        <v>17</v>
      </c>
      <c r="AP233" s="1165" t="s">
        <v>17</v>
      </c>
      <c r="AQ233" s="1165">
        <v>0.04</v>
      </c>
      <c r="AR233" s="1165">
        <v>1E-3</v>
      </c>
      <c r="AS233" s="1165" t="s">
        <v>30</v>
      </c>
      <c r="AT233" s="1165" t="s">
        <v>50</v>
      </c>
      <c r="AU233" s="1165">
        <v>0.1</v>
      </c>
      <c r="AV233" s="1165" t="s">
        <v>52</v>
      </c>
      <c r="AW233" s="1165" t="s">
        <v>37</v>
      </c>
      <c r="AX233" s="1165" t="s">
        <v>37</v>
      </c>
      <c r="AY233" s="1165" t="s">
        <v>53</v>
      </c>
      <c r="AZ233" s="1165" t="s">
        <v>85</v>
      </c>
      <c r="BA233" s="1165" t="s">
        <v>85</v>
      </c>
      <c r="BB233" s="1165" t="s">
        <v>85</v>
      </c>
      <c r="BC233" s="1165" t="s">
        <v>85</v>
      </c>
      <c r="BD233" s="1165" t="s">
        <v>85</v>
      </c>
      <c r="BE233" s="1165" t="s">
        <v>85</v>
      </c>
      <c r="BF233" s="1165" t="s">
        <v>85</v>
      </c>
      <c r="BG233" s="1165" t="s">
        <v>85</v>
      </c>
      <c r="BH233" s="1165" t="s">
        <v>85</v>
      </c>
      <c r="BI233" s="1165" t="s">
        <v>85</v>
      </c>
      <c r="BJ233" s="1165" t="s">
        <v>85</v>
      </c>
      <c r="BK233" s="1165" t="s">
        <v>85</v>
      </c>
      <c r="BL233" s="1165" t="s">
        <v>102</v>
      </c>
      <c r="BM233" s="1165" t="s">
        <v>85</v>
      </c>
      <c r="BN233" s="1165" t="s">
        <v>85</v>
      </c>
      <c r="BO233" s="1165" t="s">
        <v>85</v>
      </c>
      <c r="BP233" s="1165" t="s">
        <v>102</v>
      </c>
      <c r="BQ233" s="1165" t="s">
        <v>102</v>
      </c>
      <c r="BR233" s="1165" t="s">
        <v>332</v>
      </c>
      <c r="BS233" s="1165" t="s">
        <v>0</v>
      </c>
      <c r="BT233" s="1165" t="s">
        <v>333</v>
      </c>
      <c r="BU233" s="1165" t="s">
        <v>0</v>
      </c>
      <c r="BV233" s="1165" t="s">
        <v>0</v>
      </c>
      <c r="BW233" s="1165" t="s">
        <v>332</v>
      </c>
      <c r="BX233" s="1165" t="s">
        <v>332</v>
      </c>
      <c r="BY233" s="1165" t="s">
        <v>333</v>
      </c>
      <c r="BZ233" s="1165" t="s">
        <v>333</v>
      </c>
      <c r="CA233" s="1165" t="s">
        <v>333</v>
      </c>
      <c r="CB233" s="1165" t="s">
        <v>333</v>
      </c>
      <c r="CC233" s="1165" t="s">
        <v>333</v>
      </c>
      <c r="CD233" s="1165" t="s">
        <v>51</v>
      </c>
      <c r="CE233" s="1165" t="s">
        <v>15</v>
      </c>
      <c r="CF233" s="1165" t="s">
        <v>15</v>
      </c>
      <c r="CG233" s="1165" t="s">
        <v>15</v>
      </c>
      <c r="CH233" s="1165" t="s">
        <v>15</v>
      </c>
      <c r="CI233" s="1165" t="s">
        <v>15</v>
      </c>
      <c r="CJ233" s="1165" t="s">
        <v>51</v>
      </c>
      <c r="CK233" s="1165" t="s">
        <v>53</v>
      </c>
      <c r="CL233" s="1165">
        <f t="shared" si="6"/>
        <v>2.5</v>
      </c>
      <c r="CN233" s="1165"/>
      <c r="CO233" s="1165"/>
      <c r="CP233" s="1165"/>
      <c r="CQ233" s="1165"/>
    </row>
    <row r="234" spans="1:95" hidden="1">
      <c r="A234" s="1165" t="s">
        <v>707</v>
      </c>
      <c r="B234" s="1180">
        <v>45017</v>
      </c>
      <c r="C234" s="1181">
        <v>45042</v>
      </c>
      <c r="D234" s="1182"/>
      <c r="E234" s="1165">
        <v>8.58</v>
      </c>
      <c r="F234" s="1165">
        <v>3570</v>
      </c>
      <c r="G234" s="1234"/>
      <c r="H234" s="1165"/>
      <c r="I234" s="1165"/>
      <c r="J234" s="1165"/>
      <c r="K234" s="1165"/>
      <c r="L234" s="1183">
        <v>8.56</v>
      </c>
      <c r="M234" s="1165">
        <v>3280</v>
      </c>
      <c r="N234" s="1165">
        <v>16</v>
      </c>
      <c r="O234" s="1165"/>
      <c r="P234" s="1165"/>
      <c r="Q234" s="1165"/>
      <c r="R234" s="1165"/>
      <c r="S234" s="1165"/>
      <c r="T234" s="1165"/>
      <c r="U234" s="1165"/>
      <c r="V234" s="1165"/>
      <c r="W234" s="1165"/>
      <c r="X234" s="1165"/>
      <c r="Y234" s="1165"/>
      <c r="Z234" s="1165"/>
      <c r="AA234" s="1165"/>
      <c r="AB234" s="1165"/>
      <c r="AC234" s="1165"/>
      <c r="AD234" s="1165"/>
      <c r="AE234" s="1165"/>
      <c r="AF234" s="1165"/>
      <c r="AG234" s="1165"/>
      <c r="AH234" s="1165"/>
      <c r="AI234" s="1165"/>
      <c r="AJ234" s="1165"/>
      <c r="AK234" s="1165"/>
      <c r="AL234" s="1165"/>
      <c r="AM234" s="1165"/>
      <c r="AN234" s="1165"/>
      <c r="AO234" s="1165"/>
      <c r="AP234" s="1165"/>
      <c r="AQ234" s="1165"/>
      <c r="AR234" s="1165"/>
      <c r="AS234" s="1165"/>
      <c r="AT234" s="1165"/>
      <c r="AU234" s="1165"/>
      <c r="AV234" s="1165"/>
      <c r="AW234" s="1165"/>
      <c r="AX234" s="1165"/>
      <c r="AY234" s="1165"/>
      <c r="AZ234" s="1165"/>
      <c r="BA234" s="1165"/>
      <c r="BB234" s="1165"/>
      <c r="BC234" s="1165"/>
      <c r="BD234" s="1165"/>
      <c r="BE234" s="1165"/>
      <c r="BF234" s="1165"/>
      <c r="BG234" s="1165"/>
      <c r="BH234" s="1165"/>
      <c r="BI234" s="1165"/>
      <c r="BJ234" s="1165"/>
      <c r="BK234" s="1165"/>
      <c r="BL234" s="1165"/>
      <c r="BM234" s="1165"/>
      <c r="BN234" s="1165"/>
      <c r="BO234" s="1165"/>
      <c r="BP234" s="1165"/>
      <c r="BQ234" s="1165"/>
      <c r="BR234" s="1165"/>
      <c r="BS234" s="1165"/>
      <c r="BT234" s="1165"/>
      <c r="BU234" s="1165"/>
      <c r="BV234" s="1165"/>
      <c r="BW234" s="1165"/>
      <c r="BX234" s="1165"/>
      <c r="BY234" s="1165"/>
      <c r="BZ234" s="1165"/>
      <c r="CA234" s="1165"/>
      <c r="CB234" s="1165"/>
      <c r="CC234" s="1165"/>
      <c r="CD234" s="1165"/>
      <c r="CE234" s="1165"/>
      <c r="CF234" s="1165"/>
      <c r="CG234" s="1165"/>
      <c r="CH234" s="1165"/>
      <c r="CI234" s="1165"/>
      <c r="CJ234" s="1165"/>
      <c r="CK234" s="1165"/>
      <c r="CL234" s="1165">
        <f t="shared" si="6"/>
        <v>16</v>
      </c>
      <c r="CN234" s="1165"/>
      <c r="CO234" s="1165"/>
      <c r="CP234" s="1165"/>
      <c r="CQ234" s="1165"/>
    </row>
    <row r="235" spans="1:95" hidden="1">
      <c r="A235" s="1165" t="s">
        <v>707</v>
      </c>
      <c r="B235" s="1180">
        <v>45047</v>
      </c>
      <c r="C235" s="1181">
        <v>45061</v>
      </c>
      <c r="D235" s="1182"/>
      <c r="E235" s="1183">
        <v>8.68</v>
      </c>
      <c r="F235" s="1184">
        <v>3630</v>
      </c>
      <c r="G235" s="1234"/>
      <c r="H235" s="1184"/>
      <c r="I235" s="1184"/>
      <c r="J235" s="1184"/>
      <c r="K235" s="1165"/>
      <c r="L235" s="1183">
        <v>8.6199999999999992</v>
      </c>
      <c r="M235" s="1165">
        <v>3270</v>
      </c>
      <c r="N235" s="1165">
        <v>8</v>
      </c>
      <c r="O235" s="1165"/>
      <c r="P235" s="1165"/>
      <c r="Q235" s="1165"/>
      <c r="R235" s="1165"/>
      <c r="S235" s="1165"/>
      <c r="T235" s="1165"/>
      <c r="U235" s="1165"/>
      <c r="V235" s="1165"/>
      <c r="W235" s="1165"/>
      <c r="X235" s="1165"/>
      <c r="Y235" s="1165"/>
      <c r="Z235" s="1165"/>
      <c r="AA235" s="1165"/>
      <c r="AB235" s="1165"/>
      <c r="AC235" s="1165"/>
      <c r="AD235" s="1165"/>
      <c r="AE235" s="1165"/>
      <c r="AF235" s="1165"/>
      <c r="AG235" s="1165"/>
      <c r="AH235" s="1165"/>
      <c r="AI235" s="1165"/>
      <c r="AJ235" s="1165"/>
      <c r="AK235" s="1165"/>
      <c r="AL235" s="1165"/>
      <c r="AM235" s="1165"/>
      <c r="AN235" s="1165"/>
      <c r="AO235" s="1165"/>
      <c r="AP235" s="1165"/>
      <c r="AQ235" s="1165"/>
      <c r="AR235" s="1165"/>
      <c r="AS235" s="1165"/>
      <c r="AT235" s="1165"/>
      <c r="AU235" s="1165"/>
      <c r="AV235" s="1165"/>
      <c r="AW235" s="1165"/>
      <c r="AX235" s="1165"/>
      <c r="AY235" s="1165"/>
      <c r="AZ235" s="1165"/>
      <c r="BA235" s="1165"/>
      <c r="BB235" s="1165"/>
      <c r="BC235" s="1165"/>
      <c r="BD235" s="1165"/>
      <c r="BE235" s="1165"/>
      <c r="BF235" s="1165"/>
      <c r="BG235" s="1165"/>
      <c r="BH235" s="1165"/>
      <c r="BI235" s="1165"/>
      <c r="BJ235" s="1165"/>
      <c r="BK235" s="1165"/>
      <c r="BL235" s="1165"/>
      <c r="BM235" s="1165"/>
      <c r="BN235" s="1165"/>
      <c r="BO235" s="1165"/>
      <c r="BP235" s="1165"/>
      <c r="BQ235" s="1165"/>
      <c r="BR235" s="1165"/>
      <c r="BS235" s="1165"/>
      <c r="BT235" s="1165"/>
      <c r="BU235" s="1165"/>
      <c r="BV235" s="1165"/>
      <c r="BW235" s="1165"/>
      <c r="BX235" s="1165"/>
      <c r="BY235" s="1165"/>
      <c r="BZ235" s="1165"/>
      <c r="CA235" s="1165"/>
      <c r="CB235" s="1165"/>
      <c r="CC235" s="1165"/>
      <c r="CD235" s="1165"/>
      <c r="CE235" s="1165"/>
      <c r="CF235" s="1165"/>
      <c r="CG235" s="1165"/>
      <c r="CH235" s="1165"/>
      <c r="CI235" s="1165"/>
      <c r="CJ235" s="1165"/>
      <c r="CK235" s="1165"/>
      <c r="CL235" s="1165">
        <f t="shared" si="6"/>
        <v>8</v>
      </c>
      <c r="CN235" s="1165"/>
      <c r="CO235" s="1165"/>
      <c r="CP235" s="1165"/>
      <c r="CQ235" s="1165"/>
    </row>
    <row r="236" spans="1:95" hidden="1">
      <c r="A236" s="1165" t="s">
        <v>707</v>
      </c>
      <c r="B236" s="1180">
        <v>45078</v>
      </c>
      <c r="C236" s="1181">
        <v>45104</v>
      </c>
      <c r="D236" s="1182"/>
      <c r="E236" s="1165">
        <v>8.65</v>
      </c>
      <c r="F236" s="1165">
        <v>3420</v>
      </c>
      <c r="G236" s="1234"/>
      <c r="H236" s="1165"/>
      <c r="I236" s="1165"/>
      <c r="J236" s="1165"/>
      <c r="K236" s="1165"/>
      <c r="L236" s="1183">
        <v>8.64</v>
      </c>
      <c r="M236" s="1165">
        <v>3830</v>
      </c>
      <c r="N236" s="1165" t="s">
        <v>53</v>
      </c>
      <c r="O236" s="1165"/>
      <c r="P236" s="1165"/>
      <c r="Q236" s="1165"/>
      <c r="R236" s="1165"/>
      <c r="S236" s="1165"/>
      <c r="T236" s="1165"/>
      <c r="U236" s="1165"/>
      <c r="V236" s="1165" t="s">
        <v>17</v>
      </c>
      <c r="W236" s="1165">
        <v>2.8000000000000001E-2</v>
      </c>
      <c r="X236" s="1165" t="s">
        <v>37</v>
      </c>
      <c r="Y236" s="1165" t="s">
        <v>17</v>
      </c>
      <c r="Z236" s="1165"/>
      <c r="AA236" s="1165" t="s">
        <v>17</v>
      </c>
      <c r="AB236" s="1165" t="s">
        <v>17</v>
      </c>
      <c r="AC236" s="1165">
        <v>2E-3</v>
      </c>
      <c r="AD236" s="1165" t="s">
        <v>17</v>
      </c>
      <c r="AE236" s="1165" t="s">
        <v>30</v>
      </c>
      <c r="AF236" s="1165" t="s">
        <v>50</v>
      </c>
      <c r="AG236" s="1165">
        <v>0.11</v>
      </c>
      <c r="AH236" s="1165" t="s">
        <v>52</v>
      </c>
      <c r="AI236" s="1165"/>
      <c r="AJ236" s="1165" t="s">
        <v>17</v>
      </c>
      <c r="AK236" s="1165">
        <v>2.8000000000000001E-2</v>
      </c>
      <c r="AL236" s="1165" t="s">
        <v>37</v>
      </c>
      <c r="AM236" s="1165" t="s">
        <v>17</v>
      </c>
      <c r="AN236" s="1165"/>
      <c r="AO236" s="1165" t="s">
        <v>17</v>
      </c>
      <c r="AP236" s="1165" t="s">
        <v>17</v>
      </c>
      <c r="AQ236" s="1165">
        <v>6.0000000000000001E-3</v>
      </c>
      <c r="AR236" s="1165">
        <v>1E-3</v>
      </c>
      <c r="AS236" s="1165" t="s">
        <v>30</v>
      </c>
      <c r="AT236" s="1165" t="s">
        <v>50</v>
      </c>
      <c r="AU236" s="1165">
        <v>0.12</v>
      </c>
      <c r="AV236" s="1165" t="s">
        <v>52</v>
      </c>
      <c r="AW236" s="1165" t="s">
        <v>37</v>
      </c>
      <c r="AX236" s="1165" t="s">
        <v>37</v>
      </c>
      <c r="AY236" s="1165" t="s">
        <v>53</v>
      </c>
      <c r="AZ236" s="1165" t="s">
        <v>85</v>
      </c>
      <c r="BA236" s="1165" t="s">
        <v>85</v>
      </c>
      <c r="BB236" s="1165" t="s">
        <v>85</v>
      </c>
      <c r="BC236" s="1165" t="s">
        <v>85</v>
      </c>
      <c r="BD236" s="1165" t="s">
        <v>85</v>
      </c>
      <c r="BE236" s="1165" t="s">
        <v>85</v>
      </c>
      <c r="BF236" s="1165" t="s">
        <v>85</v>
      </c>
      <c r="BG236" s="1165" t="s">
        <v>85</v>
      </c>
      <c r="BH236" s="1165" t="s">
        <v>85</v>
      </c>
      <c r="BI236" s="1165" t="s">
        <v>85</v>
      </c>
      <c r="BJ236" s="1165" t="s">
        <v>85</v>
      </c>
      <c r="BK236" s="1165" t="s">
        <v>85</v>
      </c>
      <c r="BL236" s="1165" t="s">
        <v>102</v>
      </c>
      <c r="BM236" s="1165" t="s">
        <v>85</v>
      </c>
      <c r="BN236" s="1165" t="s">
        <v>85</v>
      </c>
      <c r="BO236" s="1165" t="s">
        <v>85</v>
      </c>
      <c r="BP236" s="1165" t="s">
        <v>102</v>
      </c>
      <c r="BQ236" s="1165" t="s">
        <v>102</v>
      </c>
      <c r="BR236" s="1165" t="s">
        <v>332</v>
      </c>
      <c r="BS236" s="1165" t="s">
        <v>0</v>
      </c>
      <c r="BT236" s="1165" t="s">
        <v>333</v>
      </c>
      <c r="BU236" s="1165" t="s">
        <v>0</v>
      </c>
      <c r="BV236" s="1165" t="s">
        <v>0</v>
      </c>
      <c r="BW236" s="1165" t="s">
        <v>332</v>
      </c>
      <c r="BX236" s="1165" t="s">
        <v>332</v>
      </c>
      <c r="BY236" s="1165" t="s">
        <v>333</v>
      </c>
      <c r="BZ236" s="1165" t="s">
        <v>333</v>
      </c>
      <c r="CA236" s="1165" t="s">
        <v>333</v>
      </c>
      <c r="CB236" s="1165" t="s">
        <v>333</v>
      </c>
      <c r="CC236" s="1165" t="s">
        <v>333</v>
      </c>
      <c r="CD236" s="1165" t="s">
        <v>51</v>
      </c>
      <c r="CE236" s="1165" t="s">
        <v>15</v>
      </c>
      <c r="CF236" s="1165" t="s">
        <v>15</v>
      </c>
      <c r="CG236" s="1165" t="s">
        <v>15</v>
      </c>
      <c r="CH236" s="1165" t="s">
        <v>15</v>
      </c>
      <c r="CI236" s="1165" t="s">
        <v>15</v>
      </c>
      <c r="CJ236" s="1165" t="s">
        <v>51</v>
      </c>
      <c r="CK236" s="1165" t="s">
        <v>53</v>
      </c>
      <c r="CL236" s="1165">
        <f t="shared" si="6"/>
        <v>2.5</v>
      </c>
      <c r="CN236" s="1165"/>
      <c r="CO236" s="1165"/>
      <c r="CP236" s="1165"/>
      <c r="CQ236" s="1165"/>
    </row>
    <row r="237" spans="1:95" hidden="1">
      <c r="A237" s="1165" t="s">
        <v>707</v>
      </c>
      <c r="B237" s="1180">
        <v>45108</v>
      </c>
      <c r="C237" s="1181">
        <v>45117</v>
      </c>
      <c r="D237" s="1182"/>
      <c r="E237" s="1165">
        <v>8.7799999999999994</v>
      </c>
      <c r="F237" s="1165">
        <v>3260</v>
      </c>
      <c r="G237" s="1234"/>
      <c r="H237" s="1165"/>
      <c r="I237" s="1165"/>
      <c r="J237" s="1165"/>
      <c r="K237" s="1165"/>
      <c r="L237" s="1183">
        <v>8.77</v>
      </c>
      <c r="M237" s="1165">
        <v>3790</v>
      </c>
      <c r="N237" s="1165">
        <v>7</v>
      </c>
      <c r="O237" s="1165"/>
      <c r="P237" s="1165"/>
      <c r="Q237" s="1165"/>
      <c r="R237" s="1165"/>
      <c r="S237" s="1165"/>
      <c r="T237" s="1165"/>
      <c r="U237" s="1165"/>
      <c r="V237" s="1165"/>
      <c r="W237" s="1165"/>
      <c r="X237" s="1165"/>
      <c r="Y237" s="1165"/>
      <c r="Z237" s="1165"/>
      <c r="AA237" s="1165"/>
      <c r="AB237" s="1165"/>
      <c r="AC237" s="1165"/>
      <c r="AD237" s="1165"/>
      <c r="AE237" s="1165"/>
      <c r="AF237" s="1165"/>
      <c r="AG237" s="1165"/>
      <c r="AH237" s="1165"/>
      <c r="AI237" s="1165"/>
      <c r="AJ237" s="1165"/>
      <c r="AK237" s="1165"/>
      <c r="AL237" s="1165"/>
      <c r="AM237" s="1165"/>
      <c r="AN237" s="1165"/>
      <c r="AO237" s="1165"/>
      <c r="AP237" s="1165"/>
      <c r="AQ237" s="1165"/>
      <c r="AR237" s="1165"/>
      <c r="AS237" s="1165"/>
      <c r="AT237" s="1165"/>
      <c r="AU237" s="1165"/>
      <c r="AV237" s="1165"/>
      <c r="AW237" s="1165"/>
      <c r="AX237" s="1165"/>
      <c r="AY237" s="1165"/>
      <c r="AZ237" s="1165"/>
      <c r="BA237" s="1165"/>
      <c r="BB237" s="1165"/>
      <c r="BC237" s="1165"/>
      <c r="BD237" s="1165"/>
      <c r="BE237" s="1165"/>
      <c r="BF237" s="1165"/>
      <c r="BG237" s="1165"/>
      <c r="BH237" s="1165"/>
      <c r="BI237" s="1165"/>
      <c r="BJ237" s="1165"/>
      <c r="BK237" s="1165"/>
      <c r="BL237" s="1165"/>
      <c r="BM237" s="1165"/>
      <c r="BN237" s="1165"/>
      <c r="BO237" s="1165"/>
      <c r="BP237" s="1165"/>
      <c r="BQ237" s="1165"/>
      <c r="BR237" s="1165"/>
      <c r="BS237" s="1165"/>
      <c r="BT237" s="1165"/>
      <c r="BU237" s="1165"/>
      <c r="BV237" s="1165"/>
      <c r="BW237" s="1165"/>
      <c r="BX237" s="1165"/>
      <c r="BY237" s="1165"/>
      <c r="BZ237" s="1165"/>
      <c r="CA237" s="1165"/>
      <c r="CB237" s="1165"/>
      <c r="CC237" s="1165"/>
      <c r="CD237" s="1165"/>
      <c r="CE237" s="1165"/>
      <c r="CF237" s="1165"/>
      <c r="CG237" s="1165"/>
      <c r="CH237" s="1165"/>
      <c r="CI237" s="1165"/>
      <c r="CJ237" s="1165"/>
      <c r="CK237" s="1165"/>
      <c r="CL237" s="1165">
        <f t="shared" si="6"/>
        <v>7</v>
      </c>
      <c r="CN237" s="1165"/>
      <c r="CO237" s="1165"/>
      <c r="CP237" s="1165"/>
      <c r="CQ237" s="1165"/>
    </row>
    <row r="238" spans="1:95" hidden="1">
      <c r="A238" s="1165" t="s">
        <v>707</v>
      </c>
      <c r="B238" s="1180">
        <v>45139</v>
      </c>
      <c r="C238" s="1181">
        <v>45153</v>
      </c>
      <c r="D238" s="1182"/>
      <c r="E238" s="1165">
        <v>9.07</v>
      </c>
      <c r="F238" s="1165">
        <v>3590</v>
      </c>
      <c r="G238" s="1234"/>
      <c r="H238" s="1165"/>
      <c r="I238" s="1165"/>
      <c r="J238" s="1165"/>
      <c r="K238" s="1165"/>
      <c r="L238" s="1183">
        <v>8.8800000000000008</v>
      </c>
      <c r="M238" s="1165">
        <v>3940</v>
      </c>
      <c r="N238" s="1165">
        <v>7</v>
      </c>
      <c r="O238" s="1165"/>
      <c r="P238" s="1165"/>
      <c r="Q238" s="1165"/>
      <c r="R238" s="1165"/>
      <c r="S238" s="1165"/>
      <c r="T238" s="1165"/>
      <c r="U238" s="1165"/>
      <c r="V238" s="1165"/>
      <c r="W238" s="1165"/>
      <c r="X238" s="1165"/>
      <c r="Y238" s="1165"/>
      <c r="Z238" s="1165"/>
      <c r="AA238" s="1165"/>
      <c r="AB238" s="1165"/>
      <c r="AC238" s="1165"/>
      <c r="AD238" s="1165"/>
      <c r="AE238" s="1165"/>
      <c r="AF238" s="1165"/>
      <c r="AG238" s="1165"/>
      <c r="AH238" s="1165"/>
      <c r="AI238" s="1165"/>
      <c r="AJ238" s="1165"/>
      <c r="AK238" s="1165"/>
      <c r="AL238" s="1165"/>
      <c r="AM238" s="1165"/>
      <c r="AN238" s="1165"/>
      <c r="AO238" s="1165"/>
      <c r="AP238" s="1165"/>
      <c r="AQ238" s="1165"/>
      <c r="AR238" s="1165"/>
      <c r="AS238" s="1165"/>
      <c r="AT238" s="1165"/>
      <c r="AU238" s="1165"/>
      <c r="AV238" s="1165"/>
      <c r="AW238" s="1165"/>
      <c r="AX238" s="1165"/>
      <c r="AY238" s="1165"/>
      <c r="AZ238" s="1165"/>
      <c r="BA238" s="1165"/>
      <c r="BB238" s="1165"/>
      <c r="BC238" s="1165"/>
      <c r="BD238" s="1165"/>
      <c r="BE238" s="1165"/>
      <c r="BF238" s="1165"/>
      <c r="BG238" s="1165"/>
      <c r="BH238" s="1165"/>
      <c r="BI238" s="1165"/>
      <c r="BJ238" s="1165"/>
      <c r="BK238" s="1165"/>
      <c r="BL238" s="1165"/>
      <c r="BM238" s="1165"/>
      <c r="BN238" s="1165"/>
      <c r="BO238" s="1165"/>
      <c r="BP238" s="1165"/>
      <c r="BQ238" s="1165"/>
      <c r="BR238" s="1165"/>
      <c r="BS238" s="1165"/>
      <c r="BT238" s="1165"/>
      <c r="BU238" s="1165"/>
      <c r="BV238" s="1165"/>
      <c r="BW238" s="1165"/>
      <c r="BX238" s="1165"/>
      <c r="BY238" s="1165"/>
      <c r="BZ238" s="1165"/>
      <c r="CA238" s="1165"/>
      <c r="CB238" s="1165"/>
      <c r="CC238" s="1165"/>
      <c r="CD238" s="1165"/>
      <c r="CE238" s="1165"/>
      <c r="CF238" s="1165"/>
      <c r="CG238" s="1165"/>
      <c r="CH238" s="1165"/>
      <c r="CI238" s="1165"/>
      <c r="CJ238" s="1165"/>
      <c r="CK238" s="1165"/>
      <c r="CL238" s="1165">
        <f t="shared" si="6"/>
        <v>7</v>
      </c>
      <c r="CN238" s="1165"/>
      <c r="CO238" s="1165"/>
      <c r="CP238" s="1165"/>
      <c r="CQ238" s="1165"/>
    </row>
    <row r="239" spans="1:95" hidden="1">
      <c r="A239" s="1165" t="s">
        <v>707</v>
      </c>
      <c r="B239" s="1180">
        <v>45170</v>
      </c>
      <c r="C239" s="1181">
        <v>45188</v>
      </c>
      <c r="D239" s="1182"/>
      <c r="E239" s="1165">
        <v>9.26</v>
      </c>
      <c r="F239" s="1165">
        <v>3760</v>
      </c>
      <c r="G239" s="1234"/>
      <c r="H239" s="1165"/>
      <c r="I239" s="1165"/>
      <c r="J239" s="1165"/>
      <c r="K239" s="1165"/>
      <c r="L239" s="1183">
        <v>9.3000000000000007</v>
      </c>
      <c r="M239" s="1165">
        <v>3780</v>
      </c>
      <c r="N239" s="1165">
        <v>9</v>
      </c>
      <c r="O239" s="1165" t="s">
        <v>51</v>
      </c>
      <c r="P239" s="1165">
        <v>22</v>
      </c>
      <c r="Q239" s="1165">
        <v>36</v>
      </c>
      <c r="R239" s="1165">
        <v>59</v>
      </c>
      <c r="S239" s="1165" t="s">
        <v>51</v>
      </c>
      <c r="T239" s="1165">
        <v>2620</v>
      </c>
      <c r="U239" s="1165" t="s">
        <v>30</v>
      </c>
      <c r="V239" s="1165">
        <v>2E-3</v>
      </c>
      <c r="W239" s="1165">
        <v>3.3000000000000002E-2</v>
      </c>
      <c r="X239" s="1165" t="s">
        <v>37</v>
      </c>
      <c r="Y239" s="1165" t="s">
        <v>17</v>
      </c>
      <c r="Z239" s="1165" t="s">
        <v>17</v>
      </c>
      <c r="AA239" s="1165" t="s">
        <v>17</v>
      </c>
      <c r="AB239" s="1165" t="s">
        <v>17</v>
      </c>
      <c r="AC239" s="1165">
        <v>4.5999999999999999E-2</v>
      </c>
      <c r="AD239" s="1165">
        <v>1E-3</v>
      </c>
      <c r="AE239" s="1165" t="s">
        <v>30</v>
      </c>
      <c r="AF239" s="1165" t="s">
        <v>50</v>
      </c>
      <c r="AG239" s="1165">
        <v>0.14000000000000001</v>
      </c>
      <c r="AH239" s="1165" t="s">
        <v>52</v>
      </c>
      <c r="AI239" s="1165">
        <v>0.04</v>
      </c>
      <c r="AJ239" s="1165">
        <v>2E-3</v>
      </c>
      <c r="AK239" s="1165">
        <v>3.9E-2</v>
      </c>
      <c r="AL239" s="1165" t="s">
        <v>37</v>
      </c>
      <c r="AM239" s="1165" t="s">
        <v>17</v>
      </c>
      <c r="AN239" s="1165" t="s">
        <v>17</v>
      </c>
      <c r="AO239" s="1165" t="s">
        <v>17</v>
      </c>
      <c r="AP239" s="1165" t="s">
        <v>17</v>
      </c>
      <c r="AQ239" s="1165">
        <v>0.124</v>
      </c>
      <c r="AR239" s="1165">
        <v>2E-3</v>
      </c>
      <c r="AS239" s="1165" t="s">
        <v>30</v>
      </c>
      <c r="AT239" s="1165" t="s">
        <v>50</v>
      </c>
      <c r="AU239" s="1165">
        <v>0.23</v>
      </c>
      <c r="AV239" s="1165">
        <v>0.09</v>
      </c>
      <c r="AW239" s="1165" t="s">
        <v>37</v>
      </c>
      <c r="AX239" s="1165" t="s">
        <v>37</v>
      </c>
      <c r="AY239" s="1165" t="s">
        <v>53</v>
      </c>
      <c r="AZ239" s="1165" t="s">
        <v>85</v>
      </c>
      <c r="BA239" s="1165" t="s">
        <v>85</v>
      </c>
      <c r="BB239" s="1165" t="s">
        <v>85</v>
      </c>
      <c r="BC239" s="1165" t="s">
        <v>85</v>
      </c>
      <c r="BD239" s="1165" t="s">
        <v>85</v>
      </c>
      <c r="BE239" s="1165" t="s">
        <v>85</v>
      </c>
      <c r="BF239" s="1165" t="s">
        <v>85</v>
      </c>
      <c r="BG239" s="1165" t="s">
        <v>85</v>
      </c>
      <c r="BH239" s="1165" t="s">
        <v>85</v>
      </c>
      <c r="BI239" s="1165" t="s">
        <v>85</v>
      </c>
      <c r="BJ239" s="1165" t="s">
        <v>85</v>
      </c>
      <c r="BK239" s="1165" t="s">
        <v>85</v>
      </c>
      <c r="BL239" s="1165" t="s">
        <v>102</v>
      </c>
      <c r="BM239" s="1165" t="s">
        <v>85</v>
      </c>
      <c r="BN239" s="1165" t="s">
        <v>85</v>
      </c>
      <c r="BO239" s="1165" t="s">
        <v>85</v>
      </c>
      <c r="BP239" s="1165" t="s">
        <v>102</v>
      </c>
      <c r="BQ239" s="1165" t="s">
        <v>102</v>
      </c>
      <c r="BR239" s="1165" t="s">
        <v>332</v>
      </c>
      <c r="BS239" s="1165" t="s">
        <v>0</v>
      </c>
      <c r="BT239" s="1165" t="s">
        <v>333</v>
      </c>
      <c r="BU239" s="1165" t="s">
        <v>0</v>
      </c>
      <c r="BV239" s="1165" t="s">
        <v>0</v>
      </c>
      <c r="BW239" s="1165" t="s">
        <v>332</v>
      </c>
      <c r="BX239" s="1165" t="s">
        <v>332</v>
      </c>
      <c r="BY239" s="1165" t="s">
        <v>333</v>
      </c>
      <c r="BZ239" s="1165" t="s">
        <v>333</v>
      </c>
      <c r="CA239" s="1165" t="s">
        <v>333</v>
      </c>
      <c r="CB239" s="1165" t="s">
        <v>333</v>
      </c>
      <c r="CC239" s="1165" t="s">
        <v>333</v>
      </c>
      <c r="CD239" s="1165" t="s">
        <v>51</v>
      </c>
      <c r="CE239" s="1165" t="s">
        <v>15</v>
      </c>
      <c r="CF239" s="1165" t="s">
        <v>15</v>
      </c>
      <c r="CG239" s="1165" t="s">
        <v>15</v>
      </c>
      <c r="CH239" s="1165" t="s">
        <v>15</v>
      </c>
      <c r="CI239" s="1165" t="s">
        <v>15</v>
      </c>
      <c r="CJ239" s="1165" t="s">
        <v>51</v>
      </c>
      <c r="CK239" s="1165" t="s">
        <v>53</v>
      </c>
      <c r="CL239" s="1165">
        <f t="shared" si="6"/>
        <v>9</v>
      </c>
      <c r="CN239" s="1165"/>
      <c r="CO239" s="1165"/>
      <c r="CP239" s="1165"/>
      <c r="CQ239" s="1165"/>
    </row>
    <row r="240" spans="1:95" hidden="1">
      <c r="A240" s="1165" t="s">
        <v>707</v>
      </c>
      <c r="B240" s="1180">
        <v>45200</v>
      </c>
      <c r="C240" s="1181">
        <v>45209</v>
      </c>
      <c r="D240" s="1182"/>
      <c r="E240" s="1165">
        <v>8.8699999999999992</v>
      </c>
      <c r="F240" s="1165">
        <v>3670</v>
      </c>
      <c r="G240" s="1234"/>
      <c r="H240" s="1165"/>
      <c r="I240" s="1165"/>
      <c r="J240" s="1165"/>
      <c r="K240" s="1165"/>
      <c r="L240" s="1183">
        <v>8.93</v>
      </c>
      <c r="M240" s="1165">
        <v>4340</v>
      </c>
      <c r="N240" s="1165">
        <v>19</v>
      </c>
      <c r="O240" s="1165"/>
      <c r="P240" s="1165"/>
      <c r="Q240" s="1165"/>
      <c r="R240" s="1165"/>
      <c r="S240" s="1165"/>
      <c r="T240" s="1165"/>
      <c r="U240" s="1165"/>
      <c r="V240" s="1165"/>
      <c r="W240" s="1165"/>
      <c r="X240" s="1165"/>
      <c r="Y240" s="1165"/>
      <c r="Z240" s="1165"/>
      <c r="AA240" s="1165"/>
      <c r="AB240" s="1165"/>
      <c r="AC240" s="1165"/>
      <c r="AD240" s="1165"/>
      <c r="AE240" s="1165"/>
      <c r="AF240" s="1165"/>
      <c r="AG240" s="1165"/>
      <c r="AH240" s="1165"/>
      <c r="AI240" s="1165"/>
      <c r="AJ240" s="1165"/>
      <c r="AK240" s="1165"/>
      <c r="AL240" s="1165"/>
      <c r="AM240" s="1165"/>
      <c r="AN240" s="1165"/>
      <c r="AO240" s="1165"/>
      <c r="AP240" s="1165"/>
      <c r="AQ240" s="1165"/>
      <c r="AR240" s="1165"/>
      <c r="AS240" s="1165"/>
      <c r="AT240" s="1165"/>
      <c r="AU240" s="1165"/>
      <c r="AV240" s="1165"/>
      <c r="AW240" s="1165"/>
      <c r="AX240" s="1165"/>
      <c r="AY240" s="1165"/>
      <c r="AZ240" s="1165"/>
      <c r="BA240" s="1165"/>
      <c r="BB240" s="1165"/>
      <c r="BC240" s="1165"/>
      <c r="BD240" s="1165"/>
      <c r="BE240" s="1165"/>
      <c r="BF240" s="1165"/>
      <c r="BG240" s="1165"/>
      <c r="BH240" s="1165"/>
      <c r="BI240" s="1165"/>
      <c r="BJ240" s="1165"/>
      <c r="BK240" s="1165"/>
      <c r="BL240" s="1165"/>
      <c r="BM240" s="1165"/>
      <c r="BN240" s="1165"/>
      <c r="BO240" s="1165"/>
      <c r="BP240" s="1165"/>
      <c r="BQ240" s="1165"/>
      <c r="BR240" s="1165"/>
      <c r="BS240" s="1165"/>
      <c r="BT240" s="1165"/>
      <c r="BU240" s="1165"/>
      <c r="BV240" s="1165"/>
      <c r="BW240" s="1165"/>
      <c r="BX240" s="1165"/>
      <c r="BY240" s="1165"/>
      <c r="BZ240" s="1165"/>
      <c r="CA240" s="1165"/>
      <c r="CB240" s="1165"/>
      <c r="CC240" s="1165"/>
      <c r="CD240" s="1165"/>
      <c r="CE240" s="1165"/>
      <c r="CF240" s="1165"/>
      <c r="CG240" s="1165"/>
      <c r="CH240" s="1165"/>
      <c r="CI240" s="1165"/>
      <c r="CJ240" s="1165"/>
      <c r="CK240" s="1165"/>
      <c r="CL240" s="1165">
        <f t="shared" si="6"/>
        <v>19</v>
      </c>
      <c r="CN240" s="1165"/>
      <c r="CO240" s="1165"/>
      <c r="CP240" s="1165"/>
      <c r="CQ240" s="1165"/>
    </row>
    <row r="241" spans="1:95" hidden="1">
      <c r="A241" s="1165" t="s">
        <v>707</v>
      </c>
      <c r="B241" s="1180">
        <v>45231</v>
      </c>
      <c r="C241" s="1181">
        <v>45244</v>
      </c>
      <c r="D241" s="1182"/>
      <c r="E241" s="1165">
        <v>8.6300000000000008</v>
      </c>
      <c r="F241" s="1165">
        <v>4800</v>
      </c>
      <c r="G241" s="1234"/>
      <c r="H241" s="1165"/>
      <c r="I241" s="1165"/>
      <c r="J241" s="1165"/>
      <c r="K241" s="1165"/>
      <c r="L241" s="1183">
        <v>8.7100000000000009</v>
      </c>
      <c r="M241" s="1165">
        <v>5550</v>
      </c>
      <c r="N241" s="1165">
        <v>14</v>
      </c>
      <c r="O241" s="1165"/>
      <c r="P241" s="1165"/>
      <c r="Q241" s="1165"/>
      <c r="R241" s="1165"/>
      <c r="S241" s="1165"/>
      <c r="T241" s="1165"/>
      <c r="U241" s="1165"/>
      <c r="V241" s="1165"/>
      <c r="W241" s="1165"/>
      <c r="X241" s="1165"/>
      <c r="Y241" s="1165"/>
      <c r="Z241" s="1165"/>
      <c r="AA241" s="1165"/>
      <c r="AB241" s="1165"/>
      <c r="AC241" s="1165"/>
      <c r="AD241" s="1165"/>
      <c r="AE241" s="1165"/>
      <c r="AF241" s="1165"/>
      <c r="AG241" s="1165"/>
      <c r="AH241" s="1165"/>
      <c r="AI241" s="1165"/>
      <c r="AJ241" s="1165"/>
      <c r="AK241" s="1165"/>
      <c r="AL241" s="1165"/>
      <c r="AM241" s="1165"/>
      <c r="AN241" s="1165"/>
      <c r="AO241" s="1165"/>
      <c r="AP241" s="1165"/>
      <c r="AQ241" s="1165"/>
      <c r="AR241" s="1165"/>
      <c r="AS241" s="1165"/>
      <c r="AT241" s="1165"/>
      <c r="AU241" s="1165"/>
      <c r="AV241" s="1165"/>
      <c r="AW241" s="1165"/>
      <c r="AX241" s="1165"/>
      <c r="AY241" s="1165"/>
      <c r="AZ241" s="1165"/>
      <c r="BA241" s="1165"/>
      <c r="BB241" s="1165"/>
      <c r="BC241" s="1165"/>
      <c r="BD241" s="1165"/>
      <c r="BE241" s="1165"/>
      <c r="BF241" s="1165"/>
      <c r="BG241" s="1165"/>
      <c r="BH241" s="1165"/>
      <c r="BI241" s="1165"/>
      <c r="BJ241" s="1165"/>
      <c r="BK241" s="1165"/>
      <c r="BL241" s="1165"/>
      <c r="BM241" s="1165"/>
      <c r="BN241" s="1165"/>
      <c r="BO241" s="1165"/>
      <c r="BP241" s="1165"/>
      <c r="BQ241" s="1165"/>
      <c r="BR241" s="1165"/>
      <c r="BS241" s="1165"/>
      <c r="BT241" s="1165"/>
      <c r="BU241" s="1165"/>
      <c r="BV241" s="1165"/>
      <c r="BW241" s="1165"/>
      <c r="BX241" s="1165"/>
      <c r="BY241" s="1165"/>
      <c r="BZ241" s="1165"/>
      <c r="CA241" s="1165"/>
      <c r="CB241" s="1165"/>
      <c r="CC241" s="1165"/>
      <c r="CD241" s="1165"/>
      <c r="CE241" s="1165"/>
      <c r="CF241" s="1165"/>
      <c r="CG241" s="1165"/>
      <c r="CH241" s="1165"/>
      <c r="CI241" s="1165"/>
      <c r="CJ241" s="1165"/>
      <c r="CK241" s="1165"/>
      <c r="CL241" s="1165">
        <f t="shared" si="6"/>
        <v>14</v>
      </c>
      <c r="CN241" s="1165"/>
      <c r="CO241" s="1165"/>
      <c r="CP241" s="1165"/>
      <c r="CQ241" s="1165"/>
    </row>
    <row r="242" spans="1:95" hidden="1">
      <c r="A242" s="1165" t="s">
        <v>707</v>
      </c>
      <c r="B242" s="1180">
        <v>45261</v>
      </c>
      <c r="C242" s="1181">
        <v>45271</v>
      </c>
      <c r="D242" s="1182"/>
      <c r="E242" s="1165">
        <v>8.09</v>
      </c>
      <c r="F242" s="1165">
        <v>6480</v>
      </c>
      <c r="G242" s="1234"/>
      <c r="H242" s="1165"/>
      <c r="I242" s="1165"/>
      <c r="J242" s="1165"/>
      <c r="K242" s="1165"/>
      <c r="L242" s="1183">
        <v>8.1300000000000008</v>
      </c>
      <c r="M242" s="1165">
        <v>6910</v>
      </c>
      <c r="N242" s="1165" t="s">
        <v>53</v>
      </c>
      <c r="O242" s="1165" t="s">
        <v>51</v>
      </c>
      <c r="P242" s="1165" t="s">
        <v>51</v>
      </c>
      <c r="Q242" s="1165">
        <v>96</v>
      </c>
      <c r="R242" s="1165">
        <v>96</v>
      </c>
      <c r="S242" s="1165">
        <v>4</v>
      </c>
      <c r="T242" s="1165">
        <v>4160</v>
      </c>
      <c r="U242" s="1165">
        <v>0.02</v>
      </c>
      <c r="V242" s="1165">
        <v>6.0000000000000001E-3</v>
      </c>
      <c r="W242" s="1165">
        <v>5.1999999999999998E-2</v>
      </c>
      <c r="X242" s="1165" t="s">
        <v>37</v>
      </c>
      <c r="Y242" s="1165" t="s">
        <v>17</v>
      </c>
      <c r="Z242" s="1165" t="s">
        <v>17</v>
      </c>
      <c r="AA242" s="1165" t="s">
        <v>17</v>
      </c>
      <c r="AB242" s="1165" t="s">
        <v>17</v>
      </c>
      <c r="AC242" s="1165">
        <v>1.21</v>
      </c>
      <c r="AD242" s="1165">
        <v>3.0000000000000001E-3</v>
      </c>
      <c r="AE242" s="1165" t="s">
        <v>30</v>
      </c>
      <c r="AF242" s="1165" t="s">
        <v>50</v>
      </c>
      <c r="AG242" s="1165">
        <v>0.33</v>
      </c>
      <c r="AH242" s="1165" t="s">
        <v>52</v>
      </c>
      <c r="AI242" s="1165">
        <v>0.18</v>
      </c>
      <c r="AJ242" s="1165">
        <v>6.0000000000000001E-3</v>
      </c>
      <c r="AK242" s="1165">
        <v>5.3999999999999999E-2</v>
      </c>
      <c r="AL242" s="1165" t="s">
        <v>37</v>
      </c>
      <c r="AM242" s="1165" t="s">
        <v>17</v>
      </c>
      <c r="AN242" s="1165" t="s">
        <v>17</v>
      </c>
      <c r="AO242" s="1165" t="s">
        <v>17</v>
      </c>
      <c r="AP242" s="1165" t="s">
        <v>17</v>
      </c>
      <c r="AQ242" s="1165">
        <v>1.1299999999999999</v>
      </c>
      <c r="AR242" s="1165">
        <v>3.0000000000000001E-3</v>
      </c>
      <c r="AS242" s="1165" t="s">
        <v>30</v>
      </c>
      <c r="AT242" s="1165" t="s">
        <v>50</v>
      </c>
      <c r="AU242" s="1165">
        <v>0.2</v>
      </c>
      <c r="AV242" s="1165">
        <v>0.42</v>
      </c>
      <c r="AW242" s="1165" t="s">
        <v>37</v>
      </c>
      <c r="AX242" s="1165" t="s">
        <v>37</v>
      </c>
      <c r="AY242" s="1165" t="s">
        <v>53</v>
      </c>
      <c r="AZ242" s="1165" t="s">
        <v>85</v>
      </c>
      <c r="BA242" s="1165" t="s">
        <v>85</v>
      </c>
      <c r="BB242" s="1165" t="s">
        <v>85</v>
      </c>
      <c r="BC242" s="1165" t="s">
        <v>85</v>
      </c>
      <c r="BD242" s="1165" t="s">
        <v>85</v>
      </c>
      <c r="BE242" s="1165" t="s">
        <v>85</v>
      </c>
      <c r="BF242" s="1165" t="s">
        <v>85</v>
      </c>
      <c r="BG242" s="1165" t="s">
        <v>85</v>
      </c>
      <c r="BH242" s="1165" t="s">
        <v>85</v>
      </c>
      <c r="BI242" s="1165" t="s">
        <v>85</v>
      </c>
      <c r="BJ242" s="1165" t="s">
        <v>85</v>
      </c>
      <c r="BK242" s="1165" t="s">
        <v>85</v>
      </c>
      <c r="BL242" s="1165" t="s">
        <v>102</v>
      </c>
      <c r="BM242" s="1165" t="s">
        <v>85</v>
      </c>
      <c r="BN242" s="1165" t="s">
        <v>85</v>
      </c>
      <c r="BO242" s="1165" t="s">
        <v>85</v>
      </c>
      <c r="BP242" s="1165" t="s">
        <v>102</v>
      </c>
      <c r="BQ242" s="1165" t="s">
        <v>102</v>
      </c>
      <c r="BR242" s="1165" t="s">
        <v>332</v>
      </c>
      <c r="BS242" s="1165" t="s">
        <v>0</v>
      </c>
      <c r="BT242" s="1165" t="s">
        <v>333</v>
      </c>
      <c r="BU242" s="1165" t="s">
        <v>0</v>
      </c>
      <c r="BV242" s="1165" t="s">
        <v>0</v>
      </c>
      <c r="BW242" s="1165" t="s">
        <v>332</v>
      </c>
      <c r="BX242" s="1165" t="s">
        <v>332</v>
      </c>
      <c r="BY242" s="1165" t="s">
        <v>333</v>
      </c>
      <c r="BZ242" s="1165" t="s">
        <v>333</v>
      </c>
      <c r="CA242" s="1165" t="s">
        <v>333</v>
      </c>
      <c r="CB242" s="1165" t="s">
        <v>333</v>
      </c>
      <c r="CC242" s="1165" t="s">
        <v>333</v>
      </c>
      <c r="CD242" s="1165" t="s">
        <v>51</v>
      </c>
      <c r="CE242" s="1165" t="s">
        <v>15</v>
      </c>
      <c r="CF242" s="1165" t="s">
        <v>15</v>
      </c>
      <c r="CG242" s="1165" t="s">
        <v>15</v>
      </c>
      <c r="CH242" s="1165" t="s">
        <v>15</v>
      </c>
      <c r="CI242" s="1165" t="s">
        <v>15</v>
      </c>
      <c r="CJ242" s="1165" t="s">
        <v>51</v>
      </c>
      <c r="CK242" s="1165" t="s">
        <v>53</v>
      </c>
      <c r="CL242" s="1165">
        <f t="shared" si="6"/>
        <v>2.5</v>
      </c>
      <c r="CN242" s="1165"/>
      <c r="CO242" s="1165"/>
      <c r="CP242" s="1165"/>
      <c r="CQ242" s="1165"/>
    </row>
    <row r="243" spans="1:95" hidden="1">
      <c r="A243" s="1165" t="s">
        <v>707</v>
      </c>
      <c r="B243" s="1180">
        <v>45292</v>
      </c>
      <c r="C243" s="1181">
        <v>45321</v>
      </c>
      <c r="D243" s="1182"/>
      <c r="E243" s="1165">
        <v>7.71</v>
      </c>
      <c r="F243" s="1165">
        <v>7550</v>
      </c>
      <c r="G243" s="1234">
        <v>26.9</v>
      </c>
      <c r="H243" s="1165" t="s">
        <v>245</v>
      </c>
      <c r="I243" s="1165" t="s">
        <v>246</v>
      </c>
      <c r="J243" s="1165" t="s">
        <v>433</v>
      </c>
      <c r="K243" s="1165"/>
      <c r="L243" s="1183">
        <v>8.02</v>
      </c>
      <c r="M243" s="1165">
        <v>7830</v>
      </c>
      <c r="N243" s="1165">
        <v>30</v>
      </c>
      <c r="O243" s="1165"/>
      <c r="P243" s="1165"/>
      <c r="Q243" s="1165"/>
      <c r="R243" s="1165"/>
      <c r="S243" s="1165"/>
      <c r="T243" s="1165"/>
      <c r="U243" s="1165"/>
      <c r="V243" s="1165"/>
      <c r="W243" s="1165"/>
      <c r="X243" s="1165"/>
      <c r="Y243" s="1165"/>
      <c r="Z243" s="1165"/>
      <c r="AA243" s="1165"/>
      <c r="AB243" s="1165"/>
      <c r="AC243" s="1165"/>
      <c r="AD243" s="1165"/>
      <c r="AE243" s="1165"/>
      <c r="AF243" s="1165"/>
      <c r="AG243" s="1165"/>
      <c r="AH243" s="1165"/>
      <c r="AI243" s="1165"/>
      <c r="AJ243" s="1165"/>
      <c r="AK243" s="1165"/>
      <c r="AL243" s="1165"/>
      <c r="AM243" s="1165"/>
      <c r="AN243" s="1165"/>
      <c r="AO243" s="1165"/>
      <c r="AP243" s="1165"/>
      <c r="AQ243" s="1165"/>
      <c r="AR243" s="1165"/>
      <c r="AS243" s="1165"/>
      <c r="AT243" s="1165"/>
      <c r="AU243" s="1165"/>
      <c r="AV243" s="1165"/>
      <c r="AW243" s="1165"/>
      <c r="AX243" s="1165"/>
      <c r="AY243" s="1165"/>
      <c r="AZ243" s="1165"/>
      <c r="BA243" s="1165"/>
      <c r="BB243" s="1165"/>
      <c r="BC243" s="1165"/>
      <c r="BD243" s="1165"/>
      <c r="BE243" s="1165"/>
      <c r="BF243" s="1165"/>
      <c r="BG243" s="1165"/>
      <c r="BH243" s="1165"/>
      <c r="BI243" s="1165"/>
      <c r="BJ243" s="1165"/>
      <c r="BK243" s="1165"/>
      <c r="BL243" s="1165"/>
      <c r="BM243" s="1165"/>
      <c r="BN243" s="1165"/>
      <c r="BO243" s="1165"/>
      <c r="BP243" s="1165"/>
      <c r="BQ243" s="1165"/>
      <c r="BR243" s="1165"/>
      <c r="BS243" s="1165"/>
      <c r="BT243" s="1165"/>
      <c r="BU243" s="1165"/>
      <c r="BV243" s="1165"/>
      <c r="BW243" s="1165"/>
      <c r="BX243" s="1165"/>
      <c r="BY243" s="1165"/>
      <c r="BZ243" s="1165"/>
      <c r="CA243" s="1165"/>
      <c r="CB243" s="1165"/>
      <c r="CC243" s="1165"/>
      <c r="CD243" s="1165"/>
      <c r="CE243" s="1165"/>
      <c r="CF243" s="1165"/>
      <c r="CG243" s="1165"/>
      <c r="CH243" s="1165"/>
      <c r="CI243" s="1165"/>
      <c r="CJ243" s="1165"/>
      <c r="CK243" s="1165"/>
      <c r="CL243" s="1223">
        <f t="shared" si="6"/>
        <v>30</v>
      </c>
      <c r="CN243" s="1165"/>
      <c r="CO243" s="1165"/>
      <c r="CP243" s="1165"/>
      <c r="CQ243" s="1165"/>
    </row>
    <row r="244" spans="1:95" hidden="1">
      <c r="A244" s="1165" t="s">
        <v>707</v>
      </c>
      <c r="B244" s="1180">
        <v>45323</v>
      </c>
      <c r="C244" s="1181">
        <v>45350</v>
      </c>
      <c r="D244" s="1182"/>
      <c r="E244" s="1183">
        <v>8.1300000000000008</v>
      </c>
      <c r="F244" s="1165">
        <v>10300</v>
      </c>
      <c r="G244" s="1234">
        <v>29.5</v>
      </c>
      <c r="H244" s="1165" t="s">
        <v>245</v>
      </c>
      <c r="I244" s="1165" t="s">
        <v>810</v>
      </c>
      <c r="J244" s="1165" t="s">
        <v>543</v>
      </c>
      <c r="K244" s="1165"/>
      <c r="L244" s="1183">
        <v>8.2799999999999994</v>
      </c>
      <c r="M244" s="1165">
        <v>10900</v>
      </c>
      <c r="N244" s="1165">
        <v>52</v>
      </c>
      <c r="O244" s="1165"/>
      <c r="P244" s="1165"/>
      <c r="Q244" s="1165"/>
      <c r="R244" s="1165"/>
      <c r="S244" s="1165"/>
      <c r="T244" s="1165"/>
      <c r="U244" s="1165"/>
      <c r="V244" s="1165"/>
      <c r="W244" s="1165"/>
      <c r="X244" s="1165"/>
      <c r="Y244" s="1165"/>
      <c r="Z244" s="1165"/>
      <c r="AA244" s="1165"/>
      <c r="AB244" s="1165"/>
      <c r="AC244" s="1165"/>
      <c r="AD244" s="1165"/>
      <c r="AE244" s="1165"/>
      <c r="AF244" s="1165"/>
      <c r="AG244" s="1165"/>
      <c r="AH244" s="1165"/>
      <c r="AI244" s="1165"/>
      <c r="AJ244" s="1165"/>
      <c r="AK244" s="1165"/>
      <c r="AL244" s="1165"/>
      <c r="AM244" s="1165"/>
      <c r="AN244" s="1165"/>
      <c r="AO244" s="1165"/>
      <c r="AP244" s="1165"/>
      <c r="AQ244" s="1165"/>
      <c r="AR244" s="1165"/>
      <c r="AS244" s="1165"/>
      <c r="AT244" s="1165"/>
      <c r="AU244" s="1165"/>
      <c r="AV244" s="1165"/>
      <c r="AW244" s="1165"/>
      <c r="AX244" s="1165"/>
      <c r="AY244" s="1165"/>
      <c r="AZ244" s="1165"/>
      <c r="BA244" s="1165"/>
      <c r="BB244" s="1165"/>
      <c r="BC244" s="1165"/>
      <c r="BD244" s="1165"/>
      <c r="BE244" s="1165"/>
      <c r="BF244" s="1165"/>
      <c r="BG244" s="1165"/>
      <c r="BH244" s="1165"/>
      <c r="BI244" s="1165"/>
      <c r="BJ244" s="1165"/>
      <c r="BK244" s="1165"/>
      <c r="BL244" s="1165"/>
      <c r="BM244" s="1165"/>
      <c r="BN244" s="1165"/>
      <c r="BO244" s="1165"/>
      <c r="BP244" s="1165"/>
      <c r="BQ244" s="1165"/>
      <c r="BR244" s="1165"/>
      <c r="BS244" s="1165"/>
      <c r="BT244" s="1165"/>
      <c r="BU244" s="1165"/>
      <c r="BV244" s="1165"/>
      <c r="BW244" s="1165"/>
      <c r="BX244" s="1165"/>
      <c r="BY244" s="1165"/>
      <c r="BZ244" s="1165"/>
      <c r="CA244" s="1165"/>
      <c r="CB244" s="1165"/>
      <c r="CC244" s="1165"/>
      <c r="CD244" s="1165"/>
      <c r="CE244" s="1165"/>
      <c r="CF244" s="1165"/>
      <c r="CG244" s="1165"/>
      <c r="CH244" s="1165"/>
      <c r="CI244" s="1165"/>
      <c r="CJ244" s="1165"/>
      <c r="CK244" s="1165"/>
      <c r="CL244" s="1223">
        <f t="shared" si="6"/>
        <v>52</v>
      </c>
      <c r="CN244" s="1165"/>
      <c r="CO244" s="1165"/>
      <c r="CP244" s="1165"/>
      <c r="CQ244" s="1165"/>
    </row>
    <row r="245" spans="1:95" hidden="1">
      <c r="A245" s="1165" t="s">
        <v>707</v>
      </c>
      <c r="B245" s="1180">
        <v>45352</v>
      </c>
      <c r="C245" s="1181">
        <v>45363</v>
      </c>
      <c r="D245" s="1182"/>
      <c r="E245" s="1183"/>
      <c r="F245" s="1165"/>
      <c r="G245" s="1234"/>
      <c r="H245" s="1165"/>
      <c r="I245" s="1165"/>
      <c r="J245" s="1165"/>
      <c r="K245" s="1165" t="s">
        <v>800</v>
      </c>
      <c r="L245" s="1183"/>
      <c r="M245" s="1165"/>
      <c r="N245" s="1165"/>
      <c r="O245" s="1165"/>
      <c r="P245" s="1165"/>
      <c r="Q245" s="1165"/>
      <c r="R245" s="1165"/>
      <c r="S245" s="1165"/>
      <c r="T245" s="1165"/>
      <c r="U245" s="1165"/>
      <c r="V245" s="1165"/>
      <c r="W245" s="1165"/>
      <c r="X245" s="1165"/>
      <c r="Y245" s="1165"/>
      <c r="Z245" s="1165"/>
      <c r="AA245" s="1165"/>
      <c r="AB245" s="1165"/>
      <c r="AC245" s="1165"/>
      <c r="AD245" s="1165"/>
      <c r="AE245" s="1165"/>
      <c r="AF245" s="1165"/>
      <c r="AG245" s="1165"/>
      <c r="AH245" s="1165"/>
      <c r="AI245" s="1165"/>
      <c r="AJ245" s="1165"/>
      <c r="AK245" s="1165"/>
      <c r="AL245" s="1165"/>
      <c r="AM245" s="1165"/>
      <c r="AN245" s="1165"/>
      <c r="AO245" s="1165"/>
      <c r="AP245" s="1165"/>
      <c r="AQ245" s="1165"/>
      <c r="AR245" s="1165"/>
      <c r="AS245" s="1165"/>
      <c r="AT245" s="1165"/>
      <c r="AU245" s="1165"/>
      <c r="AV245" s="1165"/>
      <c r="AW245" s="1165"/>
      <c r="AX245" s="1165"/>
      <c r="AY245" s="1165"/>
      <c r="AZ245" s="1165"/>
      <c r="BA245" s="1165"/>
      <c r="BB245" s="1165"/>
      <c r="BC245" s="1165"/>
      <c r="BD245" s="1165"/>
      <c r="BE245" s="1165"/>
      <c r="BF245" s="1165"/>
      <c r="BG245" s="1165"/>
      <c r="BH245" s="1165"/>
      <c r="BI245" s="1165"/>
      <c r="BJ245" s="1165"/>
      <c r="BK245" s="1165"/>
      <c r="BL245" s="1165"/>
      <c r="BM245" s="1165"/>
      <c r="BN245" s="1165"/>
      <c r="BO245" s="1165"/>
      <c r="BP245" s="1165"/>
      <c r="BQ245" s="1165"/>
      <c r="BR245" s="1165"/>
      <c r="BS245" s="1165"/>
      <c r="BT245" s="1165"/>
      <c r="BU245" s="1165"/>
      <c r="BV245" s="1165"/>
      <c r="BW245" s="1165"/>
      <c r="BX245" s="1165"/>
      <c r="BY245" s="1165"/>
      <c r="BZ245" s="1165"/>
      <c r="CA245" s="1165"/>
      <c r="CB245" s="1165"/>
      <c r="CC245" s="1165"/>
      <c r="CD245" s="1165"/>
      <c r="CE245" s="1165"/>
      <c r="CF245" s="1165"/>
      <c r="CG245" s="1165"/>
      <c r="CH245" s="1165"/>
      <c r="CI245" s="1165"/>
      <c r="CJ245" s="1165"/>
      <c r="CK245" s="1165"/>
      <c r="CL245" s="1223"/>
      <c r="CN245" s="1165"/>
      <c r="CO245" s="1165"/>
      <c r="CP245" s="1165"/>
      <c r="CQ245" s="1165"/>
    </row>
    <row r="246" spans="1:95" hidden="1">
      <c r="A246" s="1165" t="s">
        <v>707</v>
      </c>
      <c r="B246" s="1180">
        <v>45383</v>
      </c>
      <c r="C246" s="1181">
        <v>45390</v>
      </c>
      <c r="D246" s="1182"/>
      <c r="E246" s="1165">
        <v>7.89</v>
      </c>
      <c r="F246" s="1165">
        <v>2770</v>
      </c>
      <c r="G246" s="1234">
        <v>27</v>
      </c>
      <c r="H246" s="1165" t="s">
        <v>245</v>
      </c>
      <c r="I246" s="1165" t="s">
        <v>246</v>
      </c>
      <c r="J246" s="1165" t="s">
        <v>433</v>
      </c>
      <c r="K246" s="1165"/>
      <c r="L246" s="1183">
        <v>8.02</v>
      </c>
      <c r="M246" s="1165">
        <v>2940</v>
      </c>
      <c r="N246" s="1165">
        <v>6</v>
      </c>
      <c r="O246" s="1165"/>
      <c r="P246" s="1165"/>
      <c r="Q246" s="1165"/>
      <c r="R246" s="1165"/>
      <c r="S246" s="1165"/>
      <c r="T246" s="1165"/>
      <c r="U246" s="1165"/>
      <c r="V246" s="1165"/>
      <c r="W246" s="1165"/>
      <c r="X246" s="1165"/>
      <c r="Y246" s="1165"/>
      <c r="Z246" s="1165"/>
      <c r="AA246" s="1165"/>
      <c r="AB246" s="1165"/>
      <c r="AC246" s="1165"/>
      <c r="AD246" s="1165"/>
      <c r="AE246" s="1165"/>
      <c r="AF246" s="1165"/>
      <c r="AG246" s="1165"/>
      <c r="AH246" s="1165"/>
      <c r="AI246" s="1165"/>
      <c r="AJ246" s="1165"/>
      <c r="AK246" s="1165"/>
      <c r="AL246" s="1165"/>
      <c r="AM246" s="1165"/>
      <c r="AN246" s="1165"/>
      <c r="AO246" s="1165"/>
      <c r="AP246" s="1165"/>
      <c r="AQ246" s="1165"/>
      <c r="AR246" s="1165"/>
      <c r="AS246" s="1165"/>
      <c r="AT246" s="1165"/>
      <c r="AU246" s="1165"/>
      <c r="AV246" s="1165"/>
      <c r="AW246" s="1165"/>
      <c r="AX246" s="1165"/>
      <c r="AY246" s="1165"/>
      <c r="AZ246" s="1165"/>
      <c r="BA246" s="1165"/>
      <c r="BB246" s="1165"/>
      <c r="BC246" s="1165"/>
      <c r="BD246" s="1165"/>
      <c r="BE246" s="1165"/>
      <c r="BF246" s="1165"/>
      <c r="BG246" s="1165"/>
      <c r="BH246" s="1165"/>
      <c r="BI246" s="1165"/>
      <c r="BJ246" s="1165"/>
      <c r="BK246" s="1165"/>
      <c r="BL246" s="1165"/>
      <c r="BM246" s="1165"/>
      <c r="BN246" s="1165"/>
      <c r="BO246" s="1165"/>
      <c r="BP246" s="1165"/>
      <c r="BQ246" s="1165"/>
      <c r="BR246" s="1165"/>
      <c r="BS246" s="1165"/>
      <c r="BT246" s="1165"/>
      <c r="BU246" s="1165"/>
      <c r="BV246" s="1165"/>
      <c r="BW246" s="1165"/>
      <c r="BX246" s="1165"/>
      <c r="BY246" s="1165"/>
      <c r="BZ246" s="1165"/>
      <c r="CA246" s="1165"/>
      <c r="CB246" s="1165"/>
      <c r="CC246" s="1165"/>
      <c r="CD246" s="1165"/>
      <c r="CE246" s="1165"/>
      <c r="CF246" s="1165"/>
      <c r="CG246" s="1165"/>
      <c r="CH246" s="1165"/>
      <c r="CI246" s="1165"/>
      <c r="CJ246" s="1165"/>
      <c r="CK246" s="1165"/>
      <c r="CL246" s="1223">
        <f t="shared" si="6"/>
        <v>6</v>
      </c>
      <c r="CN246" s="1165"/>
      <c r="CO246" s="1165"/>
      <c r="CP246" s="1165"/>
      <c r="CQ246" s="1165"/>
    </row>
    <row r="247" spans="1:95" hidden="1">
      <c r="A247" s="1165" t="s">
        <v>707</v>
      </c>
      <c r="B247" s="1180">
        <v>45413</v>
      </c>
      <c r="C247" s="1181">
        <v>45433</v>
      </c>
      <c r="D247" s="1182"/>
      <c r="E247" s="1183">
        <v>6.96</v>
      </c>
      <c r="F247" s="1165">
        <v>3500</v>
      </c>
      <c r="G247" s="1234">
        <v>13.5</v>
      </c>
      <c r="H247" s="1165" t="s">
        <v>245</v>
      </c>
      <c r="I247" s="1165" t="s">
        <v>810</v>
      </c>
      <c r="J247" s="1165" t="s">
        <v>543</v>
      </c>
      <c r="K247" s="1165" t="s">
        <v>804</v>
      </c>
      <c r="L247" s="1183">
        <v>7.95</v>
      </c>
      <c r="M247" s="1165">
        <v>3500</v>
      </c>
      <c r="N247" s="1165">
        <v>16</v>
      </c>
      <c r="O247" s="1165"/>
      <c r="P247" s="1165"/>
      <c r="Q247" s="1165"/>
      <c r="R247" s="1165"/>
      <c r="S247" s="1165"/>
      <c r="T247" s="1165"/>
      <c r="U247" s="1165"/>
      <c r="V247" s="1165"/>
      <c r="W247" s="1165"/>
      <c r="X247" s="1165"/>
      <c r="Y247" s="1165"/>
      <c r="Z247" s="1165"/>
      <c r="AA247" s="1165"/>
      <c r="AB247" s="1165"/>
      <c r="AC247" s="1165"/>
      <c r="AD247" s="1165"/>
      <c r="AE247" s="1165"/>
      <c r="AF247" s="1165"/>
      <c r="AG247" s="1165"/>
      <c r="AH247" s="1165"/>
      <c r="AI247" s="1165"/>
      <c r="AJ247" s="1165"/>
      <c r="AK247" s="1165"/>
      <c r="AL247" s="1165"/>
      <c r="AM247" s="1165"/>
      <c r="AN247" s="1165"/>
      <c r="AO247" s="1165"/>
      <c r="AP247" s="1165"/>
      <c r="AQ247" s="1165"/>
      <c r="AR247" s="1165"/>
      <c r="AS247" s="1165"/>
      <c r="AT247" s="1165"/>
      <c r="AU247" s="1165"/>
      <c r="AV247" s="1165"/>
      <c r="AW247" s="1165"/>
      <c r="AX247" s="1165"/>
      <c r="AY247" s="1165"/>
      <c r="AZ247" s="1165"/>
      <c r="BA247" s="1165"/>
      <c r="BB247" s="1165"/>
      <c r="BC247" s="1165"/>
      <c r="BD247" s="1165"/>
      <c r="BE247" s="1165"/>
      <c r="BF247" s="1165"/>
      <c r="BG247" s="1165"/>
      <c r="BH247" s="1165"/>
      <c r="BI247" s="1165"/>
      <c r="BJ247" s="1165"/>
      <c r="BK247" s="1165"/>
      <c r="BL247" s="1165"/>
      <c r="BM247" s="1165"/>
      <c r="BN247" s="1165"/>
      <c r="BO247" s="1165"/>
      <c r="BP247" s="1165"/>
      <c r="BQ247" s="1165"/>
      <c r="BR247" s="1165"/>
      <c r="BS247" s="1165"/>
      <c r="BT247" s="1165"/>
      <c r="BU247" s="1165"/>
      <c r="BV247" s="1165"/>
      <c r="BW247" s="1165"/>
      <c r="BX247" s="1165"/>
      <c r="BY247" s="1165"/>
      <c r="BZ247" s="1165"/>
      <c r="CA247" s="1165"/>
      <c r="CB247" s="1165"/>
      <c r="CC247" s="1165"/>
      <c r="CD247" s="1165"/>
      <c r="CE247" s="1165"/>
      <c r="CF247" s="1165"/>
      <c r="CG247" s="1165"/>
      <c r="CH247" s="1165"/>
      <c r="CI247" s="1165"/>
      <c r="CJ247" s="1165"/>
      <c r="CK247" s="1165"/>
      <c r="CL247" s="1223">
        <f t="shared" si="6"/>
        <v>16</v>
      </c>
      <c r="CN247" s="1165"/>
      <c r="CO247" s="1165"/>
      <c r="CP247" s="1165"/>
      <c r="CQ247" s="1165"/>
    </row>
    <row r="248" spans="1:95" hidden="1">
      <c r="A248" s="1165" t="s">
        <v>707</v>
      </c>
      <c r="B248" s="1180">
        <v>45444</v>
      </c>
      <c r="C248" s="1181">
        <v>45455</v>
      </c>
      <c r="D248" s="1182"/>
      <c r="E248" s="1183">
        <v>8</v>
      </c>
      <c r="F248" s="1165">
        <v>1601</v>
      </c>
      <c r="G248" s="1234">
        <v>15.5</v>
      </c>
      <c r="H248" s="1165" t="s">
        <v>245</v>
      </c>
      <c r="I248" s="1165" t="s">
        <v>246</v>
      </c>
      <c r="J248" s="1165" t="s">
        <v>433</v>
      </c>
      <c r="K248" s="1165"/>
      <c r="L248" s="1183">
        <v>7.75</v>
      </c>
      <c r="M248" s="1165">
        <v>1610</v>
      </c>
      <c r="N248" s="1165" t="s">
        <v>53</v>
      </c>
      <c r="O248" s="1165"/>
      <c r="P248" s="1165"/>
      <c r="Q248" s="1165"/>
      <c r="R248" s="1165"/>
      <c r="S248" s="1165"/>
      <c r="T248" s="1165"/>
      <c r="U248" s="1165"/>
      <c r="V248" s="1165"/>
      <c r="W248" s="1165"/>
      <c r="X248" s="1165"/>
      <c r="Y248" s="1165"/>
      <c r="Z248" s="1165"/>
      <c r="AA248" s="1165"/>
      <c r="AB248" s="1165"/>
      <c r="AC248" s="1165"/>
      <c r="AD248" s="1165"/>
      <c r="AE248" s="1165"/>
      <c r="AF248" s="1165"/>
      <c r="AG248" s="1165"/>
      <c r="AH248" s="1165" t="s">
        <v>52</v>
      </c>
      <c r="AI248" s="1165"/>
      <c r="AJ248" s="1165" t="s">
        <v>17</v>
      </c>
      <c r="AK248" s="1165">
        <v>4.8000000000000001E-2</v>
      </c>
      <c r="AL248" s="1165" t="s">
        <v>37</v>
      </c>
      <c r="AM248" s="1165" t="s">
        <v>17</v>
      </c>
      <c r="AN248" s="1165"/>
      <c r="AO248" s="1165">
        <v>1E-3</v>
      </c>
      <c r="AP248" s="1165" t="s">
        <v>17</v>
      </c>
      <c r="AQ248" s="1165">
        <v>4.5999999999999999E-2</v>
      </c>
      <c r="AR248" s="1165">
        <v>3.0000000000000001E-3</v>
      </c>
      <c r="AS248" s="1165" t="s">
        <v>30</v>
      </c>
      <c r="AT248" s="1165" t="s">
        <v>50</v>
      </c>
      <c r="AU248" s="1165" t="s">
        <v>52</v>
      </c>
      <c r="AV248" s="1165">
        <v>0.11</v>
      </c>
      <c r="AW248" s="1165"/>
      <c r="AX248" s="1165" t="s">
        <v>37</v>
      </c>
      <c r="AY248" s="1165" t="s">
        <v>53</v>
      </c>
      <c r="AZ248" s="1165" t="s">
        <v>85</v>
      </c>
      <c r="BA248" s="1165" t="s">
        <v>85</v>
      </c>
      <c r="BB248" s="1165" t="s">
        <v>85</v>
      </c>
      <c r="BC248" s="1165" t="s">
        <v>85</v>
      </c>
      <c r="BD248" s="1165" t="s">
        <v>85</v>
      </c>
      <c r="BE248" s="1165" t="s">
        <v>85</v>
      </c>
      <c r="BF248" s="1165" t="s">
        <v>85</v>
      </c>
      <c r="BG248" s="1165" t="s">
        <v>85</v>
      </c>
      <c r="BH248" s="1165" t="s">
        <v>85</v>
      </c>
      <c r="BI248" s="1165" t="s">
        <v>85</v>
      </c>
      <c r="BJ248" s="1165" t="s">
        <v>85</v>
      </c>
      <c r="BK248" s="1165" t="s">
        <v>85</v>
      </c>
      <c r="BL248" s="1165" t="s">
        <v>102</v>
      </c>
      <c r="BM248" s="1165" t="s">
        <v>85</v>
      </c>
      <c r="BN248" s="1165" t="s">
        <v>85</v>
      </c>
      <c r="BO248" s="1165" t="s">
        <v>85</v>
      </c>
      <c r="BP248" s="1165" t="s">
        <v>102</v>
      </c>
      <c r="BQ248" s="1165" t="s">
        <v>102</v>
      </c>
      <c r="BR248" s="1165" t="s">
        <v>332</v>
      </c>
      <c r="BS248" s="1165" t="s">
        <v>0</v>
      </c>
      <c r="BT248" s="1165" t="s">
        <v>333</v>
      </c>
      <c r="BU248" s="1165" t="s">
        <v>0</v>
      </c>
      <c r="BV248" s="1165" t="s">
        <v>0</v>
      </c>
      <c r="BW248" s="1165" t="s">
        <v>332</v>
      </c>
      <c r="BX248" s="1165" t="s">
        <v>332</v>
      </c>
      <c r="BY248" s="1165" t="s">
        <v>333</v>
      </c>
      <c r="BZ248" s="1165" t="s">
        <v>333</v>
      </c>
      <c r="CA248" s="1165" t="s">
        <v>333</v>
      </c>
      <c r="CB248" s="1165" t="s">
        <v>333</v>
      </c>
      <c r="CC248" s="1165" t="s">
        <v>333</v>
      </c>
      <c r="CD248" s="1165" t="s">
        <v>51</v>
      </c>
      <c r="CE248" s="1165" t="s">
        <v>15</v>
      </c>
      <c r="CF248" s="1165" t="s">
        <v>15</v>
      </c>
      <c r="CG248" s="1165" t="s">
        <v>15</v>
      </c>
      <c r="CH248" s="1165" t="s">
        <v>15</v>
      </c>
      <c r="CI248" s="1165" t="s">
        <v>15</v>
      </c>
      <c r="CJ248" s="1165" t="s">
        <v>51</v>
      </c>
      <c r="CK248" s="1165" t="s">
        <v>53</v>
      </c>
      <c r="CL248" s="1223">
        <f t="shared" si="6"/>
        <v>2.5</v>
      </c>
      <c r="CN248" s="1165"/>
      <c r="CO248" s="1165"/>
      <c r="CP248" s="1165"/>
      <c r="CQ248" s="1165"/>
    </row>
    <row r="249" spans="1:95" hidden="1">
      <c r="A249" s="1165" t="s">
        <v>707</v>
      </c>
      <c r="B249" s="1180">
        <v>45474</v>
      </c>
      <c r="C249" s="1181">
        <v>45481</v>
      </c>
      <c r="D249" s="1182"/>
      <c r="E249" s="1183">
        <v>8.1199999999999992</v>
      </c>
      <c r="F249" s="1165">
        <v>1805</v>
      </c>
      <c r="G249" s="1234">
        <v>14.2</v>
      </c>
      <c r="H249" s="1165" t="s">
        <v>245</v>
      </c>
      <c r="I249" s="1165" t="s">
        <v>246</v>
      </c>
      <c r="J249" s="1165" t="s">
        <v>433</v>
      </c>
      <c r="K249" s="1165"/>
      <c r="L249" s="1183">
        <v>7.98</v>
      </c>
      <c r="M249" s="1165">
        <v>1840</v>
      </c>
      <c r="N249" s="1165">
        <v>14</v>
      </c>
      <c r="O249" s="1165"/>
      <c r="P249" s="1165"/>
      <c r="Q249" s="1165"/>
      <c r="R249" s="1165"/>
      <c r="S249" s="1165"/>
      <c r="T249" s="1165"/>
      <c r="U249" s="1165"/>
      <c r="V249" s="1165"/>
      <c r="W249" s="1165"/>
      <c r="X249" s="1165"/>
      <c r="Y249" s="1165"/>
      <c r="Z249" s="1165"/>
      <c r="AA249" s="1165"/>
      <c r="AB249" s="1165"/>
      <c r="AC249" s="1165"/>
      <c r="AD249" s="1165"/>
      <c r="AE249" s="1165"/>
      <c r="AF249" s="1165"/>
      <c r="AG249" s="1165"/>
      <c r="AH249" s="1165"/>
      <c r="AI249" s="1165"/>
      <c r="AJ249" s="1165"/>
      <c r="AK249" s="1165"/>
      <c r="AL249" s="1165"/>
      <c r="AM249" s="1165"/>
      <c r="AN249" s="1165"/>
      <c r="AO249" s="1165"/>
      <c r="AP249" s="1165"/>
      <c r="AQ249" s="1165"/>
      <c r="AR249" s="1165"/>
      <c r="AS249" s="1165"/>
      <c r="AT249" s="1165"/>
      <c r="AU249" s="1165"/>
      <c r="AV249" s="1165"/>
      <c r="AW249" s="1165"/>
      <c r="AX249" s="1165"/>
      <c r="AY249" s="1165"/>
      <c r="AZ249" s="1165"/>
      <c r="BA249" s="1165"/>
      <c r="BB249" s="1165"/>
      <c r="BC249" s="1165"/>
      <c r="BD249" s="1165"/>
      <c r="BE249" s="1165"/>
      <c r="BF249" s="1165"/>
      <c r="BG249" s="1165"/>
      <c r="BH249" s="1165"/>
      <c r="BI249" s="1165"/>
      <c r="BJ249" s="1165"/>
      <c r="BK249" s="1165"/>
      <c r="BL249" s="1165"/>
      <c r="BM249" s="1165"/>
      <c r="BN249" s="1165"/>
      <c r="BO249" s="1165"/>
      <c r="BP249" s="1165"/>
      <c r="BQ249" s="1165"/>
      <c r="BR249" s="1165"/>
      <c r="BS249" s="1165"/>
      <c r="BT249" s="1165"/>
      <c r="BU249" s="1165"/>
      <c r="BV249" s="1165"/>
      <c r="BW249" s="1165"/>
      <c r="BX249" s="1165"/>
      <c r="BY249" s="1165"/>
      <c r="BZ249" s="1165"/>
      <c r="CA249" s="1165"/>
      <c r="CB249" s="1165"/>
      <c r="CC249" s="1165"/>
      <c r="CD249" s="1165"/>
      <c r="CE249" s="1165"/>
      <c r="CF249" s="1165"/>
      <c r="CG249" s="1165"/>
      <c r="CH249" s="1165"/>
      <c r="CI249" s="1165"/>
      <c r="CJ249" s="1165"/>
      <c r="CK249" s="1165"/>
      <c r="CL249" s="1223">
        <f t="shared" si="6"/>
        <v>14</v>
      </c>
      <c r="CN249" s="1165"/>
      <c r="CO249" s="1165"/>
      <c r="CP249" s="1165"/>
      <c r="CQ249" s="1165"/>
    </row>
    <row r="250" spans="1:95" hidden="1">
      <c r="A250" s="1165" t="s">
        <v>707</v>
      </c>
      <c r="B250" s="1180">
        <v>45505</v>
      </c>
      <c r="C250" s="1181">
        <v>45523</v>
      </c>
      <c r="D250" s="1182"/>
      <c r="E250" s="1183">
        <v>8.59</v>
      </c>
      <c r="F250" s="1165">
        <v>1731</v>
      </c>
      <c r="G250" s="1234">
        <v>19.399999999999999</v>
      </c>
      <c r="H250" s="1165" t="s">
        <v>245</v>
      </c>
      <c r="I250" s="1165" t="s">
        <v>246</v>
      </c>
      <c r="J250" s="1165" t="s">
        <v>433</v>
      </c>
      <c r="K250" s="1165"/>
      <c r="L250" s="1183">
        <v>7.98</v>
      </c>
      <c r="M250" s="1165">
        <v>1840</v>
      </c>
      <c r="N250" s="1165">
        <v>6</v>
      </c>
      <c r="O250" s="1165"/>
      <c r="P250" s="1165"/>
      <c r="Q250" s="1165"/>
      <c r="R250" s="1165"/>
      <c r="S250" s="1165"/>
      <c r="T250" s="1165"/>
      <c r="U250" s="1165"/>
      <c r="V250" s="1165"/>
      <c r="W250" s="1165"/>
      <c r="X250" s="1165"/>
      <c r="Y250" s="1165"/>
      <c r="Z250" s="1165"/>
      <c r="AA250" s="1165"/>
      <c r="AB250" s="1165"/>
      <c r="AC250" s="1165"/>
      <c r="AD250" s="1165"/>
      <c r="AE250" s="1165"/>
      <c r="AF250" s="1165"/>
      <c r="AG250" s="1165"/>
      <c r="AH250" s="1165"/>
      <c r="AI250" s="1165"/>
      <c r="AJ250" s="1165"/>
      <c r="AK250" s="1165"/>
      <c r="AL250" s="1165"/>
      <c r="AM250" s="1165"/>
      <c r="AN250" s="1165"/>
      <c r="AO250" s="1165"/>
      <c r="AP250" s="1165"/>
      <c r="AQ250" s="1165"/>
      <c r="AR250" s="1165"/>
      <c r="AS250" s="1165"/>
      <c r="AT250" s="1165"/>
      <c r="AU250" s="1165"/>
      <c r="AV250" s="1165"/>
      <c r="AW250" s="1165"/>
      <c r="AX250" s="1165"/>
      <c r="AY250" s="1165"/>
      <c r="AZ250" s="1165"/>
      <c r="BA250" s="1165"/>
      <c r="BB250" s="1165"/>
      <c r="BC250" s="1165"/>
      <c r="BD250" s="1165"/>
      <c r="BE250" s="1165"/>
      <c r="BF250" s="1165"/>
      <c r="BG250" s="1165"/>
      <c r="BH250" s="1165"/>
      <c r="BI250" s="1165"/>
      <c r="BJ250" s="1165"/>
      <c r="BK250" s="1165"/>
      <c r="BL250" s="1165"/>
      <c r="BM250" s="1165"/>
      <c r="BN250" s="1165"/>
      <c r="BO250" s="1165"/>
      <c r="BP250" s="1165"/>
      <c r="BQ250" s="1165"/>
      <c r="BR250" s="1165"/>
      <c r="BS250" s="1165"/>
      <c r="BT250" s="1165"/>
      <c r="BU250" s="1165"/>
      <c r="BV250" s="1165"/>
      <c r="BW250" s="1165"/>
      <c r="BX250" s="1165"/>
      <c r="BY250" s="1165"/>
      <c r="BZ250" s="1165"/>
      <c r="CA250" s="1165"/>
      <c r="CB250" s="1165"/>
      <c r="CC250" s="1165"/>
      <c r="CD250" s="1165"/>
      <c r="CE250" s="1165"/>
      <c r="CF250" s="1165"/>
      <c r="CG250" s="1165"/>
      <c r="CH250" s="1165"/>
      <c r="CI250" s="1165"/>
      <c r="CJ250" s="1165"/>
      <c r="CK250" s="1165"/>
      <c r="CL250" s="1223">
        <f t="shared" si="6"/>
        <v>6</v>
      </c>
      <c r="CN250" s="1165"/>
      <c r="CO250" s="1165"/>
      <c r="CP250" s="1165"/>
      <c r="CQ250" s="1165"/>
    </row>
    <row r="251" spans="1:95" hidden="1">
      <c r="A251" s="1165" t="s">
        <v>707</v>
      </c>
      <c r="B251" s="1180">
        <v>45536</v>
      </c>
      <c r="C251" s="1181">
        <v>45544</v>
      </c>
      <c r="D251" s="1182"/>
      <c r="E251" s="1183">
        <v>9.61</v>
      </c>
      <c r="F251" s="1165">
        <v>1940</v>
      </c>
      <c r="G251" s="1234">
        <v>17.3</v>
      </c>
      <c r="H251" s="1165" t="s">
        <v>245</v>
      </c>
      <c r="I251" s="1165" t="s">
        <v>246</v>
      </c>
      <c r="J251" s="1165" t="s">
        <v>433</v>
      </c>
      <c r="K251" s="1165"/>
      <c r="L251" s="1183">
        <v>9.02</v>
      </c>
      <c r="M251" s="1165">
        <v>2310</v>
      </c>
      <c r="N251" s="1165">
        <v>12</v>
      </c>
      <c r="O251" s="1165" t="s">
        <v>51</v>
      </c>
      <c r="P251" s="1165" t="s">
        <v>51</v>
      </c>
      <c r="Q251" s="1165">
        <v>47</v>
      </c>
      <c r="R251" s="1165">
        <v>47</v>
      </c>
      <c r="S251" s="1165" t="s">
        <v>51</v>
      </c>
      <c r="T251" s="1165">
        <v>984</v>
      </c>
      <c r="U251" s="1165" t="s">
        <v>30</v>
      </c>
      <c r="V251" s="1165" t="s">
        <v>17</v>
      </c>
      <c r="W251" s="1165"/>
      <c r="X251" s="1165" t="s">
        <v>37</v>
      </c>
      <c r="Y251" s="1165" t="s">
        <v>17</v>
      </c>
      <c r="Z251" s="1165" t="s">
        <v>17</v>
      </c>
      <c r="AA251" s="1165" t="s">
        <v>17</v>
      </c>
      <c r="AB251" s="1165" t="s">
        <v>17</v>
      </c>
      <c r="AC251" s="1165">
        <v>5.0000000000000001E-3</v>
      </c>
      <c r="AD251" s="1165">
        <v>2E-3</v>
      </c>
      <c r="AE251" s="1165" t="s">
        <v>30</v>
      </c>
      <c r="AF251" s="1165" t="s">
        <v>50</v>
      </c>
      <c r="AG251" s="1165">
        <v>0.08</v>
      </c>
      <c r="AH251" s="1165" t="s">
        <v>52</v>
      </c>
      <c r="AI251" s="1165">
        <v>0.12</v>
      </c>
      <c r="AJ251" s="1165" t="s">
        <v>17</v>
      </c>
      <c r="AK251" s="1165"/>
      <c r="AL251" s="1165" t="s">
        <v>37</v>
      </c>
      <c r="AM251" s="1165" t="s">
        <v>17</v>
      </c>
      <c r="AN251" s="1165" t="s">
        <v>17</v>
      </c>
      <c r="AO251" s="1165">
        <v>1E-3</v>
      </c>
      <c r="AP251" s="1165" t="s">
        <v>17</v>
      </c>
      <c r="AQ251" s="1165">
        <v>4.1000000000000002E-2</v>
      </c>
      <c r="AR251" s="1165">
        <v>3.0000000000000001E-3</v>
      </c>
      <c r="AS251" s="1165" t="s">
        <v>30</v>
      </c>
      <c r="AT251" s="1165" t="s">
        <v>50</v>
      </c>
      <c r="AU251" s="1165">
        <v>0.08</v>
      </c>
      <c r="AV251" s="1165">
        <v>0.36</v>
      </c>
      <c r="AW251" s="1165" t="s">
        <v>37</v>
      </c>
      <c r="AX251" s="1165" t="s">
        <v>37</v>
      </c>
      <c r="AY251" s="1165" t="s">
        <v>53</v>
      </c>
      <c r="AZ251" s="1165" t="s">
        <v>85</v>
      </c>
      <c r="BA251" s="1165" t="s">
        <v>85</v>
      </c>
      <c r="BB251" s="1165" t="s">
        <v>85</v>
      </c>
      <c r="BC251" s="1165" t="s">
        <v>85</v>
      </c>
      <c r="BD251" s="1165" t="s">
        <v>85</v>
      </c>
      <c r="BE251" s="1165" t="s">
        <v>85</v>
      </c>
      <c r="BF251" s="1165" t="s">
        <v>85</v>
      </c>
      <c r="BG251" s="1165" t="s">
        <v>85</v>
      </c>
      <c r="BH251" s="1165" t="s">
        <v>85</v>
      </c>
      <c r="BI251" s="1165" t="s">
        <v>85</v>
      </c>
      <c r="BJ251" s="1165" t="s">
        <v>85</v>
      </c>
      <c r="BK251" s="1165" t="s">
        <v>85</v>
      </c>
      <c r="BL251" s="1165" t="s">
        <v>102</v>
      </c>
      <c r="BM251" s="1165" t="s">
        <v>85</v>
      </c>
      <c r="BN251" s="1165" t="s">
        <v>85</v>
      </c>
      <c r="BO251" s="1165" t="s">
        <v>85</v>
      </c>
      <c r="BP251" s="1165" t="s">
        <v>102</v>
      </c>
      <c r="BQ251" s="1165" t="s">
        <v>102</v>
      </c>
      <c r="BR251" s="1165" t="s">
        <v>332</v>
      </c>
      <c r="BS251" s="1165" t="s">
        <v>0</v>
      </c>
      <c r="BT251" s="1165" t="s">
        <v>333</v>
      </c>
      <c r="BU251" s="1165" t="s">
        <v>0</v>
      </c>
      <c r="BV251" s="1165" t="s">
        <v>0</v>
      </c>
      <c r="BW251" s="1165" t="s">
        <v>332</v>
      </c>
      <c r="BX251" s="1165" t="s">
        <v>332</v>
      </c>
      <c r="BY251" s="1165" t="s">
        <v>333</v>
      </c>
      <c r="BZ251" s="1165" t="s">
        <v>333</v>
      </c>
      <c r="CA251" s="1165" t="s">
        <v>333</v>
      </c>
      <c r="CB251" s="1165" t="s">
        <v>333</v>
      </c>
      <c r="CC251" s="1165" t="s">
        <v>333</v>
      </c>
      <c r="CD251" s="1165" t="s">
        <v>51</v>
      </c>
      <c r="CE251" s="1165" t="s">
        <v>15</v>
      </c>
      <c r="CF251" s="1165" t="s">
        <v>15</v>
      </c>
      <c r="CG251" s="1165" t="s">
        <v>15</v>
      </c>
      <c r="CH251" s="1165" t="s">
        <v>15</v>
      </c>
      <c r="CI251" s="1165" t="s">
        <v>15</v>
      </c>
      <c r="CJ251" s="1165" t="s">
        <v>51</v>
      </c>
      <c r="CK251" s="1165" t="s">
        <v>53</v>
      </c>
      <c r="CL251" s="1223">
        <f t="shared" si="6"/>
        <v>12</v>
      </c>
      <c r="CN251" s="1165"/>
      <c r="CO251" s="1165"/>
      <c r="CP251" s="1165"/>
      <c r="CQ251" s="1165"/>
    </row>
    <row r="252" spans="1:95" hidden="1">
      <c r="A252" s="1165" t="s">
        <v>707</v>
      </c>
      <c r="B252" s="1180">
        <v>45566</v>
      </c>
      <c r="C252" s="1181">
        <v>45580</v>
      </c>
      <c r="D252" s="1182"/>
      <c r="E252" s="1165">
        <v>9.4700000000000006</v>
      </c>
      <c r="F252" s="1165">
        <v>1558</v>
      </c>
      <c r="G252" s="1234">
        <v>21.8</v>
      </c>
      <c r="H252" s="1165" t="s">
        <v>245</v>
      </c>
      <c r="I252" s="1165" t="s">
        <v>246</v>
      </c>
      <c r="J252" s="1165" t="s">
        <v>433</v>
      </c>
      <c r="K252" s="1165"/>
      <c r="L252" s="1183">
        <v>9.36</v>
      </c>
      <c r="M252" s="1165">
        <v>1630</v>
      </c>
      <c r="N252" s="1165">
        <v>13</v>
      </c>
      <c r="O252" s="1165"/>
      <c r="P252" s="1165"/>
      <c r="Q252" s="1165"/>
      <c r="R252" s="1165"/>
      <c r="S252" s="1165"/>
      <c r="T252" s="1165"/>
      <c r="U252" s="1165"/>
      <c r="V252" s="1165"/>
      <c r="W252" s="1165"/>
      <c r="X252" s="1165"/>
      <c r="Y252" s="1165"/>
      <c r="Z252" s="1165"/>
      <c r="AA252" s="1165"/>
      <c r="AB252" s="1165"/>
      <c r="AC252" s="1165"/>
      <c r="AD252" s="1165"/>
      <c r="AE252" s="1165"/>
      <c r="AF252" s="1165"/>
      <c r="AG252" s="1165"/>
      <c r="AH252" s="1165"/>
      <c r="AI252" s="1165"/>
      <c r="AJ252" s="1165"/>
      <c r="AK252" s="1165"/>
      <c r="AL252" s="1165"/>
      <c r="AM252" s="1165"/>
      <c r="AN252" s="1165"/>
      <c r="AO252" s="1165"/>
      <c r="AP252" s="1165"/>
      <c r="AQ252" s="1165"/>
      <c r="AR252" s="1165"/>
      <c r="AS252" s="1165"/>
      <c r="AT252" s="1165"/>
      <c r="AU252" s="1165"/>
      <c r="AV252" s="1165"/>
      <c r="AW252" s="1165"/>
      <c r="AX252" s="1165"/>
      <c r="AY252" s="1165"/>
      <c r="AZ252" s="1165"/>
      <c r="BA252" s="1165"/>
      <c r="BB252" s="1165"/>
      <c r="BC252" s="1165"/>
      <c r="BD252" s="1165"/>
      <c r="BE252" s="1165"/>
      <c r="BF252" s="1165"/>
      <c r="BG252" s="1165"/>
      <c r="BH252" s="1165"/>
      <c r="BI252" s="1165"/>
      <c r="BJ252" s="1165"/>
      <c r="BK252" s="1165"/>
      <c r="BL252" s="1165"/>
      <c r="BM252" s="1165"/>
      <c r="BN252" s="1165"/>
      <c r="BO252" s="1165"/>
      <c r="BP252" s="1165"/>
      <c r="BQ252" s="1165"/>
      <c r="BR252" s="1165"/>
      <c r="BS252" s="1165"/>
      <c r="BT252" s="1165"/>
      <c r="BU252" s="1165"/>
      <c r="BV252" s="1165"/>
      <c r="BW252" s="1165"/>
      <c r="BX252" s="1165"/>
      <c r="BY252" s="1165"/>
      <c r="BZ252" s="1165"/>
      <c r="CA252" s="1165"/>
      <c r="CB252" s="1165"/>
      <c r="CC252" s="1165"/>
      <c r="CD252" s="1165"/>
      <c r="CE252" s="1165"/>
      <c r="CF252" s="1165"/>
      <c r="CG252" s="1165"/>
      <c r="CH252" s="1165"/>
      <c r="CI252" s="1165"/>
      <c r="CJ252" s="1165"/>
      <c r="CK252" s="1165"/>
      <c r="CL252" s="1223">
        <f t="shared" si="6"/>
        <v>13</v>
      </c>
      <c r="CN252" s="1165"/>
      <c r="CO252" s="1165"/>
      <c r="CP252" s="1165"/>
      <c r="CQ252" s="1165"/>
    </row>
    <row r="253" spans="1:95" hidden="1">
      <c r="A253" s="1165" t="s">
        <v>707</v>
      </c>
      <c r="B253" s="1180">
        <v>45597</v>
      </c>
      <c r="C253" s="1181">
        <v>45607</v>
      </c>
      <c r="D253" s="1182"/>
      <c r="E253" s="1165"/>
      <c r="F253" s="1165"/>
      <c r="G253" s="1234"/>
      <c r="H253" s="1165"/>
      <c r="I253" s="1165"/>
      <c r="J253" s="1165"/>
      <c r="K253" s="1165" t="s">
        <v>73</v>
      </c>
      <c r="L253" s="1183"/>
      <c r="M253" s="1165"/>
      <c r="N253" s="1165"/>
      <c r="O253" s="1165"/>
      <c r="P253" s="1165"/>
      <c r="Q253" s="1165"/>
      <c r="R253" s="1165"/>
      <c r="S253" s="1165"/>
      <c r="T253" s="1165"/>
      <c r="U253" s="1165"/>
      <c r="V253" s="1165"/>
      <c r="W253" s="1165"/>
      <c r="X253" s="1165"/>
      <c r="Y253" s="1165"/>
      <c r="Z253" s="1165"/>
      <c r="AA253" s="1165"/>
      <c r="AB253" s="1165"/>
      <c r="AC253" s="1165"/>
      <c r="AD253" s="1165"/>
      <c r="AE253" s="1165"/>
      <c r="AF253" s="1165"/>
      <c r="AG253" s="1165"/>
      <c r="AH253" s="1165"/>
      <c r="AI253" s="1165"/>
      <c r="AJ253" s="1165"/>
      <c r="AK253" s="1165"/>
      <c r="AL253" s="1165"/>
      <c r="AM253" s="1165"/>
      <c r="AN253" s="1165"/>
      <c r="AO253" s="1165"/>
      <c r="AP253" s="1165"/>
      <c r="AQ253" s="1165"/>
      <c r="AR253" s="1165"/>
      <c r="AS253" s="1165"/>
      <c r="AT253" s="1165"/>
      <c r="AU253" s="1165"/>
      <c r="AV253" s="1165"/>
      <c r="AW253" s="1165"/>
      <c r="AX253" s="1165"/>
      <c r="AY253" s="1165"/>
      <c r="AZ253" s="1165"/>
      <c r="BA253" s="1165"/>
      <c r="BB253" s="1165"/>
      <c r="BC253" s="1165"/>
      <c r="BD253" s="1165"/>
      <c r="BE253" s="1165"/>
      <c r="BF253" s="1165"/>
      <c r="BG253" s="1165"/>
      <c r="BH253" s="1165"/>
      <c r="BI253" s="1165"/>
      <c r="BJ253" s="1165"/>
      <c r="BK253" s="1165"/>
      <c r="BL253" s="1165"/>
      <c r="BM253" s="1165"/>
      <c r="BN253" s="1165"/>
      <c r="BO253" s="1165"/>
      <c r="BP253" s="1165"/>
      <c r="BQ253" s="1165"/>
      <c r="BR253" s="1165"/>
      <c r="BS253" s="1165"/>
      <c r="BT253" s="1165"/>
      <c r="BU253" s="1165"/>
      <c r="BV253" s="1165"/>
      <c r="BW253" s="1165"/>
      <c r="BX253" s="1165"/>
      <c r="BY253" s="1165"/>
      <c r="BZ253" s="1165"/>
      <c r="CA253" s="1165"/>
      <c r="CB253" s="1165"/>
      <c r="CC253" s="1165"/>
      <c r="CD253" s="1165"/>
      <c r="CE253" s="1165"/>
      <c r="CF253" s="1165"/>
      <c r="CG253" s="1165"/>
      <c r="CH253" s="1165"/>
      <c r="CI253" s="1165"/>
      <c r="CJ253" s="1165"/>
      <c r="CK253" s="1165"/>
      <c r="CL253" s="1223" t="str">
        <f t="shared" si="6"/>
        <v/>
      </c>
      <c r="CN253" s="1165"/>
      <c r="CO253" s="1165"/>
      <c r="CP253" s="1165"/>
      <c r="CQ253" s="1165"/>
    </row>
    <row r="254" spans="1:95" hidden="1">
      <c r="A254" s="1165" t="s">
        <v>707</v>
      </c>
      <c r="B254" s="1180">
        <v>45627</v>
      </c>
      <c r="C254" s="1181">
        <v>45642</v>
      </c>
      <c r="D254" s="1182"/>
      <c r="E254" s="1183"/>
      <c r="F254" s="1165"/>
      <c r="G254" s="1234"/>
      <c r="H254" s="1165"/>
      <c r="I254" s="1165"/>
      <c r="J254" s="1165"/>
      <c r="K254" s="1165" t="s">
        <v>73</v>
      </c>
      <c r="L254" s="1183"/>
      <c r="M254" s="1165"/>
      <c r="N254" s="1165"/>
      <c r="O254" s="1165"/>
      <c r="P254" s="1165"/>
      <c r="Q254" s="1165"/>
      <c r="R254" s="1165"/>
      <c r="S254" s="1165"/>
      <c r="T254" s="1165"/>
      <c r="U254" s="1165"/>
      <c r="V254" s="1165"/>
      <c r="W254" s="1165"/>
      <c r="X254" s="1165"/>
      <c r="Y254" s="1165"/>
      <c r="Z254" s="1165"/>
      <c r="AA254" s="1165"/>
      <c r="AB254" s="1165"/>
      <c r="AC254" s="1165"/>
      <c r="AD254" s="1165"/>
      <c r="AE254" s="1165"/>
      <c r="AF254" s="1165"/>
      <c r="AG254" s="1165"/>
      <c r="AH254" s="1165"/>
      <c r="AI254" s="1165"/>
      <c r="AJ254" s="1165"/>
      <c r="AK254" s="1165"/>
      <c r="AL254" s="1165"/>
      <c r="AM254" s="1165"/>
      <c r="AN254" s="1165"/>
      <c r="AO254" s="1165"/>
      <c r="AP254" s="1165"/>
      <c r="AQ254" s="1165"/>
      <c r="AR254" s="1165"/>
      <c r="AS254" s="1165"/>
      <c r="AT254" s="1165"/>
      <c r="AU254" s="1165"/>
      <c r="AV254" s="1165"/>
      <c r="AW254" s="1165"/>
      <c r="AX254" s="1165"/>
      <c r="AY254" s="1165"/>
      <c r="AZ254" s="1165"/>
      <c r="BA254" s="1165"/>
      <c r="BB254" s="1165"/>
      <c r="BC254" s="1165"/>
      <c r="BD254" s="1165"/>
      <c r="BE254" s="1165"/>
      <c r="BF254" s="1165"/>
      <c r="BG254" s="1165"/>
      <c r="BH254" s="1165"/>
      <c r="BI254" s="1165"/>
      <c r="BJ254" s="1165"/>
      <c r="BK254" s="1165"/>
      <c r="BL254" s="1165"/>
      <c r="BM254" s="1165"/>
      <c r="BN254" s="1165"/>
      <c r="BO254" s="1165"/>
      <c r="BP254" s="1165"/>
      <c r="BQ254" s="1165"/>
      <c r="BR254" s="1165"/>
      <c r="BS254" s="1165"/>
      <c r="BT254" s="1165"/>
      <c r="BU254" s="1165"/>
      <c r="BV254" s="1165"/>
      <c r="BW254" s="1165"/>
      <c r="BX254" s="1165"/>
      <c r="BY254" s="1165"/>
      <c r="BZ254" s="1165"/>
      <c r="CA254" s="1165"/>
      <c r="CB254" s="1165"/>
      <c r="CC254" s="1165"/>
      <c r="CD254" s="1165"/>
      <c r="CE254" s="1165"/>
      <c r="CF254" s="1165"/>
      <c r="CG254" s="1165"/>
      <c r="CH254" s="1165"/>
      <c r="CI254" s="1165"/>
      <c r="CJ254" s="1165"/>
      <c r="CK254" s="1165"/>
      <c r="CL254" s="1223" t="str">
        <f t="shared" si="6"/>
        <v/>
      </c>
      <c r="CN254" s="1165"/>
      <c r="CO254" s="1165"/>
      <c r="CP254" s="1165"/>
      <c r="CQ254" s="1165"/>
    </row>
    <row r="255" spans="1:95">
      <c r="A255" s="1165" t="s">
        <v>707</v>
      </c>
      <c r="B255" s="1180">
        <v>45658</v>
      </c>
      <c r="C255" s="1181">
        <v>45681</v>
      </c>
      <c r="D255" s="1182"/>
      <c r="E255" s="1183">
        <v>8.4</v>
      </c>
      <c r="F255" s="1165">
        <v>1592</v>
      </c>
      <c r="G255" s="1234">
        <v>30.5</v>
      </c>
      <c r="H255" s="1165" t="s">
        <v>245</v>
      </c>
      <c r="I255" s="1165" t="s">
        <v>246</v>
      </c>
      <c r="J255" s="1165" t="s">
        <v>433</v>
      </c>
      <c r="K255" s="1165"/>
      <c r="L255" s="1183">
        <v>8.5</v>
      </c>
      <c r="M255" s="1165">
        <v>1480</v>
      </c>
      <c r="N255" s="1165">
        <v>9</v>
      </c>
      <c r="O255" s="1165"/>
      <c r="P255" s="1165"/>
      <c r="Q255" s="1165"/>
      <c r="R255" s="1165"/>
      <c r="S255" s="1165"/>
      <c r="T255" s="1165"/>
      <c r="U255" s="1165"/>
      <c r="V255" s="1165"/>
      <c r="W255" s="1165"/>
      <c r="X255" s="1165"/>
      <c r="Y255" s="1165"/>
      <c r="Z255" s="1165"/>
      <c r="AA255" s="1165"/>
      <c r="AB255" s="1165"/>
      <c r="AC255" s="1165"/>
      <c r="AD255" s="1165"/>
      <c r="AE255" s="1165"/>
      <c r="AF255" s="1165"/>
      <c r="AG255" s="1165"/>
      <c r="AH255" s="1165"/>
      <c r="AI255" s="1165"/>
      <c r="AJ255" s="1165"/>
      <c r="AK255" s="1165"/>
      <c r="AL255" s="1165"/>
      <c r="AM255" s="1165"/>
      <c r="AN255" s="1165"/>
      <c r="AO255" s="1165"/>
      <c r="AP255" s="1165"/>
      <c r="AQ255" s="1165"/>
      <c r="AR255" s="1165"/>
      <c r="AS255" s="1165"/>
      <c r="AT255" s="1165"/>
      <c r="AU255" s="1165"/>
      <c r="AV255" s="1165"/>
      <c r="AW255" s="1165"/>
      <c r="AX255" s="1165"/>
      <c r="AY255" s="1165"/>
      <c r="AZ255" s="1165"/>
      <c r="BA255" s="1165"/>
      <c r="BB255" s="1165"/>
      <c r="BC255" s="1165"/>
      <c r="BD255" s="1165"/>
      <c r="BE255" s="1165"/>
      <c r="BF255" s="1165"/>
      <c r="BG255" s="1165"/>
      <c r="BH255" s="1165"/>
      <c r="BI255" s="1165"/>
      <c r="BJ255" s="1165"/>
      <c r="BK255" s="1165"/>
      <c r="BL255" s="1165"/>
      <c r="BM255" s="1165"/>
      <c r="BN255" s="1165"/>
      <c r="BO255" s="1165"/>
      <c r="BP255" s="1165"/>
      <c r="BQ255" s="1165"/>
      <c r="BR255" s="1165"/>
      <c r="BS255" s="1165"/>
      <c r="BT255" s="1165"/>
      <c r="BU255" s="1165"/>
      <c r="BV255" s="1165"/>
      <c r="BW255" s="1165"/>
      <c r="BX255" s="1165"/>
      <c r="BY255" s="1165"/>
      <c r="BZ255" s="1165"/>
      <c r="CA255" s="1165"/>
      <c r="CB255" s="1165"/>
      <c r="CC255" s="1165"/>
      <c r="CD255" s="1165"/>
      <c r="CE255" s="1165"/>
      <c r="CF255" s="1165"/>
      <c r="CG255" s="1165"/>
      <c r="CH255" s="1165"/>
      <c r="CI255" s="1165"/>
      <c r="CJ255" s="1165"/>
      <c r="CK255" s="1165"/>
      <c r="CL255" s="1223">
        <f t="shared" si="6"/>
        <v>9</v>
      </c>
      <c r="CN255" s="1165"/>
      <c r="CO255" s="1165"/>
      <c r="CP255" s="1165"/>
      <c r="CQ255" s="1165"/>
    </row>
    <row r="256" spans="1:95">
      <c r="A256" s="1165" t="s">
        <v>707</v>
      </c>
      <c r="B256" s="1180">
        <v>45689</v>
      </c>
      <c r="C256" s="1181">
        <v>45698</v>
      </c>
      <c r="D256" s="1182"/>
      <c r="E256" s="1183"/>
      <c r="F256" s="1165"/>
      <c r="G256" s="1234"/>
      <c r="H256" s="1165"/>
      <c r="I256" s="1165"/>
      <c r="J256" s="1165"/>
      <c r="K256" s="1165" t="s">
        <v>73</v>
      </c>
      <c r="L256" s="1183"/>
      <c r="M256" s="1165"/>
      <c r="N256" s="1165"/>
      <c r="O256" s="1165"/>
      <c r="P256" s="1165"/>
      <c r="Q256" s="1165"/>
      <c r="R256" s="1165"/>
      <c r="S256" s="1165"/>
      <c r="T256" s="1165"/>
      <c r="U256" s="1165"/>
      <c r="V256" s="1165"/>
      <c r="W256" s="1165"/>
      <c r="X256" s="1165"/>
      <c r="Y256" s="1165"/>
      <c r="Z256" s="1165"/>
      <c r="AA256" s="1165"/>
      <c r="AB256" s="1165"/>
      <c r="AC256" s="1165"/>
      <c r="AD256" s="1165"/>
      <c r="AE256" s="1165"/>
      <c r="AF256" s="1165"/>
      <c r="AG256" s="1165"/>
      <c r="AH256" s="1165"/>
      <c r="AI256" s="1165"/>
      <c r="AJ256" s="1165"/>
      <c r="AK256" s="1165"/>
      <c r="AL256" s="1165"/>
      <c r="AM256" s="1165"/>
      <c r="AN256" s="1165"/>
      <c r="AO256" s="1165"/>
      <c r="AP256" s="1165"/>
      <c r="AQ256" s="1165"/>
      <c r="AR256" s="1165"/>
      <c r="AS256" s="1165"/>
      <c r="AT256" s="1165"/>
      <c r="AU256" s="1165"/>
      <c r="AV256" s="1165"/>
      <c r="AW256" s="1165"/>
      <c r="AX256" s="1165"/>
      <c r="AY256" s="1165"/>
      <c r="AZ256" s="1165"/>
      <c r="BA256" s="1165"/>
      <c r="BB256" s="1165"/>
      <c r="BC256" s="1165"/>
      <c r="BD256" s="1165"/>
      <c r="BE256" s="1165"/>
      <c r="BF256" s="1165"/>
      <c r="BG256" s="1165"/>
      <c r="BH256" s="1165"/>
      <c r="BI256" s="1165"/>
      <c r="BJ256" s="1165"/>
      <c r="BK256" s="1165"/>
      <c r="BL256" s="1165"/>
      <c r="BM256" s="1165"/>
      <c r="BN256" s="1165"/>
      <c r="BO256" s="1165"/>
      <c r="BP256" s="1165"/>
      <c r="BQ256" s="1165"/>
      <c r="BR256" s="1165"/>
      <c r="BS256" s="1165"/>
      <c r="BT256" s="1165"/>
      <c r="BU256" s="1165"/>
      <c r="BV256" s="1165"/>
      <c r="BW256" s="1165"/>
      <c r="BX256" s="1165"/>
      <c r="BY256" s="1165"/>
      <c r="BZ256" s="1165"/>
      <c r="CA256" s="1165"/>
      <c r="CB256" s="1165"/>
      <c r="CC256" s="1165"/>
      <c r="CD256" s="1165"/>
      <c r="CE256" s="1165"/>
      <c r="CF256" s="1165"/>
      <c r="CG256" s="1165"/>
      <c r="CH256" s="1165"/>
      <c r="CI256" s="1165"/>
      <c r="CJ256" s="1165"/>
      <c r="CK256" s="1165"/>
      <c r="CL256" s="1223"/>
      <c r="CN256" s="1165"/>
      <c r="CO256" s="1165"/>
      <c r="CP256" s="1165"/>
      <c r="CQ256" s="1165"/>
    </row>
    <row r="257" spans="1:95">
      <c r="A257" s="1165" t="s">
        <v>707</v>
      </c>
      <c r="B257" s="1180">
        <v>45717</v>
      </c>
      <c r="C257" s="1181">
        <v>45737</v>
      </c>
      <c r="D257" s="1182"/>
      <c r="E257" s="1183"/>
      <c r="F257" s="1165"/>
      <c r="G257" s="1234"/>
      <c r="H257" s="1165"/>
      <c r="I257" s="1165"/>
      <c r="J257" s="1165"/>
      <c r="K257" s="1165" t="s">
        <v>73</v>
      </c>
      <c r="L257" s="1183"/>
      <c r="M257" s="1165"/>
      <c r="N257" s="1165"/>
      <c r="O257" s="1165"/>
      <c r="P257" s="1165"/>
      <c r="Q257" s="1165"/>
      <c r="R257" s="1165"/>
      <c r="S257" s="1165"/>
      <c r="T257" s="1165"/>
      <c r="U257" s="1165"/>
      <c r="V257" s="1165"/>
      <c r="W257" s="1165"/>
      <c r="X257" s="1165"/>
      <c r="Y257" s="1165"/>
      <c r="Z257" s="1165"/>
      <c r="AA257" s="1165"/>
      <c r="AB257" s="1165"/>
      <c r="AC257" s="1165"/>
      <c r="AD257" s="1165"/>
      <c r="AE257" s="1165"/>
      <c r="AF257" s="1165"/>
      <c r="AG257" s="1165"/>
      <c r="AH257" s="1165"/>
      <c r="AI257" s="1165"/>
      <c r="AJ257" s="1165"/>
      <c r="AK257" s="1165"/>
      <c r="AL257" s="1165"/>
      <c r="AM257" s="1165"/>
      <c r="AN257" s="1165"/>
      <c r="AO257" s="1165"/>
      <c r="AP257" s="1165"/>
      <c r="AQ257" s="1165"/>
      <c r="AR257" s="1165"/>
      <c r="AS257" s="1165"/>
      <c r="AT257" s="1165"/>
      <c r="AU257" s="1165"/>
      <c r="AV257" s="1165"/>
      <c r="AW257" s="1165"/>
      <c r="AX257" s="1165"/>
      <c r="AY257" s="1165"/>
      <c r="AZ257" s="1165"/>
      <c r="BA257" s="1165"/>
      <c r="BB257" s="1165"/>
      <c r="BC257" s="1165"/>
      <c r="BD257" s="1165"/>
      <c r="BE257" s="1165"/>
      <c r="BF257" s="1165"/>
      <c r="BG257" s="1165"/>
      <c r="BH257" s="1165"/>
      <c r="BI257" s="1165"/>
      <c r="BJ257" s="1165"/>
      <c r="BK257" s="1165"/>
      <c r="BL257" s="1165"/>
      <c r="BM257" s="1165"/>
      <c r="BN257" s="1165"/>
      <c r="BO257" s="1165"/>
      <c r="BP257" s="1165"/>
      <c r="BQ257" s="1165"/>
      <c r="BR257" s="1165"/>
      <c r="BS257" s="1165"/>
      <c r="BT257" s="1165"/>
      <c r="BU257" s="1165"/>
      <c r="BV257" s="1165"/>
      <c r="BW257" s="1165"/>
      <c r="BX257" s="1165"/>
      <c r="BY257" s="1165"/>
      <c r="BZ257" s="1165"/>
      <c r="CA257" s="1165"/>
      <c r="CB257" s="1165"/>
      <c r="CC257" s="1165"/>
      <c r="CD257" s="1165"/>
      <c r="CE257" s="1165"/>
      <c r="CF257" s="1165"/>
      <c r="CG257" s="1165"/>
      <c r="CH257" s="1165"/>
      <c r="CI257" s="1165"/>
      <c r="CJ257" s="1165"/>
      <c r="CK257" s="1165"/>
      <c r="CL257" s="1223"/>
      <c r="CN257" s="1165"/>
      <c r="CO257" s="1165"/>
      <c r="CP257" s="1165"/>
      <c r="CQ257" s="1165"/>
    </row>
    <row r="258" spans="1:95">
      <c r="A258" s="1165" t="s">
        <v>707</v>
      </c>
      <c r="B258" s="1180">
        <v>45748</v>
      </c>
      <c r="C258" s="1181">
        <v>45757</v>
      </c>
      <c r="D258" s="1182"/>
      <c r="E258" s="1183">
        <v>7.82</v>
      </c>
      <c r="F258" s="1165">
        <v>804.5</v>
      </c>
      <c r="G258" s="1234">
        <v>21.3</v>
      </c>
      <c r="H258" s="1165" t="s">
        <v>245</v>
      </c>
      <c r="I258" s="1165" t="s">
        <v>246</v>
      </c>
      <c r="J258" s="1165" t="s">
        <v>433</v>
      </c>
      <c r="K258" s="1165"/>
      <c r="L258" s="1183">
        <v>7.82</v>
      </c>
      <c r="M258" s="1165">
        <v>866</v>
      </c>
      <c r="N258" s="1165">
        <v>8</v>
      </c>
      <c r="O258" s="1165"/>
      <c r="P258" s="1165"/>
      <c r="Q258" s="1165"/>
      <c r="R258" s="1165"/>
      <c r="S258" s="1165"/>
      <c r="T258" s="1165"/>
      <c r="U258" s="1165"/>
      <c r="V258" s="1165"/>
      <c r="W258" s="1165"/>
      <c r="X258" s="1165"/>
      <c r="Y258" s="1165"/>
      <c r="Z258" s="1165"/>
      <c r="AA258" s="1165"/>
      <c r="AB258" s="1165"/>
      <c r="AC258" s="1165"/>
      <c r="AD258" s="1165"/>
      <c r="AE258" s="1165"/>
      <c r="AF258" s="1165"/>
      <c r="AG258" s="1165"/>
      <c r="AH258" s="1165"/>
      <c r="AI258" s="1165"/>
      <c r="AJ258" s="1165"/>
      <c r="AK258" s="1165"/>
      <c r="AL258" s="1165"/>
      <c r="AM258" s="1165"/>
      <c r="AN258" s="1165"/>
      <c r="AO258" s="1165"/>
      <c r="AP258" s="1165"/>
      <c r="AQ258" s="1165"/>
      <c r="AR258" s="1165"/>
      <c r="AS258" s="1165"/>
      <c r="AT258" s="1165"/>
      <c r="AU258" s="1165"/>
      <c r="AV258" s="1165"/>
      <c r="AW258" s="1165"/>
      <c r="AX258" s="1165"/>
      <c r="AY258" s="1165"/>
      <c r="AZ258" s="1165"/>
      <c r="BA258" s="1165"/>
      <c r="BB258" s="1165"/>
      <c r="BC258" s="1165"/>
      <c r="BD258" s="1165"/>
      <c r="BE258" s="1165"/>
      <c r="BF258" s="1165"/>
      <c r="BG258" s="1165"/>
      <c r="BH258" s="1165"/>
      <c r="BI258" s="1165"/>
      <c r="BJ258" s="1165"/>
      <c r="BK258" s="1165"/>
      <c r="BL258" s="1165"/>
      <c r="BM258" s="1165"/>
      <c r="BN258" s="1165"/>
      <c r="BO258" s="1165"/>
      <c r="BP258" s="1165"/>
      <c r="BQ258" s="1165"/>
      <c r="BR258" s="1165"/>
      <c r="BS258" s="1165"/>
      <c r="BT258" s="1165"/>
      <c r="BU258" s="1165"/>
      <c r="BV258" s="1165"/>
      <c r="BW258" s="1165"/>
      <c r="BX258" s="1165"/>
      <c r="BY258" s="1165"/>
      <c r="BZ258" s="1165"/>
      <c r="CA258" s="1165"/>
      <c r="CB258" s="1165"/>
      <c r="CC258" s="1165"/>
      <c r="CD258" s="1165"/>
      <c r="CE258" s="1165"/>
      <c r="CF258" s="1165"/>
      <c r="CG258" s="1165"/>
      <c r="CH258" s="1165"/>
      <c r="CI258" s="1165"/>
      <c r="CJ258" s="1165"/>
      <c r="CK258" s="1165"/>
      <c r="CL258" s="1223">
        <f t="shared" si="6"/>
        <v>8</v>
      </c>
      <c r="CN258" s="1165"/>
      <c r="CO258" s="1165"/>
      <c r="CP258" s="1165"/>
      <c r="CQ258" s="1165"/>
    </row>
    <row r="259" spans="1:95">
      <c r="A259" s="1165" t="s">
        <v>707</v>
      </c>
      <c r="B259" s="1180">
        <v>45778</v>
      </c>
      <c r="C259" s="1181">
        <v>45789</v>
      </c>
      <c r="D259" s="1182"/>
      <c r="E259" s="1183"/>
      <c r="F259" s="1165"/>
      <c r="G259" s="1234"/>
      <c r="H259" s="1165"/>
      <c r="I259" s="1165"/>
      <c r="J259" s="1165"/>
      <c r="K259" s="1165" t="s">
        <v>800</v>
      </c>
      <c r="L259" s="1183"/>
      <c r="M259" s="1165"/>
      <c r="N259" s="1165"/>
      <c r="O259" s="1165"/>
      <c r="P259" s="1165"/>
      <c r="Q259" s="1165"/>
      <c r="R259" s="1165"/>
      <c r="S259" s="1165"/>
      <c r="T259" s="1165"/>
      <c r="U259" s="1165"/>
      <c r="V259" s="1165"/>
      <c r="W259" s="1165"/>
      <c r="X259" s="1165"/>
      <c r="Y259" s="1165"/>
      <c r="Z259" s="1165"/>
      <c r="AA259" s="1165"/>
      <c r="AB259" s="1165"/>
      <c r="AC259" s="1165"/>
      <c r="AD259" s="1165"/>
      <c r="AE259" s="1165"/>
      <c r="AF259" s="1165"/>
      <c r="AG259" s="1165"/>
      <c r="AH259" s="1165"/>
      <c r="AI259" s="1165"/>
      <c r="AJ259" s="1165"/>
      <c r="AK259" s="1165"/>
      <c r="AL259" s="1165"/>
      <c r="AM259" s="1165"/>
      <c r="AN259" s="1165"/>
      <c r="AO259" s="1165"/>
      <c r="AP259" s="1165"/>
      <c r="AQ259" s="1165"/>
      <c r="AR259" s="1165"/>
      <c r="AS259" s="1165"/>
      <c r="AT259" s="1165"/>
      <c r="AU259" s="1165"/>
      <c r="AV259" s="1165"/>
      <c r="AW259" s="1165"/>
      <c r="AX259" s="1165"/>
      <c r="AY259" s="1165"/>
      <c r="AZ259" s="1165"/>
      <c r="BA259" s="1165"/>
      <c r="BB259" s="1165"/>
      <c r="BC259" s="1165"/>
      <c r="BD259" s="1165"/>
      <c r="BE259" s="1165"/>
      <c r="BF259" s="1165"/>
      <c r="BG259" s="1165"/>
      <c r="BH259" s="1165"/>
      <c r="BI259" s="1165"/>
      <c r="BJ259" s="1165"/>
      <c r="BK259" s="1165"/>
      <c r="BL259" s="1165"/>
      <c r="BM259" s="1165"/>
      <c r="BN259" s="1165"/>
      <c r="BO259" s="1165"/>
      <c r="BP259" s="1165"/>
      <c r="BQ259" s="1165"/>
      <c r="BR259" s="1165"/>
      <c r="BS259" s="1165"/>
      <c r="BT259" s="1165"/>
      <c r="BU259" s="1165"/>
      <c r="BV259" s="1165"/>
      <c r="BW259" s="1165"/>
      <c r="BX259" s="1165"/>
      <c r="BY259" s="1165"/>
      <c r="BZ259" s="1165"/>
      <c r="CA259" s="1165"/>
      <c r="CB259" s="1165"/>
      <c r="CC259" s="1165"/>
      <c r="CD259" s="1165"/>
      <c r="CE259" s="1165"/>
      <c r="CF259" s="1165"/>
      <c r="CG259" s="1165"/>
      <c r="CH259" s="1165"/>
      <c r="CI259" s="1165"/>
      <c r="CJ259" s="1165"/>
      <c r="CK259" s="1165"/>
      <c r="CL259" s="1223"/>
      <c r="CN259" s="1165"/>
      <c r="CO259" s="1165"/>
      <c r="CP259" s="1165"/>
      <c r="CQ259" s="1165"/>
    </row>
    <row r="260" spans="1:95">
      <c r="A260" s="1165" t="s">
        <v>707</v>
      </c>
      <c r="B260" s="1180">
        <v>45809</v>
      </c>
      <c r="C260" s="1181">
        <v>45834</v>
      </c>
      <c r="D260" s="1182"/>
      <c r="E260" s="1183">
        <v>7.86</v>
      </c>
      <c r="F260" s="1165">
        <v>646.4</v>
      </c>
      <c r="G260" s="1234">
        <v>10.4</v>
      </c>
      <c r="H260" s="1165" t="s">
        <v>245</v>
      </c>
      <c r="I260" s="1165" t="s">
        <v>246</v>
      </c>
      <c r="J260" s="1165" t="s">
        <v>433</v>
      </c>
      <c r="K260" s="1165"/>
      <c r="L260" s="1165">
        <v>7.96</v>
      </c>
      <c r="M260" s="1165">
        <v>626</v>
      </c>
      <c r="N260" s="1165">
        <v>6</v>
      </c>
      <c r="O260" s="1165" t="s">
        <v>51</v>
      </c>
      <c r="P260" s="1165" t="s">
        <v>51</v>
      </c>
      <c r="Q260" s="1165">
        <v>137</v>
      </c>
      <c r="R260" s="1165">
        <v>137</v>
      </c>
      <c r="S260" s="1165">
        <v>3</v>
      </c>
      <c r="T260" s="1165">
        <v>158</v>
      </c>
      <c r="U260" s="1165" t="s">
        <v>30</v>
      </c>
      <c r="V260" s="1165" t="s">
        <v>17</v>
      </c>
      <c r="W260" s="1165">
        <v>6.4000000000000001E-2</v>
      </c>
      <c r="X260" s="1165" t="s">
        <v>37</v>
      </c>
      <c r="Y260" s="1165" t="s">
        <v>17</v>
      </c>
      <c r="Z260" s="1165" t="s">
        <v>17</v>
      </c>
      <c r="AA260" s="1165">
        <v>1E-3</v>
      </c>
      <c r="AB260" s="1165" t="s">
        <v>17</v>
      </c>
      <c r="AC260" s="1165">
        <v>1.4999999999999999E-2</v>
      </c>
      <c r="AD260" s="1165">
        <v>3.0000000000000001E-3</v>
      </c>
      <c r="AE260" s="1165" t="s">
        <v>30</v>
      </c>
      <c r="AF260" s="1165" t="s">
        <v>50</v>
      </c>
      <c r="AG260" s="1165" t="s">
        <v>52</v>
      </c>
      <c r="AH260" s="1165">
        <v>0.06</v>
      </c>
      <c r="AI260" s="1165">
        <v>0.49</v>
      </c>
      <c r="AJ260" s="1165" t="s">
        <v>17</v>
      </c>
      <c r="AK260" s="1165">
        <v>6.2E-2</v>
      </c>
      <c r="AL260" s="1165" t="s">
        <v>37</v>
      </c>
      <c r="AM260" s="1165" t="s">
        <v>17</v>
      </c>
      <c r="AN260" s="1165" t="s">
        <v>17</v>
      </c>
      <c r="AO260" s="1165">
        <v>1E-3</v>
      </c>
      <c r="AP260" s="1165" t="s">
        <v>17</v>
      </c>
      <c r="AQ260" s="1165">
        <v>2.8000000000000001E-2</v>
      </c>
      <c r="AR260" s="1165">
        <v>2E-3</v>
      </c>
      <c r="AS260" s="1165" t="s">
        <v>30</v>
      </c>
      <c r="AT260" s="1165" t="s">
        <v>50</v>
      </c>
      <c r="AU260" s="1165" t="s">
        <v>52</v>
      </c>
      <c r="AV260" s="1165">
        <v>0.64</v>
      </c>
      <c r="AW260" s="1165" t="s">
        <v>37</v>
      </c>
      <c r="AX260" s="1165" t="s">
        <v>37</v>
      </c>
      <c r="AY260" s="1165" t="s">
        <v>53</v>
      </c>
      <c r="AZ260" s="1165" t="s">
        <v>85</v>
      </c>
      <c r="BA260" s="1165" t="s">
        <v>85</v>
      </c>
      <c r="BB260" s="1165" t="s">
        <v>85</v>
      </c>
      <c r="BC260" s="1165" t="s">
        <v>85</v>
      </c>
      <c r="BD260" s="1165" t="s">
        <v>85</v>
      </c>
      <c r="BE260" s="1165" t="s">
        <v>85</v>
      </c>
      <c r="BF260" s="1165" t="s">
        <v>85</v>
      </c>
      <c r="BG260" s="1165" t="s">
        <v>85</v>
      </c>
      <c r="BH260" s="1165" t="s">
        <v>85</v>
      </c>
      <c r="BI260" s="1165" t="s">
        <v>85</v>
      </c>
      <c r="BJ260" s="1165" t="s">
        <v>85</v>
      </c>
      <c r="BK260" s="1165" t="s">
        <v>85</v>
      </c>
      <c r="BL260" s="1165" t="s">
        <v>102</v>
      </c>
      <c r="BM260" s="1165" t="s">
        <v>85</v>
      </c>
      <c r="BN260" s="1165" t="s">
        <v>85</v>
      </c>
      <c r="BO260" s="1165" t="s">
        <v>85</v>
      </c>
      <c r="BP260" s="1165" t="s">
        <v>102</v>
      </c>
      <c r="BQ260" s="1165" t="s">
        <v>102</v>
      </c>
      <c r="BR260" s="1165" t="s">
        <v>332</v>
      </c>
      <c r="BS260" s="1165" t="s">
        <v>0</v>
      </c>
      <c r="BT260" s="1165" t="s">
        <v>333</v>
      </c>
      <c r="BU260" s="1165" t="s">
        <v>0</v>
      </c>
      <c r="BV260" s="1165" t="s">
        <v>0</v>
      </c>
      <c r="BW260" s="1165" t="s">
        <v>332</v>
      </c>
      <c r="BX260" s="1165" t="s">
        <v>332</v>
      </c>
      <c r="BY260" s="1165" t="s">
        <v>333</v>
      </c>
      <c r="BZ260" s="1165" t="s">
        <v>333</v>
      </c>
      <c r="CA260" s="1165" t="s">
        <v>333</v>
      </c>
      <c r="CB260" s="1165" t="s">
        <v>333</v>
      </c>
      <c r="CC260" s="1165" t="s">
        <v>333</v>
      </c>
      <c r="CD260" s="1165" t="s">
        <v>51</v>
      </c>
      <c r="CE260" s="1165" t="s">
        <v>15</v>
      </c>
      <c r="CF260" s="1165" t="s">
        <v>15</v>
      </c>
      <c r="CG260" s="1165" t="s">
        <v>15</v>
      </c>
      <c r="CH260" s="1165" t="s">
        <v>15</v>
      </c>
      <c r="CI260" s="1165" t="s">
        <v>15</v>
      </c>
      <c r="CJ260" s="1165" t="s">
        <v>51</v>
      </c>
      <c r="CK260" s="1165" t="s">
        <v>53</v>
      </c>
      <c r="CL260" s="1223">
        <f t="shared" si="6"/>
        <v>6</v>
      </c>
      <c r="CN260" s="1165"/>
      <c r="CO260" s="1165"/>
      <c r="CP260" s="1165"/>
      <c r="CQ260" s="1165"/>
    </row>
    <row r="261" spans="1:95">
      <c r="A261" s="1165" t="s">
        <v>707</v>
      </c>
      <c r="B261" s="1180">
        <v>45839</v>
      </c>
      <c r="C261" s="1181">
        <v>45863</v>
      </c>
      <c r="D261" s="1182"/>
      <c r="E261" s="1183">
        <v>8.07</v>
      </c>
      <c r="F261" s="1165">
        <v>638.70000000000005</v>
      </c>
      <c r="G261" s="1234">
        <v>11.2</v>
      </c>
      <c r="H261" s="1165" t="s">
        <v>245</v>
      </c>
      <c r="I261" s="1165" t="s">
        <v>246</v>
      </c>
      <c r="J261" s="1165" t="s">
        <v>433</v>
      </c>
      <c r="K261" s="1165"/>
      <c r="L261" s="1183">
        <v>8.1199999999999992</v>
      </c>
      <c r="M261" s="1165">
        <v>702</v>
      </c>
      <c r="N261" s="1165" t="s">
        <v>53</v>
      </c>
      <c r="O261" s="1165"/>
      <c r="P261" s="1165"/>
      <c r="Q261" s="1165"/>
      <c r="R261" s="1165"/>
      <c r="S261" s="1165"/>
      <c r="T261" s="1165"/>
      <c r="U261" s="1165"/>
      <c r="V261" s="1165"/>
      <c r="W261" s="1165"/>
      <c r="X261" s="1165"/>
      <c r="Y261" s="1165"/>
      <c r="Z261" s="1165"/>
      <c r="AA261" s="1165"/>
      <c r="AB261" s="1165"/>
      <c r="AC261" s="1165"/>
      <c r="AD261" s="1165"/>
      <c r="AE261" s="1165"/>
      <c r="AF261" s="1165"/>
      <c r="AG261" s="1165"/>
      <c r="AH261" s="1165"/>
      <c r="AI261" s="1165"/>
      <c r="AJ261" s="1165"/>
      <c r="AK261" s="1165"/>
      <c r="AL261" s="1165"/>
      <c r="AM261" s="1165"/>
      <c r="AN261" s="1165"/>
      <c r="AO261" s="1165"/>
      <c r="AP261" s="1165"/>
      <c r="AQ261" s="1165"/>
      <c r="AR261" s="1165"/>
      <c r="AS261" s="1165"/>
      <c r="AT261" s="1165"/>
      <c r="AU261" s="1165"/>
      <c r="AV261" s="1165"/>
      <c r="AW261" s="1165"/>
      <c r="AX261" s="1165"/>
      <c r="AY261" s="1165"/>
      <c r="AZ261" s="1165"/>
      <c r="BA261" s="1165"/>
      <c r="BB261" s="1165"/>
      <c r="BC261" s="1165"/>
      <c r="BD261" s="1165"/>
      <c r="BE261" s="1165"/>
      <c r="BF261" s="1165"/>
      <c r="BG261" s="1165"/>
      <c r="BH261" s="1165"/>
      <c r="BI261" s="1165"/>
      <c r="BJ261" s="1165"/>
      <c r="BK261" s="1165"/>
      <c r="BL261" s="1165"/>
      <c r="BM261" s="1165"/>
      <c r="BN261" s="1165"/>
      <c r="BO261" s="1165"/>
      <c r="BP261" s="1165"/>
      <c r="BQ261" s="1165"/>
      <c r="BR261" s="1165"/>
      <c r="BS261" s="1165"/>
      <c r="BT261" s="1165"/>
      <c r="BU261" s="1165"/>
      <c r="BV261" s="1165"/>
      <c r="BW261" s="1165"/>
      <c r="BX261" s="1165"/>
      <c r="BY261" s="1165"/>
      <c r="BZ261" s="1165"/>
      <c r="CA261" s="1165"/>
      <c r="CB261" s="1165"/>
      <c r="CC261" s="1165"/>
      <c r="CD261" s="1165"/>
      <c r="CE261" s="1165"/>
      <c r="CF261" s="1165"/>
      <c r="CG261" s="1165"/>
      <c r="CH261" s="1165"/>
      <c r="CI261" s="1165"/>
      <c r="CJ261" s="1165"/>
      <c r="CK261" s="1165"/>
      <c r="CL261" s="1223">
        <f t="shared" si="6"/>
        <v>2.5</v>
      </c>
      <c r="CN261" s="1165"/>
      <c r="CO261" s="1165"/>
      <c r="CP261" s="1165"/>
      <c r="CQ261" s="1165"/>
    </row>
    <row r="262" spans="1:95">
      <c r="A262" s="1165" t="s">
        <v>707</v>
      </c>
      <c r="B262" s="1180">
        <v>45870</v>
      </c>
      <c r="C262" s="1181"/>
      <c r="D262" s="1182"/>
      <c r="E262" s="1183"/>
      <c r="F262" s="1165"/>
      <c r="G262" s="1234"/>
      <c r="H262" s="1165"/>
      <c r="I262" s="1165"/>
      <c r="J262" s="1165"/>
      <c r="K262" s="1165"/>
      <c r="L262" s="1183"/>
      <c r="M262" s="1165"/>
      <c r="N262" s="1165"/>
      <c r="O262" s="1165"/>
      <c r="P262" s="1165"/>
      <c r="Q262" s="1165"/>
      <c r="R262" s="1165"/>
      <c r="S262" s="1165"/>
      <c r="T262" s="1165"/>
      <c r="U262" s="1165"/>
      <c r="V262" s="1165"/>
      <c r="W262" s="1165"/>
      <c r="X262" s="1165"/>
      <c r="Y262" s="1165"/>
      <c r="Z262" s="1165"/>
      <c r="AA262" s="1165"/>
      <c r="AB262" s="1165"/>
      <c r="AC262" s="1165"/>
      <c r="AD262" s="1165"/>
      <c r="AE262" s="1165"/>
      <c r="AF262" s="1165"/>
      <c r="AG262" s="1165"/>
      <c r="AH262" s="1165"/>
      <c r="AI262" s="1165"/>
      <c r="AJ262" s="1165"/>
      <c r="AK262" s="1165"/>
      <c r="AL262" s="1165"/>
      <c r="AM262" s="1165"/>
      <c r="AN262" s="1165"/>
      <c r="AO262" s="1165"/>
      <c r="AP262" s="1165"/>
      <c r="AQ262" s="1165"/>
      <c r="AR262" s="1165"/>
      <c r="AS262" s="1165"/>
      <c r="AT262" s="1165"/>
      <c r="AU262" s="1165"/>
      <c r="AV262" s="1165"/>
      <c r="AW262" s="1165"/>
      <c r="AX262" s="1165"/>
      <c r="AY262" s="1165"/>
      <c r="AZ262" s="1165"/>
      <c r="BA262" s="1165"/>
      <c r="BB262" s="1165"/>
      <c r="BC262" s="1165"/>
      <c r="BD262" s="1165"/>
      <c r="BE262" s="1165"/>
      <c r="BF262" s="1165"/>
      <c r="BG262" s="1165"/>
      <c r="BH262" s="1165"/>
      <c r="BI262" s="1165"/>
      <c r="BJ262" s="1165"/>
      <c r="BK262" s="1165"/>
      <c r="BL262" s="1165"/>
      <c r="BM262" s="1165"/>
      <c r="BN262" s="1165"/>
      <c r="BO262" s="1165"/>
      <c r="BP262" s="1165"/>
      <c r="BQ262" s="1165"/>
      <c r="BR262" s="1165"/>
      <c r="BS262" s="1165"/>
      <c r="BT262" s="1165"/>
      <c r="BU262" s="1165"/>
      <c r="BV262" s="1165"/>
      <c r="BW262" s="1165"/>
      <c r="BX262" s="1165"/>
      <c r="BY262" s="1165"/>
      <c r="BZ262" s="1165"/>
      <c r="CA262" s="1165"/>
      <c r="CB262" s="1165"/>
      <c r="CC262" s="1165"/>
      <c r="CD262" s="1165"/>
      <c r="CE262" s="1165"/>
      <c r="CF262" s="1165"/>
      <c r="CG262" s="1165"/>
      <c r="CH262" s="1165"/>
      <c r="CI262" s="1165"/>
      <c r="CJ262" s="1165"/>
      <c r="CK262" s="1165"/>
      <c r="CL262" s="1165"/>
      <c r="CN262" s="1165"/>
      <c r="CO262" s="1165"/>
      <c r="CP262" s="1165"/>
      <c r="CQ262" s="1165"/>
    </row>
    <row r="263" spans="1:95">
      <c r="A263" s="1165" t="s">
        <v>707</v>
      </c>
      <c r="B263" s="1180">
        <v>45901</v>
      </c>
      <c r="C263" s="1181"/>
      <c r="D263" s="1182"/>
      <c r="E263" s="1183"/>
      <c r="F263" s="1165"/>
      <c r="G263" s="1234"/>
      <c r="H263" s="1165"/>
      <c r="I263" s="1165"/>
      <c r="J263" s="1165"/>
      <c r="K263" s="1165"/>
      <c r="L263" s="1183"/>
      <c r="M263" s="1165"/>
      <c r="N263" s="1165"/>
      <c r="O263" s="1165"/>
      <c r="P263" s="1165"/>
      <c r="Q263" s="1165"/>
      <c r="R263" s="1165"/>
      <c r="S263" s="1165"/>
      <c r="T263" s="1165"/>
      <c r="U263" s="1165"/>
      <c r="V263" s="1165"/>
      <c r="W263" s="1165"/>
      <c r="X263" s="1165"/>
      <c r="Y263" s="1165"/>
      <c r="Z263" s="1165"/>
      <c r="AA263" s="1165"/>
      <c r="AB263" s="1165"/>
      <c r="AC263" s="1165"/>
      <c r="AD263" s="1165"/>
      <c r="AE263" s="1165"/>
      <c r="AF263" s="1165"/>
      <c r="AG263" s="1165"/>
      <c r="AH263" s="1165"/>
      <c r="AI263" s="1165"/>
      <c r="AJ263" s="1165"/>
      <c r="AK263" s="1165"/>
      <c r="AL263" s="1165"/>
      <c r="AM263" s="1165"/>
      <c r="AN263" s="1165"/>
      <c r="AO263" s="1165"/>
      <c r="AP263" s="1165"/>
      <c r="AQ263" s="1165"/>
      <c r="AR263" s="1165"/>
      <c r="AS263" s="1165"/>
      <c r="AT263" s="1165"/>
      <c r="AU263" s="1165"/>
      <c r="AV263" s="1165"/>
      <c r="AW263" s="1165"/>
      <c r="AX263" s="1165"/>
      <c r="AY263" s="1165"/>
      <c r="AZ263" s="1165"/>
      <c r="BA263" s="1165"/>
      <c r="BB263" s="1165"/>
      <c r="BC263" s="1165"/>
      <c r="BD263" s="1165"/>
      <c r="BE263" s="1165"/>
      <c r="BF263" s="1165"/>
      <c r="BG263" s="1165"/>
      <c r="BH263" s="1165"/>
      <c r="BI263" s="1165"/>
      <c r="BJ263" s="1165"/>
      <c r="BK263" s="1165"/>
      <c r="BL263" s="1165"/>
      <c r="BM263" s="1165"/>
      <c r="BN263" s="1165"/>
      <c r="BO263" s="1165"/>
      <c r="BP263" s="1165"/>
      <c r="BQ263" s="1165"/>
      <c r="BR263" s="1165"/>
      <c r="BS263" s="1165"/>
      <c r="BT263" s="1165"/>
      <c r="BU263" s="1165"/>
      <c r="BV263" s="1165"/>
      <c r="BW263" s="1165"/>
      <c r="BX263" s="1165"/>
      <c r="BY263" s="1165"/>
      <c r="BZ263" s="1165"/>
      <c r="CA263" s="1165"/>
      <c r="CB263" s="1165"/>
      <c r="CC263" s="1165"/>
      <c r="CD263" s="1165"/>
      <c r="CE263" s="1165"/>
      <c r="CF263" s="1165"/>
      <c r="CG263" s="1165"/>
      <c r="CH263" s="1165"/>
      <c r="CI263" s="1165"/>
      <c r="CJ263" s="1165"/>
      <c r="CK263" s="1165"/>
      <c r="CL263" s="1165"/>
      <c r="CN263" s="1165"/>
      <c r="CO263" s="1165"/>
      <c r="CP263" s="1165"/>
      <c r="CQ263" s="1165"/>
    </row>
    <row r="264" spans="1:95">
      <c r="A264" s="1165" t="s">
        <v>707</v>
      </c>
      <c r="B264" s="1180">
        <v>45931</v>
      </c>
      <c r="C264" s="1181"/>
      <c r="D264" s="1182"/>
      <c r="E264" s="1183"/>
      <c r="F264" s="1165"/>
      <c r="G264" s="1234"/>
      <c r="H264" s="1165"/>
      <c r="I264" s="1165"/>
      <c r="J264" s="1165"/>
      <c r="K264" s="1165"/>
      <c r="L264" s="1183"/>
      <c r="M264" s="1165"/>
      <c r="N264" s="1165"/>
      <c r="O264" s="1165"/>
      <c r="P264" s="1165"/>
      <c r="Q264" s="1165"/>
      <c r="R264" s="1165"/>
      <c r="S264" s="1165"/>
      <c r="T264" s="1165"/>
      <c r="U264" s="1165"/>
      <c r="V264" s="1165"/>
      <c r="W264" s="1165"/>
      <c r="X264" s="1165"/>
      <c r="Y264" s="1165"/>
      <c r="Z264" s="1165"/>
      <c r="AA264" s="1165"/>
      <c r="AB264" s="1165"/>
      <c r="AC264" s="1165"/>
      <c r="AD264" s="1165"/>
      <c r="AE264" s="1165"/>
      <c r="AF264" s="1165"/>
      <c r="AG264" s="1165"/>
      <c r="AH264" s="1165"/>
      <c r="AI264" s="1165"/>
      <c r="AJ264" s="1165"/>
      <c r="AK264" s="1165"/>
      <c r="AL264" s="1165"/>
      <c r="AM264" s="1165"/>
      <c r="AN264" s="1165"/>
      <c r="AO264" s="1165"/>
      <c r="AP264" s="1165"/>
      <c r="AQ264" s="1165"/>
      <c r="AR264" s="1165"/>
      <c r="AS264" s="1165"/>
      <c r="AT264" s="1165"/>
      <c r="AU264" s="1165"/>
      <c r="AV264" s="1165"/>
      <c r="AW264" s="1165"/>
      <c r="AX264" s="1165"/>
      <c r="AY264" s="1165"/>
      <c r="AZ264" s="1165"/>
      <c r="BA264" s="1165"/>
      <c r="BB264" s="1165"/>
      <c r="BC264" s="1165"/>
      <c r="BD264" s="1165"/>
      <c r="BE264" s="1165"/>
      <c r="BF264" s="1165"/>
      <c r="BG264" s="1165"/>
      <c r="BH264" s="1165"/>
      <c r="BI264" s="1165"/>
      <c r="BJ264" s="1165"/>
      <c r="BK264" s="1165"/>
      <c r="BL264" s="1165"/>
      <c r="BM264" s="1165"/>
      <c r="BN264" s="1165"/>
      <c r="BO264" s="1165"/>
      <c r="BP264" s="1165"/>
      <c r="BQ264" s="1165"/>
      <c r="BR264" s="1165"/>
      <c r="BS264" s="1165"/>
      <c r="BT264" s="1165"/>
      <c r="BU264" s="1165"/>
      <c r="BV264" s="1165"/>
      <c r="BW264" s="1165"/>
      <c r="BX264" s="1165"/>
      <c r="BY264" s="1165"/>
      <c r="BZ264" s="1165"/>
      <c r="CA264" s="1165"/>
      <c r="CB264" s="1165"/>
      <c r="CC264" s="1165"/>
      <c r="CD264" s="1165"/>
      <c r="CE264" s="1165"/>
      <c r="CF264" s="1165"/>
      <c r="CG264" s="1165"/>
      <c r="CH264" s="1165"/>
      <c r="CI264" s="1165"/>
      <c r="CJ264" s="1165"/>
      <c r="CK264" s="1165"/>
      <c r="CL264" s="1165"/>
      <c r="CN264" s="1165"/>
      <c r="CO264" s="1165"/>
      <c r="CP264" s="1165"/>
      <c r="CQ264" s="1165"/>
    </row>
    <row r="265" spans="1:95">
      <c r="A265" s="1165" t="s">
        <v>707</v>
      </c>
      <c r="B265" s="1180">
        <v>45962</v>
      </c>
      <c r="C265" s="1181"/>
      <c r="D265" s="1182"/>
      <c r="E265" s="1183"/>
      <c r="F265" s="1165"/>
      <c r="G265" s="1234"/>
      <c r="H265" s="1165"/>
      <c r="I265" s="1165"/>
      <c r="J265" s="1165"/>
      <c r="K265" s="1165"/>
      <c r="L265" s="1183"/>
      <c r="M265" s="1165"/>
      <c r="N265" s="1165"/>
      <c r="O265" s="1165"/>
      <c r="P265" s="1165"/>
      <c r="Q265" s="1165"/>
      <c r="R265" s="1165"/>
      <c r="S265" s="1165"/>
      <c r="T265" s="1165"/>
      <c r="U265" s="1165"/>
      <c r="V265" s="1165"/>
      <c r="W265" s="1165"/>
      <c r="X265" s="1165"/>
      <c r="Y265" s="1165"/>
      <c r="Z265" s="1165"/>
      <c r="AA265" s="1165"/>
      <c r="AB265" s="1165"/>
      <c r="AC265" s="1165"/>
      <c r="AD265" s="1165"/>
      <c r="AE265" s="1165"/>
      <c r="AF265" s="1165"/>
      <c r="AG265" s="1165"/>
      <c r="AH265" s="1165"/>
      <c r="AI265" s="1165"/>
      <c r="AJ265" s="1165"/>
      <c r="AK265" s="1165"/>
      <c r="AL265" s="1165"/>
      <c r="AM265" s="1165"/>
      <c r="AN265" s="1165"/>
      <c r="AO265" s="1165"/>
      <c r="AP265" s="1165"/>
      <c r="AQ265" s="1165"/>
      <c r="AR265" s="1165"/>
      <c r="AS265" s="1165"/>
      <c r="AT265" s="1165"/>
      <c r="AU265" s="1165"/>
      <c r="AV265" s="1165"/>
      <c r="AW265" s="1165"/>
      <c r="AX265" s="1165"/>
      <c r="AY265" s="1165"/>
      <c r="AZ265" s="1165"/>
      <c r="BA265" s="1165"/>
      <c r="BB265" s="1165"/>
      <c r="BC265" s="1165"/>
      <c r="BD265" s="1165"/>
      <c r="BE265" s="1165"/>
      <c r="BF265" s="1165"/>
      <c r="BG265" s="1165"/>
      <c r="BH265" s="1165"/>
      <c r="BI265" s="1165"/>
      <c r="BJ265" s="1165"/>
      <c r="BK265" s="1165"/>
      <c r="BL265" s="1165"/>
      <c r="BM265" s="1165"/>
      <c r="BN265" s="1165"/>
      <c r="BO265" s="1165"/>
      <c r="BP265" s="1165"/>
      <c r="BQ265" s="1165"/>
      <c r="BR265" s="1165"/>
      <c r="BS265" s="1165"/>
      <c r="BT265" s="1165"/>
      <c r="BU265" s="1165"/>
      <c r="BV265" s="1165"/>
      <c r="BW265" s="1165"/>
      <c r="BX265" s="1165"/>
      <c r="BY265" s="1165"/>
      <c r="BZ265" s="1165"/>
      <c r="CA265" s="1165"/>
      <c r="CB265" s="1165"/>
      <c r="CC265" s="1165"/>
      <c r="CD265" s="1165"/>
      <c r="CE265" s="1165"/>
      <c r="CF265" s="1165"/>
      <c r="CG265" s="1165"/>
      <c r="CH265" s="1165"/>
      <c r="CI265" s="1165"/>
      <c r="CJ265" s="1165"/>
      <c r="CK265" s="1165"/>
      <c r="CL265" s="1165"/>
      <c r="CN265" s="1165"/>
      <c r="CO265" s="1165"/>
      <c r="CP265" s="1165"/>
      <c r="CQ265" s="1165"/>
    </row>
    <row r="266" spans="1:95">
      <c r="A266" s="1165" t="s">
        <v>707</v>
      </c>
      <c r="B266" s="1180">
        <v>45992</v>
      </c>
      <c r="C266" s="1181"/>
      <c r="D266" s="1182"/>
      <c r="E266" s="1183"/>
      <c r="F266" s="1165"/>
      <c r="G266" s="1234"/>
      <c r="H266" s="1165"/>
      <c r="I266" s="1165"/>
      <c r="J266" s="1165"/>
      <c r="K266" s="1165"/>
      <c r="L266" s="1183"/>
      <c r="M266" s="1165"/>
      <c r="N266" s="1165"/>
      <c r="O266" s="1165"/>
      <c r="P266" s="1165"/>
      <c r="Q266" s="1165"/>
      <c r="R266" s="1165"/>
      <c r="S266" s="1165"/>
      <c r="T266" s="1165"/>
      <c r="U266" s="1165"/>
      <c r="V266" s="1165"/>
      <c r="W266" s="1165"/>
      <c r="X266" s="1165"/>
      <c r="Y266" s="1165"/>
      <c r="Z266" s="1165"/>
      <c r="AA266" s="1165"/>
      <c r="AB266" s="1165"/>
      <c r="AC266" s="1165"/>
      <c r="AD266" s="1165"/>
      <c r="AE266" s="1165"/>
      <c r="AF266" s="1165"/>
      <c r="AG266" s="1165"/>
      <c r="AH266" s="1165"/>
      <c r="AI266" s="1165"/>
      <c r="AJ266" s="1165"/>
      <c r="AK266" s="1165"/>
      <c r="AL266" s="1165"/>
      <c r="AM266" s="1165"/>
      <c r="AN266" s="1165"/>
      <c r="AO266" s="1165"/>
      <c r="AP266" s="1165"/>
      <c r="AQ266" s="1165"/>
      <c r="AR266" s="1165"/>
      <c r="AS266" s="1165"/>
      <c r="AT266" s="1165"/>
      <c r="AU266" s="1165"/>
      <c r="AV266" s="1165"/>
      <c r="AW266" s="1165"/>
      <c r="AX266" s="1165"/>
      <c r="AY266" s="1165"/>
      <c r="AZ266" s="1165"/>
      <c r="BA266" s="1165"/>
      <c r="BB266" s="1165"/>
      <c r="BC266" s="1165"/>
      <c r="BD266" s="1165"/>
      <c r="BE266" s="1165"/>
      <c r="BF266" s="1165"/>
      <c r="BG266" s="1165"/>
      <c r="BH266" s="1165"/>
      <c r="BI266" s="1165"/>
      <c r="BJ266" s="1165"/>
      <c r="BK266" s="1165"/>
      <c r="BL266" s="1165"/>
      <c r="BM266" s="1165"/>
      <c r="BN266" s="1165"/>
      <c r="BO266" s="1165"/>
      <c r="BP266" s="1165"/>
      <c r="BQ266" s="1165"/>
      <c r="BR266" s="1165"/>
      <c r="BS266" s="1165"/>
      <c r="BT266" s="1165"/>
      <c r="BU266" s="1165"/>
      <c r="BV266" s="1165"/>
      <c r="BW266" s="1165"/>
      <c r="BX266" s="1165"/>
      <c r="BY266" s="1165"/>
      <c r="BZ266" s="1165"/>
      <c r="CA266" s="1165"/>
      <c r="CB266" s="1165"/>
      <c r="CC266" s="1165"/>
      <c r="CD266" s="1165"/>
      <c r="CE266" s="1165"/>
      <c r="CF266" s="1165"/>
      <c r="CG266" s="1165"/>
      <c r="CH266" s="1165"/>
      <c r="CI266" s="1165"/>
      <c r="CJ266" s="1165"/>
      <c r="CK266" s="1165"/>
      <c r="CL266" s="1165"/>
      <c r="CN266" s="1165"/>
      <c r="CO266" s="1165"/>
      <c r="CP266" s="1165"/>
      <c r="CQ266" s="1165"/>
    </row>
    <row r="267" spans="1:95" hidden="1">
      <c r="A267" s="1165"/>
      <c r="B267" s="1180"/>
      <c r="C267" s="1181"/>
      <c r="D267" s="1165"/>
      <c r="E267" s="1183"/>
      <c r="F267" s="1184"/>
      <c r="G267" s="1234"/>
      <c r="H267" s="1184"/>
      <c r="I267" s="1184"/>
      <c r="J267" s="1184"/>
      <c r="K267" s="1165"/>
      <c r="L267" s="1183"/>
      <c r="M267" s="1165"/>
      <c r="N267" s="1165"/>
      <c r="O267" s="1165"/>
      <c r="P267" s="1165"/>
      <c r="Q267" s="1165"/>
      <c r="R267" s="1165"/>
      <c r="S267" s="1165"/>
      <c r="T267" s="1165"/>
      <c r="U267" s="1165"/>
      <c r="V267" s="1165"/>
      <c r="W267" s="1165"/>
      <c r="X267" s="1165"/>
      <c r="Y267" s="1165"/>
      <c r="Z267" s="1165"/>
      <c r="AA267" s="1165"/>
      <c r="AB267" s="1165"/>
      <c r="AC267" s="1165"/>
      <c r="AD267" s="1165"/>
      <c r="AE267" s="1165"/>
      <c r="AF267" s="1165"/>
      <c r="AG267" s="1165"/>
      <c r="AH267" s="1165"/>
      <c r="AI267" s="1165"/>
      <c r="AJ267" s="1165"/>
      <c r="AK267" s="1165"/>
      <c r="AL267" s="1165"/>
      <c r="AM267" s="1165"/>
      <c r="AN267" s="1165"/>
      <c r="AO267" s="1165"/>
      <c r="AP267" s="1165"/>
      <c r="AQ267" s="1165"/>
      <c r="AR267" s="1165"/>
      <c r="AS267" s="1165"/>
      <c r="AT267" s="1165"/>
      <c r="AU267" s="1165"/>
      <c r="AV267" s="1165"/>
      <c r="AW267" s="1165"/>
      <c r="AX267" s="1165"/>
      <c r="AY267" s="1165"/>
      <c r="AZ267" s="1165"/>
      <c r="BA267" s="1165"/>
      <c r="BB267" s="1165"/>
      <c r="BC267" s="1165"/>
      <c r="BD267" s="1165"/>
      <c r="BE267" s="1165"/>
      <c r="BF267" s="1165"/>
      <c r="BG267" s="1165"/>
      <c r="BH267" s="1165"/>
      <c r="BI267" s="1165"/>
      <c r="BJ267" s="1165"/>
      <c r="BK267" s="1165"/>
      <c r="BL267" s="1165"/>
      <c r="BM267" s="1165"/>
      <c r="BN267" s="1165"/>
      <c r="BO267" s="1165"/>
      <c r="BP267" s="1165"/>
      <c r="BQ267" s="1165"/>
      <c r="BR267" s="1165"/>
      <c r="BS267" s="1165"/>
      <c r="BT267" s="1165"/>
      <c r="BU267" s="1165"/>
      <c r="BV267" s="1165"/>
      <c r="BW267" s="1165"/>
      <c r="BX267" s="1165"/>
      <c r="BY267" s="1165"/>
      <c r="BZ267" s="1165"/>
      <c r="CA267" s="1165"/>
      <c r="CB267" s="1165"/>
      <c r="CC267" s="1165"/>
      <c r="CD267" s="1165"/>
      <c r="CE267" s="1165"/>
      <c r="CF267" s="1165"/>
      <c r="CG267" s="1165"/>
      <c r="CH267" s="1165"/>
      <c r="CI267" s="1165"/>
      <c r="CJ267" s="1165"/>
      <c r="CK267" s="1165"/>
      <c r="CL267" s="1165"/>
      <c r="CN267" s="1165"/>
      <c r="CO267" s="1165"/>
      <c r="CP267" s="1165"/>
      <c r="CQ267" s="1165"/>
    </row>
    <row r="268" spans="1:95" s="933" customFormat="1" hidden="1">
      <c r="A268" s="1185"/>
      <c r="B268" s="1201"/>
      <c r="C268" s="1187"/>
      <c r="D268" s="1185"/>
      <c r="E268" s="1194"/>
      <c r="F268" s="1197"/>
      <c r="G268" s="1235"/>
      <c r="H268" s="1197"/>
      <c r="I268" s="1197"/>
      <c r="J268" s="1197"/>
      <c r="K268" s="1185"/>
      <c r="L268" s="1194"/>
      <c r="M268" s="1185"/>
      <c r="N268" s="1185"/>
      <c r="O268" s="1185"/>
      <c r="P268" s="1185"/>
      <c r="Q268" s="1185"/>
      <c r="R268" s="1185"/>
      <c r="S268" s="1185"/>
      <c r="T268" s="1185"/>
      <c r="U268" s="1185"/>
      <c r="V268" s="1185"/>
      <c r="W268" s="1185"/>
      <c r="X268" s="1185"/>
      <c r="Y268" s="1185"/>
      <c r="Z268" s="1185"/>
      <c r="AA268" s="1185"/>
      <c r="AB268" s="1185"/>
      <c r="AC268" s="1185"/>
      <c r="AD268" s="1185"/>
      <c r="AE268" s="1185"/>
      <c r="AF268" s="1185"/>
      <c r="AG268" s="1185"/>
      <c r="AH268" s="1185"/>
      <c r="AI268" s="1185"/>
      <c r="AJ268" s="1185"/>
      <c r="AK268" s="1185"/>
      <c r="AL268" s="1185"/>
      <c r="AM268" s="1185"/>
      <c r="AN268" s="1185"/>
      <c r="AO268" s="1185"/>
      <c r="AP268" s="1185"/>
      <c r="AQ268" s="1185"/>
      <c r="AR268" s="1185"/>
      <c r="AS268" s="1185"/>
      <c r="AT268" s="1185"/>
      <c r="AU268" s="1185"/>
      <c r="AV268" s="1185"/>
      <c r="AW268" s="1185"/>
      <c r="AX268" s="1185"/>
      <c r="AY268" s="1185"/>
      <c r="AZ268" s="1185"/>
      <c r="BA268" s="1185"/>
      <c r="BB268" s="1185"/>
      <c r="BC268" s="1185"/>
      <c r="BD268" s="1185"/>
      <c r="BE268" s="1185"/>
      <c r="BF268" s="1185"/>
      <c r="BG268" s="1185"/>
      <c r="BH268" s="1185"/>
      <c r="BI268" s="1185"/>
      <c r="BJ268" s="1185"/>
      <c r="BK268" s="1185"/>
      <c r="BL268" s="1185"/>
      <c r="BM268" s="1185"/>
      <c r="BN268" s="1185"/>
      <c r="BO268" s="1185"/>
      <c r="BP268" s="1185"/>
      <c r="BQ268" s="1185"/>
      <c r="BR268" s="1185"/>
      <c r="BS268" s="1185"/>
      <c r="BT268" s="1185"/>
      <c r="BU268" s="1185"/>
      <c r="BV268" s="1185"/>
      <c r="BW268" s="1185"/>
      <c r="BX268" s="1185"/>
      <c r="BY268" s="1185"/>
      <c r="BZ268" s="1185"/>
      <c r="CA268" s="1185"/>
      <c r="CB268" s="1185"/>
      <c r="CC268" s="1185"/>
      <c r="CD268" s="1185"/>
      <c r="CE268" s="1185"/>
      <c r="CF268" s="1185"/>
      <c r="CG268" s="1185"/>
      <c r="CH268" s="1185"/>
      <c r="CI268" s="1185"/>
      <c r="CJ268" s="1185"/>
      <c r="CK268" s="1185"/>
      <c r="CL268" s="1185"/>
      <c r="CN268" s="1185"/>
      <c r="CO268" s="1185"/>
      <c r="CP268" s="1185"/>
      <c r="CQ268" s="1185"/>
    </row>
    <row r="269" spans="1:95" hidden="1">
      <c r="A269" s="1165" t="s">
        <v>713</v>
      </c>
      <c r="B269" s="1180">
        <v>44927</v>
      </c>
      <c r="C269" s="1181">
        <v>44951</v>
      </c>
      <c r="D269" s="1182"/>
      <c r="E269" s="1165">
        <v>8.2200000000000006</v>
      </c>
      <c r="F269" s="1165">
        <v>8350</v>
      </c>
      <c r="G269" s="1234"/>
      <c r="H269" s="1165"/>
      <c r="I269" s="1165"/>
      <c r="J269" s="1165"/>
      <c r="K269" s="1165"/>
      <c r="L269" s="1183">
        <v>8.42</v>
      </c>
      <c r="M269" s="1184">
        <v>10400</v>
      </c>
      <c r="N269" s="1184">
        <v>16</v>
      </c>
      <c r="O269" s="1184"/>
      <c r="P269" s="1184"/>
      <c r="Q269" s="1184"/>
      <c r="R269" s="1184"/>
      <c r="S269" s="1184"/>
      <c r="T269" s="1184"/>
      <c r="U269" s="1184"/>
      <c r="V269" s="1165"/>
      <c r="W269" s="1165"/>
      <c r="X269" s="1165"/>
      <c r="Y269" s="1165"/>
      <c r="Z269" s="1165"/>
      <c r="AA269" s="1165"/>
      <c r="AB269" s="1165"/>
      <c r="AC269" s="1165"/>
      <c r="AD269" s="1165"/>
      <c r="AE269" s="1165"/>
      <c r="AF269" s="1165"/>
      <c r="AG269" s="1165"/>
      <c r="AH269" s="1165"/>
      <c r="AI269" s="1165"/>
      <c r="AJ269" s="1165"/>
      <c r="AK269" s="1165"/>
      <c r="AL269" s="1165"/>
      <c r="AM269" s="1165"/>
      <c r="AN269" s="1165"/>
      <c r="AO269" s="1165"/>
      <c r="AP269" s="1165"/>
      <c r="AQ269" s="1165"/>
      <c r="AR269" s="1165"/>
      <c r="AS269" s="1165"/>
      <c r="AT269" s="1165"/>
      <c r="AU269" s="1165"/>
      <c r="AV269" s="1165"/>
      <c r="AW269" s="1165"/>
      <c r="AX269" s="1165"/>
      <c r="AY269" s="1165"/>
      <c r="AZ269" s="1165"/>
      <c r="BA269" s="1165"/>
      <c r="BB269" s="1165"/>
      <c r="BC269" s="1165"/>
      <c r="BD269" s="1165"/>
      <c r="BE269" s="1165"/>
      <c r="BF269" s="1165"/>
      <c r="BG269" s="1165"/>
      <c r="BH269" s="1165"/>
      <c r="BI269" s="1165"/>
      <c r="BJ269" s="1165"/>
      <c r="BK269" s="1165"/>
      <c r="BL269" s="1165"/>
      <c r="BM269" s="1165"/>
      <c r="BN269" s="1165"/>
      <c r="BO269" s="1165"/>
      <c r="BP269" s="1165"/>
      <c r="BQ269" s="1165"/>
      <c r="BR269" s="1165"/>
      <c r="BS269" s="1165"/>
      <c r="BT269" s="1165"/>
      <c r="BU269" s="1165"/>
      <c r="BV269" s="1165"/>
      <c r="BW269" s="1165"/>
      <c r="BX269" s="1165"/>
      <c r="BY269" s="1165"/>
      <c r="BZ269" s="1165"/>
      <c r="CA269" s="1165"/>
      <c r="CB269" s="1165"/>
      <c r="CC269" s="1165"/>
      <c r="CD269" s="1165"/>
      <c r="CE269" s="1165"/>
      <c r="CF269" s="1165"/>
      <c r="CG269" s="1165"/>
      <c r="CH269" s="1165"/>
      <c r="CI269" s="1165"/>
      <c r="CJ269" s="1165"/>
      <c r="CK269" s="1165"/>
      <c r="CL269" s="1165">
        <f t="shared" ref="CL269:CL299" si="7">IF(N269="","",IF(LEFT(N269,1)="&lt;",VALUE(RIGHT(N269,1)/2),N269))</f>
        <v>16</v>
      </c>
      <c r="CN269" s="1184"/>
      <c r="CO269" s="1165"/>
      <c r="CP269" s="1165"/>
      <c r="CQ269" s="1165"/>
    </row>
    <row r="270" spans="1:95" hidden="1">
      <c r="A270" s="1165" t="s">
        <v>713</v>
      </c>
      <c r="B270" s="1180">
        <v>44958</v>
      </c>
      <c r="C270" s="1181">
        <v>44978</v>
      </c>
      <c r="D270" s="1182"/>
      <c r="E270" s="1183">
        <v>8.3699999999999992</v>
      </c>
      <c r="F270" s="1165">
        <v>11040</v>
      </c>
      <c r="G270" s="1234"/>
      <c r="H270" s="1165"/>
      <c r="I270" s="1165"/>
      <c r="J270" s="1165"/>
      <c r="K270" s="1165"/>
      <c r="L270" s="1183">
        <v>8.4499999999999993</v>
      </c>
      <c r="M270" s="1165">
        <v>9690</v>
      </c>
      <c r="N270" s="1165">
        <v>11</v>
      </c>
      <c r="O270" s="1165"/>
      <c r="P270" s="1165"/>
      <c r="Q270" s="1165"/>
      <c r="R270" s="1165"/>
      <c r="S270" s="1165"/>
      <c r="T270" s="1165"/>
      <c r="U270" s="1165"/>
      <c r="V270" s="1165"/>
      <c r="W270" s="1165"/>
      <c r="X270" s="1165"/>
      <c r="Y270" s="1165"/>
      <c r="Z270" s="1165"/>
      <c r="AA270" s="1165"/>
      <c r="AB270" s="1165"/>
      <c r="AC270" s="1165"/>
      <c r="AD270" s="1165"/>
      <c r="AE270" s="1165"/>
      <c r="AF270" s="1165"/>
      <c r="AG270" s="1165"/>
      <c r="AH270" s="1165"/>
      <c r="AI270" s="1165"/>
      <c r="AJ270" s="1165"/>
      <c r="AK270" s="1165"/>
      <c r="AL270" s="1165"/>
      <c r="AM270" s="1165"/>
      <c r="AN270" s="1165"/>
      <c r="AO270" s="1165"/>
      <c r="AP270" s="1165"/>
      <c r="AQ270" s="1165"/>
      <c r="AR270" s="1165"/>
      <c r="AS270" s="1165"/>
      <c r="AT270" s="1165"/>
      <c r="AU270" s="1165"/>
      <c r="AV270" s="1165"/>
      <c r="AW270" s="1165"/>
      <c r="AX270" s="1165"/>
      <c r="AY270" s="1165"/>
      <c r="AZ270" s="1165"/>
      <c r="BA270" s="1165"/>
      <c r="BB270" s="1165"/>
      <c r="BC270" s="1165"/>
      <c r="BD270" s="1165"/>
      <c r="BE270" s="1165"/>
      <c r="BF270" s="1165"/>
      <c r="BG270" s="1165"/>
      <c r="BH270" s="1165"/>
      <c r="BI270" s="1165"/>
      <c r="BJ270" s="1165"/>
      <c r="BK270" s="1165"/>
      <c r="BL270" s="1165"/>
      <c r="BM270" s="1165"/>
      <c r="BN270" s="1165"/>
      <c r="BO270" s="1165"/>
      <c r="BP270" s="1165"/>
      <c r="BQ270" s="1165"/>
      <c r="BR270" s="1165"/>
      <c r="BS270" s="1165"/>
      <c r="BT270" s="1165"/>
      <c r="BU270" s="1165"/>
      <c r="BV270" s="1165"/>
      <c r="BW270" s="1165"/>
      <c r="BX270" s="1165"/>
      <c r="BY270" s="1165"/>
      <c r="BZ270" s="1165"/>
      <c r="CA270" s="1165"/>
      <c r="CB270" s="1165"/>
      <c r="CC270" s="1165"/>
      <c r="CD270" s="1165"/>
      <c r="CE270" s="1165"/>
      <c r="CF270" s="1165"/>
      <c r="CG270" s="1165"/>
      <c r="CH270" s="1165"/>
      <c r="CI270" s="1165"/>
      <c r="CJ270" s="1165"/>
      <c r="CK270" s="1165"/>
      <c r="CL270" s="1165">
        <f t="shared" si="7"/>
        <v>11</v>
      </c>
      <c r="CN270" s="1165"/>
      <c r="CO270" s="1165"/>
      <c r="CP270" s="1165"/>
      <c r="CQ270" s="1165"/>
    </row>
    <row r="271" spans="1:95" hidden="1">
      <c r="A271" s="1165" t="s">
        <v>713</v>
      </c>
      <c r="B271" s="1180">
        <v>44986</v>
      </c>
      <c r="C271" s="1181">
        <v>45007</v>
      </c>
      <c r="D271" s="1182"/>
      <c r="E271" s="1165">
        <v>8.42</v>
      </c>
      <c r="F271" s="1165">
        <v>9420</v>
      </c>
      <c r="G271" s="1234"/>
      <c r="H271" s="1165"/>
      <c r="I271" s="1165"/>
      <c r="J271" s="1165"/>
      <c r="K271" s="1165"/>
      <c r="L271" s="1183">
        <v>8.64</v>
      </c>
      <c r="M271" s="1165">
        <v>10600</v>
      </c>
      <c r="N271" s="1165">
        <v>13</v>
      </c>
      <c r="O271" s="1165"/>
      <c r="P271" s="1165"/>
      <c r="Q271" s="1165"/>
      <c r="R271" s="1165"/>
      <c r="S271" s="1165"/>
      <c r="T271" s="1165"/>
      <c r="U271" s="1165"/>
      <c r="V271" s="1165">
        <v>2E-3</v>
      </c>
      <c r="W271" s="1165">
        <v>2.9000000000000001E-2</v>
      </c>
      <c r="X271" s="1165" t="s">
        <v>37</v>
      </c>
      <c r="Y271" s="1165" t="s">
        <v>17</v>
      </c>
      <c r="Z271" s="1165"/>
      <c r="AA271" s="1165" t="s">
        <v>17</v>
      </c>
      <c r="AB271" s="1165" t="s">
        <v>17</v>
      </c>
      <c r="AC271" s="1165">
        <v>8.0000000000000002E-3</v>
      </c>
      <c r="AD271" s="1165">
        <v>4.0000000000000001E-3</v>
      </c>
      <c r="AE271" s="1165" t="s">
        <v>30</v>
      </c>
      <c r="AF271" s="1165" t="s">
        <v>50</v>
      </c>
      <c r="AG271" s="1165">
        <v>0.45</v>
      </c>
      <c r="AH271" s="1165" t="s">
        <v>52</v>
      </c>
      <c r="AI271" s="1165"/>
      <c r="AJ271" s="1165">
        <v>3.0000000000000001E-3</v>
      </c>
      <c r="AK271" s="1165">
        <v>3.2000000000000001E-2</v>
      </c>
      <c r="AL271" s="1165" t="s">
        <v>37</v>
      </c>
      <c r="AM271" s="1165" t="s">
        <v>17</v>
      </c>
      <c r="AN271" s="1165"/>
      <c r="AO271" s="1165" t="s">
        <v>17</v>
      </c>
      <c r="AP271" s="1165" t="s">
        <v>17</v>
      </c>
      <c r="AQ271" s="1165">
        <v>2.3E-2</v>
      </c>
      <c r="AR271" s="1165">
        <v>6.0000000000000001E-3</v>
      </c>
      <c r="AS271" s="1165" t="s">
        <v>30</v>
      </c>
      <c r="AT271" s="1165" t="s">
        <v>50</v>
      </c>
      <c r="AU271" s="1165">
        <v>0.51</v>
      </c>
      <c r="AV271" s="1165">
        <v>0.23</v>
      </c>
      <c r="AW271" s="1165" t="s">
        <v>37</v>
      </c>
      <c r="AX271" s="1165" t="s">
        <v>37</v>
      </c>
      <c r="AY271" s="1165">
        <v>8</v>
      </c>
      <c r="AZ271" s="1165" t="s">
        <v>85</v>
      </c>
      <c r="BA271" s="1165" t="s">
        <v>85</v>
      </c>
      <c r="BB271" s="1165" t="s">
        <v>85</v>
      </c>
      <c r="BC271" s="1165" t="s">
        <v>85</v>
      </c>
      <c r="BD271" s="1165" t="s">
        <v>85</v>
      </c>
      <c r="BE271" s="1165" t="s">
        <v>85</v>
      </c>
      <c r="BF271" s="1165" t="s">
        <v>85</v>
      </c>
      <c r="BG271" s="1165" t="s">
        <v>85</v>
      </c>
      <c r="BH271" s="1165" t="s">
        <v>85</v>
      </c>
      <c r="BI271" s="1165" t="s">
        <v>85</v>
      </c>
      <c r="BJ271" s="1165" t="s">
        <v>85</v>
      </c>
      <c r="BK271" s="1165" t="s">
        <v>85</v>
      </c>
      <c r="BL271" s="1165" t="s">
        <v>102</v>
      </c>
      <c r="BM271" s="1165" t="s">
        <v>85</v>
      </c>
      <c r="BN271" s="1165" t="s">
        <v>85</v>
      </c>
      <c r="BO271" s="1165" t="s">
        <v>85</v>
      </c>
      <c r="BP271" s="1165" t="s">
        <v>102</v>
      </c>
      <c r="BQ271" s="1165" t="s">
        <v>102</v>
      </c>
      <c r="BR271" s="1165" t="s">
        <v>332</v>
      </c>
      <c r="BS271" s="1165" t="s">
        <v>0</v>
      </c>
      <c r="BT271" s="1165" t="s">
        <v>333</v>
      </c>
      <c r="BU271" s="1165" t="s">
        <v>0</v>
      </c>
      <c r="BV271" s="1165" t="s">
        <v>0</v>
      </c>
      <c r="BW271" s="1165" t="s">
        <v>332</v>
      </c>
      <c r="BX271" s="1165" t="s">
        <v>332</v>
      </c>
      <c r="BY271" s="1165" t="s">
        <v>333</v>
      </c>
      <c r="BZ271" s="1165" t="s">
        <v>333</v>
      </c>
      <c r="CA271" s="1165" t="s">
        <v>333</v>
      </c>
      <c r="CB271" s="1165" t="s">
        <v>333</v>
      </c>
      <c r="CC271" s="1165" t="s">
        <v>333</v>
      </c>
      <c r="CD271" s="1165" t="s">
        <v>51</v>
      </c>
      <c r="CE271" s="1165" t="s">
        <v>15</v>
      </c>
      <c r="CF271" s="1165" t="s">
        <v>15</v>
      </c>
      <c r="CG271" s="1165" t="s">
        <v>15</v>
      </c>
      <c r="CH271" s="1165" t="s">
        <v>15</v>
      </c>
      <c r="CI271" s="1165" t="s">
        <v>15</v>
      </c>
      <c r="CJ271" s="1165" t="s">
        <v>51</v>
      </c>
      <c r="CK271" s="1165" t="s">
        <v>53</v>
      </c>
      <c r="CL271" s="1165">
        <f t="shared" si="7"/>
        <v>13</v>
      </c>
      <c r="CN271" s="1165"/>
      <c r="CO271" s="1165"/>
      <c r="CP271" s="1165"/>
      <c r="CQ271" s="1165"/>
    </row>
    <row r="272" spans="1:95" hidden="1">
      <c r="A272" s="1165" t="s">
        <v>713</v>
      </c>
      <c r="B272" s="1180">
        <v>45017</v>
      </c>
      <c r="C272" s="1181">
        <v>45042</v>
      </c>
      <c r="D272" s="1182"/>
      <c r="E272" s="1165">
        <v>8.6199999999999992</v>
      </c>
      <c r="F272" s="1165">
        <v>11300</v>
      </c>
      <c r="G272" s="1234"/>
      <c r="H272" s="1165"/>
      <c r="I272" s="1165"/>
      <c r="J272" s="1165"/>
      <c r="K272" s="1165"/>
      <c r="L272" s="1183">
        <v>8.68</v>
      </c>
      <c r="M272" s="1165">
        <v>12100</v>
      </c>
      <c r="N272" s="1165">
        <v>32</v>
      </c>
      <c r="O272" s="1165"/>
      <c r="P272" s="1165"/>
      <c r="Q272" s="1165"/>
      <c r="R272" s="1165"/>
      <c r="S272" s="1165"/>
      <c r="T272" s="1165"/>
      <c r="U272" s="1165"/>
      <c r="V272" s="1165"/>
      <c r="W272" s="1165"/>
      <c r="X272" s="1165"/>
      <c r="Y272" s="1165"/>
      <c r="Z272" s="1165"/>
      <c r="AA272" s="1165"/>
      <c r="AB272" s="1165"/>
      <c r="AC272" s="1165"/>
      <c r="AD272" s="1165"/>
      <c r="AE272" s="1165"/>
      <c r="AF272" s="1165"/>
      <c r="AG272" s="1165"/>
      <c r="AH272" s="1165"/>
      <c r="AI272" s="1165"/>
      <c r="AJ272" s="1165"/>
      <c r="AK272" s="1165"/>
      <c r="AL272" s="1165"/>
      <c r="AM272" s="1165"/>
      <c r="AN272" s="1165"/>
      <c r="AO272" s="1165"/>
      <c r="AP272" s="1165"/>
      <c r="AQ272" s="1165"/>
      <c r="AR272" s="1165"/>
      <c r="AS272" s="1165"/>
      <c r="AT272" s="1165"/>
      <c r="AU272" s="1165"/>
      <c r="AV272" s="1165"/>
      <c r="AW272" s="1165"/>
      <c r="AX272" s="1165"/>
      <c r="AY272" s="1165"/>
      <c r="AZ272" s="1165"/>
      <c r="BA272" s="1165"/>
      <c r="BB272" s="1165"/>
      <c r="BC272" s="1165"/>
      <c r="BD272" s="1165"/>
      <c r="BE272" s="1165"/>
      <c r="BF272" s="1165"/>
      <c r="BG272" s="1165"/>
      <c r="BH272" s="1165"/>
      <c r="BI272" s="1165"/>
      <c r="BJ272" s="1165"/>
      <c r="BK272" s="1165"/>
      <c r="BL272" s="1165"/>
      <c r="BM272" s="1165"/>
      <c r="BN272" s="1165"/>
      <c r="BO272" s="1165"/>
      <c r="BP272" s="1165"/>
      <c r="BQ272" s="1165"/>
      <c r="BR272" s="1165"/>
      <c r="BS272" s="1165"/>
      <c r="BT272" s="1165"/>
      <c r="BU272" s="1165"/>
      <c r="BV272" s="1165"/>
      <c r="BW272" s="1165"/>
      <c r="BX272" s="1165"/>
      <c r="BY272" s="1165"/>
      <c r="BZ272" s="1165"/>
      <c r="CA272" s="1165"/>
      <c r="CB272" s="1165"/>
      <c r="CC272" s="1165"/>
      <c r="CD272" s="1165"/>
      <c r="CE272" s="1165"/>
      <c r="CF272" s="1165"/>
      <c r="CG272" s="1165"/>
      <c r="CH272" s="1165"/>
      <c r="CI272" s="1165"/>
      <c r="CJ272" s="1165"/>
      <c r="CK272" s="1165"/>
      <c r="CL272" s="1165">
        <f t="shared" si="7"/>
        <v>32</v>
      </c>
      <c r="CN272" s="1165"/>
      <c r="CO272" s="1165"/>
      <c r="CP272" s="1165"/>
      <c r="CQ272" s="1165"/>
    </row>
    <row r="273" spans="1:95" hidden="1">
      <c r="A273" s="1165" t="s">
        <v>713</v>
      </c>
      <c r="B273" s="1180">
        <v>45047</v>
      </c>
      <c r="C273" s="1181">
        <v>45061</v>
      </c>
      <c r="D273" s="1182"/>
      <c r="E273" s="1183">
        <v>8.67</v>
      </c>
      <c r="F273" s="1184">
        <v>11600</v>
      </c>
      <c r="G273" s="1234"/>
      <c r="H273" s="1184"/>
      <c r="I273" s="1184"/>
      <c r="J273" s="1184"/>
      <c r="K273" s="1165"/>
      <c r="L273" s="1183">
        <v>8.6199999999999992</v>
      </c>
      <c r="M273" s="1165">
        <v>11900</v>
      </c>
      <c r="N273" s="1165">
        <v>28</v>
      </c>
      <c r="O273" s="1165"/>
      <c r="P273" s="1165"/>
      <c r="Q273" s="1165"/>
      <c r="R273" s="1165"/>
      <c r="S273" s="1165"/>
      <c r="T273" s="1165"/>
      <c r="U273" s="1165"/>
      <c r="V273" s="1165"/>
      <c r="W273" s="1165"/>
      <c r="X273" s="1165"/>
      <c r="Y273" s="1165"/>
      <c r="Z273" s="1165"/>
      <c r="AA273" s="1165"/>
      <c r="AB273" s="1165"/>
      <c r="AC273" s="1165"/>
      <c r="AD273" s="1165"/>
      <c r="AE273" s="1165"/>
      <c r="AF273" s="1165"/>
      <c r="AG273" s="1165"/>
      <c r="AH273" s="1165"/>
      <c r="AI273" s="1165"/>
      <c r="AJ273" s="1165"/>
      <c r="AK273" s="1165"/>
      <c r="AL273" s="1165"/>
      <c r="AM273" s="1165"/>
      <c r="AN273" s="1165"/>
      <c r="AO273" s="1165"/>
      <c r="AP273" s="1165"/>
      <c r="AQ273" s="1165"/>
      <c r="AR273" s="1165"/>
      <c r="AS273" s="1165"/>
      <c r="AT273" s="1165"/>
      <c r="AU273" s="1165"/>
      <c r="AV273" s="1165"/>
      <c r="AW273" s="1165"/>
      <c r="AX273" s="1165"/>
      <c r="AY273" s="1165"/>
      <c r="AZ273" s="1165"/>
      <c r="BA273" s="1165"/>
      <c r="BB273" s="1165"/>
      <c r="BC273" s="1165"/>
      <c r="BD273" s="1165"/>
      <c r="BE273" s="1165"/>
      <c r="BF273" s="1165"/>
      <c r="BG273" s="1165"/>
      <c r="BH273" s="1165"/>
      <c r="BI273" s="1165"/>
      <c r="BJ273" s="1165"/>
      <c r="BK273" s="1165"/>
      <c r="BL273" s="1165"/>
      <c r="BM273" s="1165"/>
      <c r="BN273" s="1165"/>
      <c r="BO273" s="1165"/>
      <c r="BP273" s="1165"/>
      <c r="BQ273" s="1165"/>
      <c r="BR273" s="1165"/>
      <c r="BS273" s="1165"/>
      <c r="BT273" s="1165"/>
      <c r="BU273" s="1165"/>
      <c r="BV273" s="1165"/>
      <c r="BW273" s="1165"/>
      <c r="BX273" s="1165"/>
      <c r="BY273" s="1165"/>
      <c r="BZ273" s="1165"/>
      <c r="CA273" s="1165"/>
      <c r="CB273" s="1165"/>
      <c r="CC273" s="1165"/>
      <c r="CD273" s="1165"/>
      <c r="CE273" s="1165"/>
      <c r="CF273" s="1165"/>
      <c r="CG273" s="1165"/>
      <c r="CH273" s="1165"/>
      <c r="CI273" s="1165"/>
      <c r="CJ273" s="1165"/>
      <c r="CK273" s="1165"/>
      <c r="CL273" s="1165">
        <f t="shared" si="7"/>
        <v>28</v>
      </c>
      <c r="CN273" s="1165"/>
      <c r="CO273" s="1165"/>
      <c r="CP273" s="1165"/>
      <c r="CQ273" s="1165"/>
    </row>
    <row r="274" spans="1:95" hidden="1">
      <c r="A274" s="1165" t="s">
        <v>713</v>
      </c>
      <c r="B274" s="1180">
        <v>45078</v>
      </c>
      <c r="C274" s="1181">
        <v>45104</v>
      </c>
      <c r="D274" s="1182"/>
      <c r="E274" s="1165">
        <v>8.69</v>
      </c>
      <c r="F274" s="1165">
        <v>10700</v>
      </c>
      <c r="G274" s="1234"/>
      <c r="H274" s="1165"/>
      <c r="I274" s="1165"/>
      <c r="J274" s="1165"/>
      <c r="K274" s="1165"/>
      <c r="L274" s="1183">
        <v>8.59</v>
      </c>
      <c r="M274" s="1165">
        <v>12100</v>
      </c>
      <c r="N274" s="1165">
        <v>5</v>
      </c>
      <c r="O274" s="1165"/>
      <c r="P274" s="1165"/>
      <c r="Q274" s="1165"/>
      <c r="R274" s="1165"/>
      <c r="S274" s="1165"/>
      <c r="T274" s="1165"/>
      <c r="U274" s="1165"/>
      <c r="V274" s="1165">
        <v>1E-3</v>
      </c>
      <c r="W274" s="1165">
        <v>1.9E-2</v>
      </c>
      <c r="X274" s="1165" t="s">
        <v>37</v>
      </c>
      <c r="Y274" s="1165" t="s">
        <v>17</v>
      </c>
      <c r="Z274" s="1165"/>
      <c r="AA274" s="1165" t="s">
        <v>17</v>
      </c>
      <c r="AB274" s="1165" t="s">
        <v>17</v>
      </c>
      <c r="AC274" s="1165">
        <v>2E-3</v>
      </c>
      <c r="AD274" s="1165">
        <v>6.0000000000000001E-3</v>
      </c>
      <c r="AE274" s="1165" t="s">
        <v>30</v>
      </c>
      <c r="AF274" s="1165" t="s">
        <v>50</v>
      </c>
      <c r="AG274" s="1165">
        <v>0.57999999999999996</v>
      </c>
      <c r="AH274" s="1165" t="s">
        <v>52</v>
      </c>
      <c r="AI274" s="1165"/>
      <c r="AJ274" s="1165">
        <v>2E-3</v>
      </c>
      <c r="AK274" s="1165">
        <v>0.02</v>
      </c>
      <c r="AL274" s="1165" t="s">
        <v>37</v>
      </c>
      <c r="AM274" s="1165" t="s">
        <v>17</v>
      </c>
      <c r="AN274" s="1165"/>
      <c r="AO274" s="1165" t="s">
        <v>17</v>
      </c>
      <c r="AP274" s="1165" t="s">
        <v>17</v>
      </c>
      <c r="AQ274" s="1165">
        <v>5.0000000000000001E-3</v>
      </c>
      <c r="AR274" s="1165">
        <v>6.0000000000000001E-3</v>
      </c>
      <c r="AS274" s="1165" t="s">
        <v>30</v>
      </c>
      <c r="AT274" s="1165" t="s">
        <v>50</v>
      </c>
      <c r="AU274" s="1165">
        <v>0.62</v>
      </c>
      <c r="AV274" s="1165">
        <v>0.06</v>
      </c>
      <c r="AW274" s="1165" t="s">
        <v>37</v>
      </c>
      <c r="AX274" s="1165" t="s">
        <v>37</v>
      </c>
      <c r="AY274" s="1165" t="s">
        <v>53</v>
      </c>
      <c r="AZ274" s="1165" t="s">
        <v>85</v>
      </c>
      <c r="BA274" s="1165" t="s">
        <v>85</v>
      </c>
      <c r="BB274" s="1165" t="s">
        <v>85</v>
      </c>
      <c r="BC274" s="1165" t="s">
        <v>85</v>
      </c>
      <c r="BD274" s="1165" t="s">
        <v>85</v>
      </c>
      <c r="BE274" s="1165" t="s">
        <v>85</v>
      </c>
      <c r="BF274" s="1165" t="s">
        <v>85</v>
      </c>
      <c r="BG274" s="1165" t="s">
        <v>85</v>
      </c>
      <c r="BH274" s="1165" t="s">
        <v>85</v>
      </c>
      <c r="BI274" s="1165" t="s">
        <v>85</v>
      </c>
      <c r="BJ274" s="1165" t="s">
        <v>85</v>
      </c>
      <c r="BK274" s="1165" t="s">
        <v>85</v>
      </c>
      <c r="BL274" s="1165" t="s">
        <v>102</v>
      </c>
      <c r="BM274" s="1165" t="s">
        <v>85</v>
      </c>
      <c r="BN274" s="1165" t="s">
        <v>85</v>
      </c>
      <c r="BO274" s="1165" t="s">
        <v>85</v>
      </c>
      <c r="BP274" s="1165" t="s">
        <v>102</v>
      </c>
      <c r="BQ274" s="1165" t="s">
        <v>102</v>
      </c>
      <c r="BR274" s="1165" t="s">
        <v>332</v>
      </c>
      <c r="BS274" s="1165" t="s">
        <v>0</v>
      </c>
      <c r="BT274" s="1165" t="s">
        <v>333</v>
      </c>
      <c r="BU274" s="1165" t="s">
        <v>0</v>
      </c>
      <c r="BV274" s="1165" t="s">
        <v>0</v>
      </c>
      <c r="BW274" s="1165" t="s">
        <v>332</v>
      </c>
      <c r="BX274" s="1165" t="s">
        <v>332</v>
      </c>
      <c r="BY274" s="1165" t="s">
        <v>333</v>
      </c>
      <c r="BZ274" s="1165" t="s">
        <v>333</v>
      </c>
      <c r="CA274" s="1165" t="s">
        <v>333</v>
      </c>
      <c r="CB274" s="1165" t="s">
        <v>333</v>
      </c>
      <c r="CC274" s="1165" t="s">
        <v>333</v>
      </c>
      <c r="CD274" s="1165" t="s">
        <v>51</v>
      </c>
      <c r="CE274" s="1165" t="s">
        <v>15</v>
      </c>
      <c r="CF274" s="1165" t="s">
        <v>15</v>
      </c>
      <c r="CG274" s="1165" t="s">
        <v>15</v>
      </c>
      <c r="CH274" s="1165" t="s">
        <v>15</v>
      </c>
      <c r="CI274" s="1165" t="s">
        <v>15</v>
      </c>
      <c r="CJ274" s="1165" t="s">
        <v>51</v>
      </c>
      <c r="CK274" s="1165" t="s">
        <v>53</v>
      </c>
      <c r="CL274" s="1165">
        <f t="shared" si="7"/>
        <v>5</v>
      </c>
      <c r="CN274" s="1165"/>
      <c r="CO274" s="1165"/>
      <c r="CP274" s="1165"/>
      <c r="CQ274" s="1165"/>
    </row>
    <row r="275" spans="1:95" hidden="1">
      <c r="A275" s="1165" t="s">
        <v>713</v>
      </c>
      <c r="B275" s="1180">
        <v>45108</v>
      </c>
      <c r="C275" s="1181">
        <v>45117</v>
      </c>
      <c r="D275" s="1182"/>
      <c r="E275" s="1165">
        <v>8.6300000000000008</v>
      </c>
      <c r="F275" s="1165">
        <v>10000</v>
      </c>
      <c r="G275" s="1234"/>
      <c r="H275" s="1165"/>
      <c r="I275" s="1165"/>
      <c r="J275" s="1165"/>
      <c r="K275" s="1165"/>
      <c r="L275" s="1183">
        <v>8.6199999999999992</v>
      </c>
      <c r="M275" s="1165">
        <v>12100</v>
      </c>
      <c r="N275" s="1165">
        <v>6</v>
      </c>
      <c r="O275" s="1165"/>
      <c r="P275" s="1165"/>
      <c r="Q275" s="1165"/>
      <c r="R275" s="1165"/>
      <c r="S275" s="1165"/>
      <c r="T275" s="1165"/>
      <c r="U275" s="1165"/>
      <c r="V275" s="1165"/>
      <c r="W275" s="1165"/>
      <c r="X275" s="1165"/>
      <c r="Y275" s="1165"/>
      <c r="Z275" s="1165"/>
      <c r="AA275" s="1165"/>
      <c r="AB275" s="1165"/>
      <c r="AC275" s="1165"/>
      <c r="AD275" s="1165"/>
      <c r="AE275" s="1165"/>
      <c r="AF275" s="1165"/>
      <c r="AG275" s="1165"/>
      <c r="AH275" s="1165"/>
      <c r="AI275" s="1165"/>
      <c r="AJ275" s="1165"/>
      <c r="AK275" s="1165"/>
      <c r="AL275" s="1165"/>
      <c r="AM275" s="1165"/>
      <c r="AN275" s="1165"/>
      <c r="AO275" s="1165"/>
      <c r="AP275" s="1165"/>
      <c r="AQ275" s="1165"/>
      <c r="AR275" s="1165"/>
      <c r="AS275" s="1165"/>
      <c r="AT275" s="1165"/>
      <c r="AU275" s="1165"/>
      <c r="AV275" s="1165"/>
      <c r="AW275" s="1165"/>
      <c r="AX275" s="1165"/>
      <c r="AY275" s="1165"/>
      <c r="AZ275" s="1165"/>
      <c r="BA275" s="1165"/>
      <c r="BB275" s="1165"/>
      <c r="BC275" s="1165"/>
      <c r="BD275" s="1165"/>
      <c r="BE275" s="1165"/>
      <c r="BF275" s="1165"/>
      <c r="BG275" s="1165"/>
      <c r="BH275" s="1165"/>
      <c r="BI275" s="1165"/>
      <c r="BJ275" s="1165"/>
      <c r="BK275" s="1165"/>
      <c r="BL275" s="1165"/>
      <c r="BM275" s="1165"/>
      <c r="BN275" s="1165"/>
      <c r="BO275" s="1165"/>
      <c r="BP275" s="1165"/>
      <c r="BQ275" s="1165"/>
      <c r="BR275" s="1165"/>
      <c r="BS275" s="1165"/>
      <c r="BT275" s="1165"/>
      <c r="BU275" s="1165"/>
      <c r="BV275" s="1165"/>
      <c r="BW275" s="1165"/>
      <c r="BX275" s="1165"/>
      <c r="BY275" s="1165"/>
      <c r="BZ275" s="1165"/>
      <c r="CA275" s="1165"/>
      <c r="CB275" s="1165"/>
      <c r="CC275" s="1165"/>
      <c r="CD275" s="1165"/>
      <c r="CE275" s="1165"/>
      <c r="CF275" s="1165"/>
      <c r="CG275" s="1165"/>
      <c r="CH275" s="1165"/>
      <c r="CI275" s="1165"/>
      <c r="CJ275" s="1165"/>
      <c r="CK275" s="1165"/>
      <c r="CL275" s="1165">
        <f t="shared" si="7"/>
        <v>6</v>
      </c>
      <c r="CN275" s="1165"/>
      <c r="CO275" s="1165"/>
      <c r="CP275" s="1165"/>
      <c r="CQ275" s="1165"/>
    </row>
    <row r="276" spans="1:95" hidden="1">
      <c r="A276" s="1165" t="s">
        <v>713</v>
      </c>
      <c r="B276" s="1180">
        <v>45139</v>
      </c>
      <c r="C276" s="1181">
        <v>45153</v>
      </c>
      <c r="D276" s="1182"/>
      <c r="E276" s="1165">
        <v>8.77</v>
      </c>
      <c r="F276" s="1165">
        <v>11400</v>
      </c>
      <c r="G276" s="1234"/>
      <c r="H276" s="1165"/>
      <c r="I276" s="1165"/>
      <c r="J276" s="1165"/>
      <c r="K276" s="1165" t="s">
        <v>765</v>
      </c>
      <c r="L276" s="1183">
        <v>8.58</v>
      </c>
      <c r="M276" s="1165">
        <v>12300</v>
      </c>
      <c r="N276" s="1165">
        <v>63</v>
      </c>
      <c r="O276" s="1165"/>
      <c r="P276" s="1165"/>
      <c r="Q276" s="1165"/>
      <c r="R276" s="1165"/>
      <c r="S276" s="1165"/>
      <c r="T276" s="1165"/>
      <c r="U276" s="1165"/>
      <c r="V276" s="1165"/>
      <c r="W276" s="1165"/>
      <c r="X276" s="1165"/>
      <c r="Y276" s="1165"/>
      <c r="Z276" s="1165"/>
      <c r="AA276" s="1165"/>
      <c r="AB276" s="1165"/>
      <c r="AC276" s="1165"/>
      <c r="AD276" s="1165"/>
      <c r="AE276" s="1165"/>
      <c r="AF276" s="1165"/>
      <c r="AG276" s="1165"/>
      <c r="AH276" s="1165"/>
      <c r="AI276" s="1165"/>
      <c r="AJ276" s="1165"/>
      <c r="AK276" s="1165"/>
      <c r="AL276" s="1165"/>
      <c r="AM276" s="1165"/>
      <c r="AN276" s="1165"/>
      <c r="AO276" s="1165"/>
      <c r="AP276" s="1165"/>
      <c r="AQ276" s="1165"/>
      <c r="AR276" s="1165"/>
      <c r="AS276" s="1165"/>
      <c r="AT276" s="1165"/>
      <c r="AU276" s="1165"/>
      <c r="AV276" s="1165"/>
      <c r="AW276" s="1165"/>
      <c r="AX276" s="1165"/>
      <c r="AY276" s="1165"/>
      <c r="AZ276" s="1165"/>
      <c r="BA276" s="1165"/>
      <c r="BB276" s="1165"/>
      <c r="BC276" s="1165"/>
      <c r="BD276" s="1165"/>
      <c r="BE276" s="1165"/>
      <c r="BF276" s="1165"/>
      <c r="BG276" s="1165"/>
      <c r="BH276" s="1165"/>
      <c r="BI276" s="1165"/>
      <c r="BJ276" s="1165"/>
      <c r="BK276" s="1165"/>
      <c r="BL276" s="1165"/>
      <c r="BM276" s="1165"/>
      <c r="BN276" s="1165"/>
      <c r="BO276" s="1165"/>
      <c r="BP276" s="1165"/>
      <c r="BQ276" s="1165"/>
      <c r="BR276" s="1165"/>
      <c r="BS276" s="1165"/>
      <c r="BT276" s="1165"/>
      <c r="BU276" s="1165"/>
      <c r="BV276" s="1165"/>
      <c r="BW276" s="1165"/>
      <c r="BX276" s="1165"/>
      <c r="BY276" s="1165"/>
      <c r="BZ276" s="1165"/>
      <c r="CA276" s="1165"/>
      <c r="CB276" s="1165"/>
      <c r="CC276" s="1165"/>
      <c r="CD276" s="1165"/>
      <c r="CE276" s="1165"/>
      <c r="CF276" s="1165"/>
      <c r="CG276" s="1165"/>
      <c r="CH276" s="1165"/>
      <c r="CI276" s="1165"/>
      <c r="CJ276" s="1165"/>
      <c r="CK276" s="1165"/>
      <c r="CL276" s="1165">
        <f t="shared" si="7"/>
        <v>63</v>
      </c>
      <c r="CN276" s="1165"/>
      <c r="CO276" s="1165"/>
      <c r="CP276" s="1165"/>
      <c r="CQ276" s="1165"/>
    </row>
    <row r="277" spans="1:95" hidden="1">
      <c r="A277" s="1165" t="s">
        <v>713</v>
      </c>
      <c r="B277" s="1180">
        <v>45170</v>
      </c>
      <c r="C277" s="1181">
        <v>45188</v>
      </c>
      <c r="D277" s="1182"/>
      <c r="E277" s="1165">
        <v>8.5299999999999994</v>
      </c>
      <c r="F277" s="1165">
        <v>11500</v>
      </c>
      <c r="G277" s="1234"/>
      <c r="H277" s="1165"/>
      <c r="I277" s="1165"/>
      <c r="J277" s="1165"/>
      <c r="K277" s="1165"/>
      <c r="L277" s="1183">
        <v>8.6300000000000008</v>
      </c>
      <c r="M277" s="1165">
        <v>12200</v>
      </c>
      <c r="N277" s="1165">
        <v>15</v>
      </c>
      <c r="O277" s="1165" t="s">
        <v>51</v>
      </c>
      <c r="P277" s="1165">
        <v>43</v>
      </c>
      <c r="Q277" s="1165">
        <v>221</v>
      </c>
      <c r="R277" s="1165">
        <v>264</v>
      </c>
      <c r="S277" s="1165" t="s">
        <v>51</v>
      </c>
      <c r="T277" s="1165">
        <v>7490</v>
      </c>
      <c r="U277" s="1165" t="s">
        <v>30</v>
      </c>
      <c r="V277" s="1165">
        <v>1E-3</v>
      </c>
      <c r="W277" s="1165">
        <v>1.7000000000000001E-2</v>
      </c>
      <c r="X277" s="1165" t="s">
        <v>37</v>
      </c>
      <c r="Y277" s="1165" t="s">
        <v>17</v>
      </c>
      <c r="Z277" s="1165" t="s">
        <v>17</v>
      </c>
      <c r="AA277" s="1165" t="s">
        <v>17</v>
      </c>
      <c r="AB277" s="1165" t="s">
        <v>17</v>
      </c>
      <c r="AC277" s="1165">
        <v>1.6E-2</v>
      </c>
      <c r="AD277" s="1165">
        <v>6.0000000000000001E-3</v>
      </c>
      <c r="AE277" s="1165" t="s">
        <v>30</v>
      </c>
      <c r="AF277" s="1165" t="s">
        <v>50</v>
      </c>
      <c r="AG277" s="1165">
        <v>0.67</v>
      </c>
      <c r="AH277" s="1165" t="s">
        <v>52</v>
      </c>
      <c r="AI277" s="1165">
        <v>0.16</v>
      </c>
      <c r="AJ277" s="1165">
        <v>2E-3</v>
      </c>
      <c r="AK277" s="1165">
        <v>2.1999999999999999E-2</v>
      </c>
      <c r="AL277" s="1165" t="s">
        <v>37</v>
      </c>
      <c r="AM277" s="1165" t="s">
        <v>17</v>
      </c>
      <c r="AN277" s="1165" t="s">
        <v>17</v>
      </c>
      <c r="AO277" s="1165" t="s">
        <v>17</v>
      </c>
      <c r="AP277" s="1165" t="s">
        <v>17</v>
      </c>
      <c r="AQ277" s="1165">
        <v>2.8000000000000001E-2</v>
      </c>
      <c r="AR277" s="1165">
        <v>8.9999999999999993E-3</v>
      </c>
      <c r="AS277" s="1165" t="s">
        <v>30</v>
      </c>
      <c r="AT277" s="1165" t="s">
        <v>50</v>
      </c>
      <c r="AU277" s="1165">
        <v>0.77</v>
      </c>
      <c r="AV277" s="1165">
        <v>0.2</v>
      </c>
      <c r="AW277" s="1165" t="s">
        <v>37</v>
      </c>
      <c r="AX277" s="1165" t="s">
        <v>37</v>
      </c>
      <c r="AY277" s="1165" t="s">
        <v>53</v>
      </c>
      <c r="AZ277" s="1165" t="s">
        <v>85</v>
      </c>
      <c r="BA277" s="1165" t="s">
        <v>85</v>
      </c>
      <c r="BB277" s="1165" t="s">
        <v>85</v>
      </c>
      <c r="BC277" s="1165" t="s">
        <v>85</v>
      </c>
      <c r="BD277" s="1165" t="s">
        <v>85</v>
      </c>
      <c r="BE277" s="1165" t="s">
        <v>85</v>
      </c>
      <c r="BF277" s="1165" t="s">
        <v>85</v>
      </c>
      <c r="BG277" s="1165" t="s">
        <v>85</v>
      </c>
      <c r="BH277" s="1165" t="s">
        <v>85</v>
      </c>
      <c r="BI277" s="1165" t="s">
        <v>85</v>
      </c>
      <c r="BJ277" s="1165" t="s">
        <v>85</v>
      </c>
      <c r="BK277" s="1165" t="s">
        <v>85</v>
      </c>
      <c r="BL277" s="1165" t="s">
        <v>102</v>
      </c>
      <c r="BM277" s="1165" t="s">
        <v>85</v>
      </c>
      <c r="BN277" s="1165" t="s">
        <v>85</v>
      </c>
      <c r="BO277" s="1165" t="s">
        <v>85</v>
      </c>
      <c r="BP277" s="1165" t="s">
        <v>102</v>
      </c>
      <c r="BQ277" s="1165" t="s">
        <v>102</v>
      </c>
      <c r="BR277" s="1165" t="s">
        <v>332</v>
      </c>
      <c r="BS277" s="1165" t="s">
        <v>0</v>
      </c>
      <c r="BT277" s="1165" t="s">
        <v>333</v>
      </c>
      <c r="BU277" s="1165" t="s">
        <v>0</v>
      </c>
      <c r="BV277" s="1165" t="s">
        <v>0</v>
      </c>
      <c r="BW277" s="1165" t="s">
        <v>332</v>
      </c>
      <c r="BX277" s="1165" t="s">
        <v>332</v>
      </c>
      <c r="BY277" s="1165" t="s">
        <v>333</v>
      </c>
      <c r="BZ277" s="1165" t="s">
        <v>333</v>
      </c>
      <c r="CA277" s="1165" t="s">
        <v>333</v>
      </c>
      <c r="CB277" s="1165" t="s">
        <v>333</v>
      </c>
      <c r="CC277" s="1165" t="s">
        <v>333</v>
      </c>
      <c r="CD277" s="1165" t="s">
        <v>51</v>
      </c>
      <c r="CE277" s="1165" t="s">
        <v>15</v>
      </c>
      <c r="CF277" s="1165" t="s">
        <v>15</v>
      </c>
      <c r="CG277" s="1165" t="s">
        <v>15</v>
      </c>
      <c r="CH277" s="1165" t="s">
        <v>15</v>
      </c>
      <c r="CI277" s="1165" t="s">
        <v>15</v>
      </c>
      <c r="CJ277" s="1165" t="s">
        <v>51</v>
      </c>
      <c r="CK277" s="1165" t="s">
        <v>53</v>
      </c>
      <c r="CL277" s="1165">
        <f t="shared" si="7"/>
        <v>15</v>
      </c>
      <c r="CN277" s="1165"/>
      <c r="CO277" s="1165"/>
      <c r="CP277" s="1165"/>
      <c r="CQ277" s="1165"/>
    </row>
    <row r="278" spans="1:95" hidden="1">
      <c r="A278" s="1165" t="s">
        <v>713</v>
      </c>
      <c r="B278" s="1180">
        <v>45200</v>
      </c>
      <c r="C278" s="1181">
        <v>45209</v>
      </c>
      <c r="D278" s="1182"/>
      <c r="E278" s="1165">
        <v>8.32</v>
      </c>
      <c r="F278" s="1165">
        <v>11000</v>
      </c>
      <c r="G278" s="1234"/>
      <c r="H278" s="1165"/>
      <c r="I278" s="1165"/>
      <c r="J278" s="1165"/>
      <c r="K278" s="1165"/>
      <c r="L278" s="1183">
        <v>8.52</v>
      </c>
      <c r="M278" s="1165">
        <v>13600</v>
      </c>
      <c r="N278" s="1165">
        <v>27</v>
      </c>
      <c r="O278" s="1165"/>
      <c r="P278" s="1165"/>
      <c r="Q278" s="1165"/>
      <c r="R278" s="1165"/>
      <c r="S278" s="1165"/>
      <c r="T278" s="1165"/>
      <c r="U278" s="1165"/>
      <c r="V278" s="1165"/>
      <c r="W278" s="1165"/>
      <c r="X278" s="1165"/>
      <c r="Y278" s="1165"/>
      <c r="Z278" s="1165"/>
      <c r="AA278" s="1165"/>
      <c r="AB278" s="1165"/>
      <c r="AC278" s="1165"/>
      <c r="AD278" s="1165"/>
      <c r="AE278" s="1165"/>
      <c r="AF278" s="1165"/>
      <c r="AG278" s="1165"/>
      <c r="AH278" s="1165"/>
      <c r="AI278" s="1165"/>
      <c r="AJ278" s="1165"/>
      <c r="AK278" s="1165"/>
      <c r="AL278" s="1165"/>
      <c r="AM278" s="1165"/>
      <c r="AN278" s="1165"/>
      <c r="AO278" s="1165"/>
      <c r="AP278" s="1165"/>
      <c r="AQ278" s="1165"/>
      <c r="AR278" s="1165"/>
      <c r="AS278" s="1165"/>
      <c r="AT278" s="1165"/>
      <c r="AU278" s="1165"/>
      <c r="AV278" s="1165"/>
      <c r="AW278" s="1165"/>
      <c r="AX278" s="1165"/>
      <c r="AY278" s="1165"/>
      <c r="AZ278" s="1165"/>
      <c r="BA278" s="1165"/>
      <c r="BB278" s="1165"/>
      <c r="BC278" s="1165"/>
      <c r="BD278" s="1165"/>
      <c r="BE278" s="1165"/>
      <c r="BF278" s="1165"/>
      <c r="BG278" s="1165"/>
      <c r="BH278" s="1165"/>
      <c r="BI278" s="1165"/>
      <c r="BJ278" s="1165"/>
      <c r="BK278" s="1165"/>
      <c r="BL278" s="1165"/>
      <c r="BM278" s="1165"/>
      <c r="BN278" s="1165"/>
      <c r="BO278" s="1165"/>
      <c r="BP278" s="1165"/>
      <c r="BQ278" s="1165"/>
      <c r="BR278" s="1165"/>
      <c r="BS278" s="1165"/>
      <c r="BT278" s="1165"/>
      <c r="BU278" s="1165"/>
      <c r="BV278" s="1165"/>
      <c r="BW278" s="1165"/>
      <c r="BX278" s="1165"/>
      <c r="BY278" s="1165"/>
      <c r="BZ278" s="1165"/>
      <c r="CA278" s="1165"/>
      <c r="CB278" s="1165"/>
      <c r="CC278" s="1165"/>
      <c r="CD278" s="1165"/>
      <c r="CE278" s="1165"/>
      <c r="CF278" s="1165"/>
      <c r="CG278" s="1165"/>
      <c r="CH278" s="1165"/>
      <c r="CI278" s="1165"/>
      <c r="CJ278" s="1165"/>
      <c r="CK278" s="1165"/>
      <c r="CL278" s="1165">
        <f t="shared" si="7"/>
        <v>27</v>
      </c>
      <c r="CN278" s="1165"/>
      <c r="CO278" s="1165"/>
      <c r="CP278" s="1165"/>
      <c r="CQ278" s="1165"/>
    </row>
    <row r="279" spans="1:95" hidden="1">
      <c r="A279" s="1165" t="s">
        <v>713</v>
      </c>
      <c r="B279" s="1180">
        <v>45231</v>
      </c>
      <c r="C279" s="1181">
        <v>45244</v>
      </c>
      <c r="D279" s="1182"/>
      <c r="E279" s="1183">
        <v>8.5</v>
      </c>
      <c r="F279" s="1165">
        <v>11900</v>
      </c>
      <c r="G279" s="1234"/>
      <c r="H279" s="1165"/>
      <c r="I279" s="1165"/>
      <c r="J279" s="1165"/>
      <c r="K279" s="1165"/>
      <c r="L279" s="1183">
        <v>8.73</v>
      </c>
      <c r="M279" s="1165">
        <v>13300</v>
      </c>
      <c r="N279" s="1165">
        <v>21</v>
      </c>
      <c r="O279" s="1165"/>
      <c r="P279" s="1165"/>
      <c r="Q279" s="1165"/>
      <c r="R279" s="1165"/>
      <c r="S279" s="1165"/>
      <c r="T279" s="1165"/>
      <c r="U279" s="1165"/>
      <c r="V279" s="1165"/>
      <c r="W279" s="1165"/>
      <c r="X279" s="1165"/>
      <c r="Y279" s="1165"/>
      <c r="Z279" s="1165"/>
      <c r="AA279" s="1165"/>
      <c r="AB279" s="1165"/>
      <c r="AC279" s="1165"/>
      <c r="AD279" s="1165"/>
      <c r="AE279" s="1165"/>
      <c r="AF279" s="1165"/>
      <c r="AG279" s="1165"/>
      <c r="AH279" s="1165"/>
      <c r="AI279" s="1165"/>
      <c r="AJ279" s="1165"/>
      <c r="AK279" s="1165"/>
      <c r="AL279" s="1165"/>
      <c r="AM279" s="1165"/>
      <c r="AN279" s="1165"/>
      <c r="AO279" s="1165"/>
      <c r="AP279" s="1165"/>
      <c r="AQ279" s="1165"/>
      <c r="AR279" s="1165"/>
      <c r="AS279" s="1165"/>
      <c r="AT279" s="1165"/>
      <c r="AU279" s="1165"/>
      <c r="AV279" s="1165"/>
      <c r="AW279" s="1165"/>
      <c r="AX279" s="1165"/>
      <c r="AY279" s="1165"/>
      <c r="AZ279" s="1165"/>
      <c r="BA279" s="1165"/>
      <c r="BB279" s="1165"/>
      <c r="BC279" s="1165"/>
      <c r="BD279" s="1165"/>
      <c r="BE279" s="1165"/>
      <c r="BF279" s="1165"/>
      <c r="BG279" s="1165"/>
      <c r="BH279" s="1165"/>
      <c r="BI279" s="1165"/>
      <c r="BJ279" s="1165"/>
      <c r="BK279" s="1165"/>
      <c r="BL279" s="1165"/>
      <c r="BM279" s="1165"/>
      <c r="BN279" s="1165"/>
      <c r="BO279" s="1165"/>
      <c r="BP279" s="1165"/>
      <c r="BQ279" s="1165"/>
      <c r="BR279" s="1165"/>
      <c r="BS279" s="1165"/>
      <c r="BT279" s="1165"/>
      <c r="BU279" s="1165"/>
      <c r="BV279" s="1165"/>
      <c r="BW279" s="1165"/>
      <c r="BX279" s="1165"/>
      <c r="BY279" s="1165"/>
      <c r="BZ279" s="1165"/>
      <c r="CA279" s="1165"/>
      <c r="CB279" s="1165"/>
      <c r="CC279" s="1165"/>
      <c r="CD279" s="1165"/>
      <c r="CE279" s="1165"/>
      <c r="CF279" s="1165"/>
      <c r="CG279" s="1165"/>
      <c r="CH279" s="1165"/>
      <c r="CI279" s="1165"/>
      <c r="CJ279" s="1165"/>
      <c r="CK279" s="1165"/>
      <c r="CL279" s="1165">
        <f t="shared" si="7"/>
        <v>21</v>
      </c>
      <c r="CN279" s="1165"/>
      <c r="CO279" s="1165"/>
      <c r="CP279" s="1165"/>
      <c r="CQ279" s="1165"/>
    </row>
    <row r="280" spans="1:95" hidden="1">
      <c r="A280" s="1165" t="s">
        <v>713</v>
      </c>
      <c r="B280" s="1180">
        <v>45261</v>
      </c>
      <c r="C280" s="1181">
        <v>45272</v>
      </c>
      <c r="D280" s="1182"/>
      <c r="E280" s="1165">
        <v>8.6199999999999992</v>
      </c>
      <c r="F280" s="1165">
        <v>12300</v>
      </c>
      <c r="G280" s="1234"/>
      <c r="H280" s="1165"/>
      <c r="I280" s="1165"/>
      <c r="J280" s="1165"/>
      <c r="K280" s="1165"/>
      <c r="L280" s="1183">
        <v>8.73</v>
      </c>
      <c r="M280" s="1165">
        <v>13300</v>
      </c>
      <c r="N280" s="1165" t="s">
        <v>53</v>
      </c>
      <c r="O280" s="1165" t="s">
        <v>51</v>
      </c>
      <c r="P280" s="1165">
        <v>33</v>
      </c>
      <c r="Q280" s="1165">
        <v>162</v>
      </c>
      <c r="R280" s="1165">
        <v>194</v>
      </c>
      <c r="S280" s="1165" t="s">
        <v>51</v>
      </c>
      <c r="T280" s="1165">
        <v>8140</v>
      </c>
      <c r="U280" s="1165" t="s">
        <v>30</v>
      </c>
      <c r="V280" s="1165">
        <v>3.0000000000000001E-3</v>
      </c>
      <c r="W280" s="1165">
        <v>2.1000000000000001E-2</v>
      </c>
      <c r="X280" s="1165" t="s">
        <v>37</v>
      </c>
      <c r="Y280" s="1165" t="s">
        <v>17</v>
      </c>
      <c r="Z280" s="1165" t="s">
        <v>17</v>
      </c>
      <c r="AA280" s="1165" t="s">
        <v>17</v>
      </c>
      <c r="AB280" s="1165" t="s">
        <v>17</v>
      </c>
      <c r="AC280" s="1165">
        <v>4.0000000000000001E-3</v>
      </c>
      <c r="AD280" s="1165">
        <v>6.0000000000000001E-3</v>
      </c>
      <c r="AE280" s="1165" t="s">
        <v>30</v>
      </c>
      <c r="AF280" s="1165" t="s">
        <v>50</v>
      </c>
      <c r="AG280" s="1165">
        <v>0.71</v>
      </c>
      <c r="AH280" s="1165" t="s">
        <v>52</v>
      </c>
      <c r="AI280" s="1165">
        <v>0.12</v>
      </c>
      <c r="AJ280" s="1165">
        <v>3.0000000000000001E-3</v>
      </c>
      <c r="AK280" s="1165">
        <v>2.5000000000000001E-2</v>
      </c>
      <c r="AL280" s="1165" t="s">
        <v>37</v>
      </c>
      <c r="AM280" s="1165" t="s">
        <v>17</v>
      </c>
      <c r="AN280" s="1165" t="s">
        <v>17</v>
      </c>
      <c r="AO280" s="1165" t="s">
        <v>17</v>
      </c>
      <c r="AP280" s="1165" t="s">
        <v>17</v>
      </c>
      <c r="AQ280" s="1165">
        <v>1.4E-2</v>
      </c>
      <c r="AR280" s="1165">
        <v>7.0000000000000001E-3</v>
      </c>
      <c r="AS280" s="1165" t="s">
        <v>30</v>
      </c>
      <c r="AT280" s="1165" t="s">
        <v>50</v>
      </c>
      <c r="AU280" s="1165">
        <v>0.78</v>
      </c>
      <c r="AV280" s="1165">
        <v>0.23</v>
      </c>
      <c r="AW280" s="1165" t="s">
        <v>37</v>
      </c>
      <c r="AX280" s="1165" t="s">
        <v>37</v>
      </c>
      <c r="AY280" s="1165" t="s">
        <v>53</v>
      </c>
      <c r="AZ280" s="1165" t="s">
        <v>85</v>
      </c>
      <c r="BA280" s="1165" t="s">
        <v>85</v>
      </c>
      <c r="BB280" s="1165" t="s">
        <v>85</v>
      </c>
      <c r="BC280" s="1165" t="s">
        <v>85</v>
      </c>
      <c r="BD280" s="1165" t="s">
        <v>85</v>
      </c>
      <c r="BE280" s="1165" t="s">
        <v>85</v>
      </c>
      <c r="BF280" s="1165" t="s">
        <v>85</v>
      </c>
      <c r="BG280" s="1165" t="s">
        <v>85</v>
      </c>
      <c r="BH280" s="1165" t="s">
        <v>85</v>
      </c>
      <c r="BI280" s="1165" t="s">
        <v>85</v>
      </c>
      <c r="BJ280" s="1165" t="s">
        <v>85</v>
      </c>
      <c r="BK280" s="1165" t="s">
        <v>85</v>
      </c>
      <c r="BL280" s="1165" t="s">
        <v>102</v>
      </c>
      <c r="BM280" s="1165" t="s">
        <v>85</v>
      </c>
      <c r="BN280" s="1165" t="s">
        <v>85</v>
      </c>
      <c r="BO280" s="1165" t="s">
        <v>85</v>
      </c>
      <c r="BP280" s="1165" t="s">
        <v>102</v>
      </c>
      <c r="BQ280" s="1165" t="s">
        <v>102</v>
      </c>
      <c r="BR280" s="1165" t="s">
        <v>332</v>
      </c>
      <c r="BS280" s="1165" t="s">
        <v>0</v>
      </c>
      <c r="BT280" s="1165" t="s">
        <v>333</v>
      </c>
      <c r="BU280" s="1165" t="s">
        <v>0</v>
      </c>
      <c r="BV280" s="1165" t="s">
        <v>0</v>
      </c>
      <c r="BW280" s="1165" t="s">
        <v>332</v>
      </c>
      <c r="BX280" s="1165" t="s">
        <v>332</v>
      </c>
      <c r="BY280" s="1165" t="s">
        <v>333</v>
      </c>
      <c r="BZ280" s="1165" t="s">
        <v>333</v>
      </c>
      <c r="CA280" s="1165" t="s">
        <v>333</v>
      </c>
      <c r="CB280" s="1165" t="s">
        <v>333</v>
      </c>
      <c r="CC280" s="1165" t="s">
        <v>333</v>
      </c>
      <c r="CD280" s="1165" t="s">
        <v>51</v>
      </c>
      <c r="CE280" s="1165" t="s">
        <v>15</v>
      </c>
      <c r="CF280" s="1165" t="s">
        <v>15</v>
      </c>
      <c r="CG280" s="1165" t="s">
        <v>15</v>
      </c>
      <c r="CH280" s="1165" t="s">
        <v>15</v>
      </c>
      <c r="CI280" s="1165" t="s">
        <v>15</v>
      </c>
      <c r="CJ280" s="1165" t="s">
        <v>51</v>
      </c>
      <c r="CK280" s="1165" t="s">
        <v>53</v>
      </c>
      <c r="CL280" s="1165">
        <f t="shared" si="7"/>
        <v>2.5</v>
      </c>
      <c r="CN280" s="1165"/>
      <c r="CO280" s="1165"/>
      <c r="CP280" s="1165"/>
      <c r="CQ280" s="1165"/>
    </row>
    <row r="281" spans="1:95" hidden="1">
      <c r="A281" s="1165" t="s">
        <v>713</v>
      </c>
      <c r="B281" s="1180">
        <v>45292</v>
      </c>
      <c r="C281" s="1181">
        <v>45321</v>
      </c>
      <c r="D281" s="1182"/>
      <c r="E281" s="1165">
        <v>8.73</v>
      </c>
      <c r="F281" s="1165">
        <v>13400</v>
      </c>
      <c r="G281" s="1234">
        <v>30.2</v>
      </c>
      <c r="H281" s="1165" t="s">
        <v>245</v>
      </c>
      <c r="I281" s="1165" t="s">
        <v>810</v>
      </c>
      <c r="J281" s="1165" t="s">
        <v>542</v>
      </c>
      <c r="K281" s="1165"/>
      <c r="L281" s="1183">
        <v>9.0399999999999991</v>
      </c>
      <c r="M281" s="1165">
        <v>14000</v>
      </c>
      <c r="N281" s="1165">
        <v>22</v>
      </c>
      <c r="O281" s="1165"/>
      <c r="P281" s="1165"/>
      <c r="Q281" s="1165"/>
      <c r="R281" s="1165"/>
      <c r="S281" s="1165"/>
      <c r="T281" s="1165"/>
      <c r="U281" s="1165"/>
      <c r="V281" s="1165"/>
      <c r="W281" s="1165"/>
      <c r="X281" s="1165"/>
      <c r="Y281" s="1165"/>
      <c r="Z281" s="1165"/>
      <c r="AA281" s="1165"/>
      <c r="AB281" s="1165"/>
      <c r="AC281" s="1165"/>
      <c r="AD281" s="1165"/>
      <c r="AE281" s="1165"/>
      <c r="AF281" s="1165"/>
      <c r="AG281" s="1165"/>
      <c r="AH281" s="1165"/>
      <c r="AI281" s="1165"/>
      <c r="AJ281" s="1165"/>
      <c r="AK281" s="1165"/>
      <c r="AL281" s="1165"/>
      <c r="AM281" s="1165"/>
      <c r="AN281" s="1165"/>
      <c r="AO281" s="1165"/>
      <c r="AP281" s="1165"/>
      <c r="AQ281" s="1165"/>
      <c r="AR281" s="1165"/>
      <c r="AS281" s="1165"/>
      <c r="AT281" s="1165"/>
      <c r="AU281" s="1165"/>
      <c r="AV281" s="1165"/>
      <c r="AW281" s="1165"/>
      <c r="AX281" s="1165"/>
      <c r="AY281" s="1165"/>
      <c r="AZ281" s="1165"/>
      <c r="BA281" s="1165"/>
      <c r="BB281" s="1165"/>
      <c r="BC281" s="1165"/>
      <c r="BD281" s="1165"/>
      <c r="BE281" s="1165"/>
      <c r="BF281" s="1165"/>
      <c r="BG281" s="1165"/>
      <c r="BH281" s="1165"/>
      <c r="BI281" s="1165"/>
      <c r="BJ281" s="1165"/>
      <c r="BK281" s="1165"/>
      <c r="BL281" s="1165"/>
      <c r="BM281" s="1165"/>
      <c r="BN281" s="1165"/>
      <c r="BO281" s="1165"/>
      <c r="BP281" s="1165"/>
      <c r="BQ281" s="1165"/>
      <c r="BR281" s="1165"/>
      <c r="BS281" s="1165"/>
      <c r="BT281" s="1165"/>
      <c r="BU281" s="1165"/>
      <c r="BV281" s="1165"/>
      <c r="BW281" s="1165"/>
      <c r="BX281" s="1165"/>
      <c r="BY281" s="1165"/>
      <c r="BZ281" s="1165"/>
      <c r="CA281" s="1165"/>
      <c r="CB281" s="1165"/>
      <c r="CC281" s="1165"/>
      <c r="CD281" s="1165"/>
      <c r="CE281" s="1165"/>
      <c r="CF281" s="1165"/>
      <c r="CG281" s="1165"/>
      <c r="CH281" s="1165"/>
      <c r="CI281" s="1165"/>
      <c r="CJ281" s="1165"/>
      <c r="CK281" s="1165"/>
      <c r="CL281" s="1223">
        <f t="shared" si="7"/>
        <v>22</v>
      </c>
      <c r="CN281" s="1165"/>
      <c r="CO281" s="1165"/>
      <c r="CP281" s="1165"/>
      <c r="CQ281" s="1165"/>
    </row>
    <row r="282" spans="1:95" hidden="1">
      <c r="A282" s="1165" t="s">
        <v>713</v>
      </c>
      <c r="B282" s="1180">
        <v>45323</v>
      </c>
      <c r="C282" s="1181">
        <v>45350</v>
      </c>
      <c r="D282" s="1182"/>
      <c r="E282" s="1183">
        <v>8.51</v>
      </c>
      <c r="F282" s="1165">
        <v>13700</v>
      </c>
      <c r="G282" s="1234">
        <v>30.9</v>
      </c>
      <c r="H282" s="1165" t="s">
        <v>245</v>
      </c>
      <c r="I282" s="1165" t="s">
        <v>810</v>
      </c>
      <c r="J282" s="1165" t="s">
        <v>433</v>
      </c>
      <c r="K282" s="1165"/>
      <c r="L282" s="1183">
        <v>8.59</v>
      </c>
      <c r="M282" s="1165">
        <v>14100</v>
      </c>
      <c r="N282" s="1165">
        <v>102</v>
      </c>
      <c r="O282" s="1165"/>
      <c r="P282" s="1165"/>
      <c r="Q282" s="1165"/>
      <c r="R282" s="1165"/>
      <c r="S282" s="1165"/>
      <c r="T282" s="1165"/>
      <c r="U282" s="1165"/>
      <c r="V282" s="1165"/>
      <c r="W282" s="1165"/>
      <c r="X282" s="1165"/>
      <c r="Y282" s="1165"/>
      <c r="Z282" s="1165"/>
      <c r="AA282" s="1165"/>
      <c r="AB282" s="1165"/>
      <c r="AC282" s="1165"/>
      <c r="AD282" s="1165"/>
      <c r="AE282" s="1165"/>
      <c r="AF282" s="1165"/>
      <c r="AG282" s="1165"/>
      <c r="AH282" s="1165"/>
      <c r="AI282" s="1165"/>
      <c r="AJ282" s="1165"/>
      <c r="AK282" s="1165"/>
      <c r="AL282" s="1165"/>
      <c r="AM282" s="1165"/>
      <c r="AN282" s="1165"/>
      <c r="AO282" s="1165"/>
      <c r="AP282" s="1165"/>
      <c r="AQ282" s="1165"/>
      <c r="AR282" s="1165"/>
      <c r="AS282" s="1165"/>
      <c r="AT282" s="1165"/>
      <c r="AU282" s="1165"/>
      <c r="AV282" s="1165"/>
      <c r="AW282" s="1165"/>
      <c r="AX282" s="1165"/>
      <c r="AY282" s="1165"/>
      <c r="AZ282" s="1165"/>
      <c r="BA282" s="1165"/>
      <c r="BB282" s="1165"/>
      <c r="BC282" s="1165"/>
      <c r="BD282" s="1165"/>
      <c r="BE282" s="1165"/>
      <c r="BF282" s="1165"/>
      <c r="BG282" s="1165"/>
      <c r="BH282" s="1165"/>
      <c r="BI282" s="1165"/>
      <c r="BJ282" s="1165"/>
      <c r="BK282" s="1165"/>
      <c r="BL282" s="1165"/>
      <c r="BM282" s="1165"/>
      <c r="BN282" s="1165"/>
      <c r="BO282" s="1165"/>
      <c r="BP282" s="1165"/>
      <c r="BQ282" s="1165"/>
      <c r="BR282" s="1165"/>
      <c r="BS282" s="1165"/>
      <c r="BT282" s="1165"/>
      <c r="BU282" s="1165"/>
      <c r="BV282" s="1165"/>
      <c r="BW282" s="1165"/>
      <c r="BX282" s="1165"/>
      <c r="BY282" s="1165"/>
      <c r="BZ282" s="1165"/>
      <c r="CA282" s="1165"/>
      <c r="CB282" s="1165"/>
      <c r="CC282" s="1165"/>
      <c r="CD282" s="1165"/>
      <c r="CE282" s="1165"/>
      <c r="CF282" s="1165"/>
      <c r="CG282" s="1165"/>
      <c r="CH282" s="1165"/>
      <c r="CI282" s="1165"/>
      <c r="CJ282" s="1165"/>
      <c r="CK282" s="1165"/>
      <c r="CL282" s="1223">
        <f t="shared" si="7"/>
        <v>102</v>
      </c>
      <c r="CN282" s="1165"/>
      <c r="CO282" s="1165"/>
      <c r="CP282" s="1165"/>
      <c r="CQ282" s="1165"/>
    </row>
    <row r="283" spans="1:95" hidden="1">
      <c r="A283" s="1165" t="s">
        <v>713</v>
      </c>
      <c r="B283" s="1180">
        <v>45352</v>
      </c>
      <c r="C283" s="1181">
        <v>45363</v>
      </c>
      <c r="D283" s="1182"/>
      <c r="E283" s="1183">
        <v>8.3000000000000007</v>
      </c>
      <c r="F283" s="1165">
        <v>13800</v>
      </c>
      <c r="G283" s="1234">
        <v>26.4</v>
      </c>
      <c r="H283" s="1165" t="s">
        <v>245</v>
      </c>
      <c r="I283" s="1165" t="s">
        <v>246</v>
      </c>
      <c r="J283" s="1165" t="s">
        <v>433</v>
      </c>
      <c r="K283" s="1165"/>
      <c r="L283" s="1183">
        <v>8.94</v>
      </c>
      <c r="M283" s="1165">
        <v>14700</v>
      </c>
      <c r="N283" s="1165">
        <v>19</v>
      </c>
      <c r="O283" s="1165"/>
      <c r="P283" s="1165"/>
      <c r="Q283" s="1165"/>
      <c r="R283" s="1165"/>
      <c r="S283" s="1165"/>
      <c r="T283" s="1165"/>
      <c r="U283" s="1165" t="s">
        <v>30</v>
      </c>
      <c r="V283" s="1165">
        <v>4.0000000000000001E-3</v>
      </c>
      <c r="W283" s="1165">
        <v>2.7E-2</v>
      </c>
      <c r="X283" s="1165" t="s">
        <v>37</v>
      </c>
      <c r="Y283" s="1165" t="s">
        <v>17</v>
      </c>
      <c r="Z283" s="1165"/>
      <c r="AA283" s="1165" t="s">
        <v>17</v>
      </c>
      <c r="AB283" s="1165" t="s">
        <v>17</v>
      </c>
      <c r="AC283" s="1165">
        <v>0.107</v>
      </c>
      <c r="AD283" s="1165">
        <v>6.0000000000000001E-3</v>
      </c>
      <c r="AE283" s="1165" t="s">
        <v>30</v>
      </c>
      <c r="AF283" s="1165" t="s">
        <v>50</v>
      </c>
      <c r="AG283" s="1165">
        <v>0.74</v>
      </c>
      <c r="AH283" s="1165" t="s">
        <v>52</v>
      </c>
      <c r="AI283" s="1165">
        <v>0.22</v>
      </c>
      <c r="AJ283" s="1165">
        <v>4.0000000000000001E-3</v>
      </c>
      <c r="AK283" s="1165">
        <v>2.7E-2</v>
      </c>
      <c r="AL283" s="1165" t="s">
        <v>37</v>
      </c>
      <c r="AM283" s="1165" t="s">
        <v>17</v>
      </c>
      <c r="AN283" s="1165"/>
      <c r="AO283" s="1165" t="s">
        <v>17</v>
      </c>
      <c r="AP283" s="1165" t="s">
        <v>17</v>
      </c>
      <c r="AQ283" s="1165">
        <v>0.14399999999999999</v>
      </c>
      <c r="AR283" s="1165">
        <v>7.0000000000000001E-3</v>
      </c>
      <c r="AS283" s="1165" t="s">
        <v>30</v>
      </c>
      <c r="AT283" s="1165" t="s">
        <v>50</v>
      </c>
      <c r="AU283" s="1165">
        <v>0.9</v>
      </c>
      <c r="AV283" s="1165">
        <v>0.39</v>
      </c>
      <c r="AW283" s="1165" t="s">
        <v>37</v>
      </c>
      <c r="AX283" s="1165" t="s">
        <v>37</v>
      </c>
      <c r="AY283" s="1165" t="s">
        <v>53</v>
      </c>
      <c r="AZ283" s="1165" t="s">
        <v>85</v>
      </c>
      <c r="BA283" s="1165" t="s">
        <v>85</v>
      </c>
      <c r="BB283" s="1165" t="s">
        <v>85</v>
      </c>
      <c r="BC283" s="1165" t="s">
        <v>85</v>
      </c>
      <c r="BD283" s="1165" t="s">
        <v>85</v>
      </c>
      <c r="BE283" s="1165" t="s">
        <v>85</v>
      </c>
      <c r="BF283" s="1165" t="s">
        <v>85</v>
      </c>
      <c r="BG283" s="1165" t="s">
        <v>85</v>
      </c>
      <c r="BH283" s="1165" t="s">
        <v>85</v>
      </c>
      <c r="BI283" s="1165" t="s">
        <v>85</v>
      </c>
      <c r="BJ283" s="1165" t="s">
        <v>85</v>
      </c>
      <c r="BK283" s="1165" t="s">
        <v>85</v>
      </c>
      <c r="BL283" s="1165" t="s">
        <v>102</v>
      </c>
      <c r="BM283" s="1165" t="s">
        <v>85</v>
      </c>
      <c r="BN283" s="1165" t="s">
        <v>85</v>
      </c>
      <c r="BO283" s="1165" t="s">
        <v>85</v>
      </c>
      <c r="BP283" s="1165" t="s">
        <v>102</v>
      </c>
      <c r="BQ283" s="1165" t="s">
        <v>102</v>
      </c>
      <c r="BR283" s="1165" t="s">
        <v>332</v>
      </c>
      <c r="BS283" s="1165" t="s">
        <v>0</v>
      </c>
      <c r="BT283" s="1165" t="s">
        <v>333</v>
      </c>
      <c r="BU283" s="1165" t="s">
        <v>0</v>
      </c>
      <c r="BV283" s="1165" t="s">
        <v>0</v>
      </c>
      <c r="BW283" s="1165" t="s">
        <v>332</v>
      </c>
      <c r="BX283" s="1165" t="s">
        <v>332</v>
      </c>
      <c r="BY283" s="1165" t="s">
        <v>333</v>
      </c>
      <c r="BZ283" s="1165" t="s">
        <v>333</v>
      </c>
      <c r="CA283" s="1165" t="s">
        <v>333</v>
      </c>
      <c r="CB283" s="1165" t="s">
        <v>333</v>
      </c>
      <c r="CC283" s="1165" t="s">
        <v>333</v>
      </c>
      <c r="CD283" s="1165" t="s">
        <v>51</v>
      </c>
      <c r="CE283" s="1165" t="s">
        <v>15</v>
      </c>
      <c r="CF283" s="1165" t="s">
        <v>15</v>
      </c>
      <c r="CG283" s="1165" t="s">
        <v>15</v>
      </c>
      <c r="CH283" s="1165" t="s">
        <v>15</v>
      </c>
      <c r="CI283" s="1165" t="s">
        <v>15</v>
      </c>
      <c r="CJ283" s="1165" t="s">
        <v>51</v>
      </c>
      <c r="CK283" s="1165" t="s">
        <v>53</v>
      </c>
      <c r="CL283" s="1223">
        <f t="shared" si="7"/>
        <v>19</v>
      </c>
      <c r="CN283" s="1165" t="s">
        <v>17</v>
      </c>
      <c r="CO283" s="1165">
        <v>3.0000000000000001E-3</v>
      </c>
      <c r="CP283" s="1165" t="s">
        <v>17</v>
      </c>
      <c r="CQ283" s="1165">
        <v>3.0000000000000001E-3</v>
      </c>
    </row>
    <row r="284" spans="1:95" hidden="1">
      <c r="A284" s="1165" t="s">
        <v>713</v>
      </c>
      <c r="B284" s="1180">
        <v>45383</v>
      </c>
      <c r="C284" s="1181">
        <v>45390</v>
      </c>
      <c r="D284" s="1182"/>
      <c r="E284" s="1165">
        <v>8.98</v>
      </c>
      <c r="F284" s="1165">
        <v>10200</v>
      </c>
      <c r="G284" s="1234">
        <v>25.7</v>
      </c>
      <c r="H284" s="1165" t="s">
        <v>245</v>
      </c>
      <c r="I284" s="1165" t="s">
        <v>246</v>
      </c>
      <c r="J284" s="1165" t="s">
        <v>433</v>
      </c>
      <c r="K284" s="1165"/>
      <c r="L284" s="1183">
        <v>9.16</v>
      </c>
      <c r="M284" s="1165">
        <v>5840</v>
      </c>
      <c r="N284" s="1165">
        <v>13</v>
      </c>
      <c r="O284" s="1165"/>
      <c r="P284" s="1165"/>
      <c r="Q284" s="1165"/>
      <c r="R284" s="1165"/>
      <c r="S284" s="1165"/>
      <c r="T284" s="1165"/>
      <c r="U284" s="1165"/>
      <c r="V284" s="1165"/>
      <c r="W284" s="1165"/>
      <c r="X284" s="1165"/>
      <c r="Y284" s="1165"/>
      <c r="Z284" s="1165"/>
      <c r="AA284" s="1165"/>
      <c r="AB284" s="1165"/>
      <c r="AC284" s="1165"/>
      <c r="AD284" s="1165"/>
      <c r="AE284" s="1165"/>
      <c r="AF284" s="1165"/>
      <c r="AG284" s="1165"/>
      <c r="AH284" s="1165"/>
      <c r="AI284" s="1165"/>
      <c r="AJ284" s="1165"/>
      <c r="AK284" s="1165"/>
      <c r="AL284" s="1165"/>
      <c r="AM284" s="1165"/>
      <c r="AN284" s="1165"/>
      <c r="AO284" s="1165"/>
      <c r="AP284" s="1165"/>
      <c r="AQ284" s="1165"/>
      <c r="AR284" s="1165"/>
      <c r="AS284" s="1165"/>
      <c r="AT284" s="1165"/>
      <c r="AU284" s="1165"/>
      <c r="AV284" s="1165"/>
      <c r="AW284" s="1165"/>
      <c r="AX284" s="1165"/>
      <c r="AY284" s="1165"/>
      <c r="AZ284" s="1165"/>
      <c r="BA284" s="1165"/>
      <c r="BB284" s="1165"/>
      <c r="BC284" s="1165"/>
      <c r="BD284" s="1165"/>
      <c r="BE284" s="1165"/>
      <c r="BF284" s="1165"/>
      <c r="BG284" s="1165"/>
      <c r="BH284" s="1165"/>
      <c r="BI284" s="1165"/>
      <c r="BJ284" s="1165"/>
      <c r="BK284" s="1165"/>
      <c r="BL284" s="1165"/>
      <c r="BM284" s="1165"/>
      <c r="BN284" s="1165"/>
      <c r="BO284" s="1165"/>
      <c r="BP284" s="1165"/>
      <c r="BQ284" s="1165"/>
      <c r="BR284" s="1165"/>
      <c r="BS284" s="1165"/>
      <c r="BT284" s="1165"/>
      <c r="BU284" s="1165"/>
      <c r="BV284" s="1165"/>
      <c r="BW284" s="1165"/>
      <c r="BX284" s="1165"/>
      <c r="BY284" s="1165"/>
      <c r="BZ284" s="1165"/>
      <c r="CA284" s="1165"/>
      <c r="CB284" s="1165"/>
      <c r="CC284" s="1165"/>
      <c r="CD284" s="1165"/>
      <c r="CE284" s="1165"/>
      <c r="CF284" s="1165"/>
      <c r="CG284" s="1165"/>
      <c r="CH284" s="1165"/>
      <c r="CI284" s="1165"/>
      <c r="CJ284" s="1165"/>
      <c r="CK284" s="1165"/>
      <c r="CL284" s="1223">
        <f t="shared" si="7"/>
        <v>13</v>
      </c>
      <c r="CN284" s="1165"/>
      <c r="CO284" s="1165"/>
      <c r="CP284" s="1165"/>
      <c r="CQ284" s="1165"/>
    </row>
    <row r="285" spans="1:95" hidden="1">
      <c r="A285" s="1165" t="s">
        <v>713</v>
      </c>
      <c r="B285" s="1180">
        <v>45413</v>
      </c>
      <c r="C285" s="1181">
        <v>45433</v>
      </c>
      <c r="D285" s="1182"/>
      <c r="E285" s="1183">
        <v>8.83</v>
      </c>
      <c r="F285" s="1165">
        <v>12200</v>
      </c>
      <c r="G285" s="1234">
        <v>15.2</v>
      </c>
      <c r="H285" s="1165" t="s">
        <v>245</v>
      </c>
      <c r="I285" s="1165" t="s">
        <v>810</v>
      </c>
      <c r="J285" s="1165" t="s">
        <v>543</v>
      </c>
      <c r="K285" s="1165" t="s">
        <v>804</v>
      </c>
      <c r="L285" s="1183">
        <v>9.0500000000000007</v>
      </c>
      <c r="M285" s="1165">
        <v>12100</v>
      </c>
      <c r="N285" s="1165">
        <v>87</v>
      </c>
      <c r="O285" s="1165"/>
      <c r="P285" s="1165"/>
      <c r="Q285" s="1165"/>
      <c r="R285" s="1165"/>
      <c r="S285" s="1165"/>
      <c r="T285" s="1165"/>
      <c r="U285" s="1165"/>
      <c r="V285" s="1165"/>
      <c r="W285" s="1165"/>
      <c r="X285" s="1165"/>
      <c r="Y285" s="1165"/>
      <c r="Z285" s="1165"/>
      <c r="AA285" s="1165"/>
      <c r="AB285" s="1165"/>
      <c r="AC285" s="1165"/>
      <c r="AD285" s="1165"/>
      <c r="AE285" s="1165"/>
      <c r="AF285" s="1165"/>
      <c r="AG285" s="1165"/>
      <c r="AH285" s="1165"/>
      <c r="AI285" s="1165"/>
      <c r="AJ285" s="1165"/>
      <c r="AK285" s="1165"/>
      <c r="AL285" s="1165"/>
      <c r="AM285" s="1165"/>
      <c r="AN285" s="1165"/>
      <c r="AO285" s="1165"/>
      <c r="AP285" s="1165"/>
      <c r="AQ285" s="1165"/>
      <c r="AR285" s="1165"/>
      <c r="AS285" s="1165"/>
      <c r="AT285" s="1165"/>
      <c r="AU285" s="1165"/>
      <c r="AV285" s="1165"/>
      <c r="AW285" s="1165"/>
      <c r="AX285" s="1165"/>
      <c r="AY285" s="1165"/>
      <c r="AZ285" s="1165"/>
      <c r="BA285" s="1165"/>
      <c r="BB285" s="1165"/>
      <c r="BC285" s="1165"/>
      <c r="BD285" s="1165"/>
      <c r="BE285" s="1165"/>
      <c r="BF285" s="1165"/>
      <c r="BG285" s="1165"/>
      <c r="BH285" s="1165"/>
      <c r="BI285" s="1165"/>
      <c r="BJ285" s="1165"/>
      <c r="BK285" s="1165"/>
      <c r="BL285" s="1165"/>
      <c r="BM285" s="1165"/>
      <c r="BN285" s="1165"/>
      <c r="BO285" s="1165"/>
      <c r="BP285" s="1165"/>
      <c r="BQ285" s="1165"/>
      <c r="BR285" s="1165"/>
      <c r="BS285" s="1165"/>
      <c r="BT285" s="1165"/>
      <c r="BU285" s="1165"/>
      <c r="BV285" s="1165"/>
      <c r="BW285" s="1165"/>
      <c r="BX285" s="1165"/>
      <c r="BY285" s="1165"/>
      <c r="BZ285" s="1165"/>
      <c r="CA285" s="1165"/>
      <c r="CB285" s="1165"/>
      <c r="CC285" s="1165"/>
      <c r="CD285" s="1165"/>
      <c r="CE285" s="1165"/>
      <c r="CF285" s="1165"/>
      <c r="CG285" s="1165"/>
      <c r="CH285" s="1165"/>
      <c r="CI285" s="1165"/>
      <c r="CJ285" s="1165"/>
      <c r="CK285" s="1165"/>
      <c r="CL285" s="1223">
        <f t="shared" si="7"/>
        <v>87</v>
      </c>
      <c r="CN285" s="1165"/>
      <c r="CO285" s="1165"/>
      <c r="CP285" s="1165"/>
      <c r="CQ285" s="1165"/>
    </row>
    <row r="286" spans="1:95" hidden="1">
      <c r="A286" s="1165" t="s">
        <v>713</v>
      </c>
      <c r="B286" s="1180">
        <v>45444</v>
      </c>
      <c r="C286" s="1181">
        <v>45455</v>
      </c>
      <c r="D286" s="1182"/>
      <c r="E286" s="1183">
        <v>9.06</v>
      </c>
      <c r="F286" s="1165">
        <v>6290</v>
      </c>
      <c r="G286" s="1234">
        <v>15.3</v>
      </c>
      <c r="H286" s="1165" t="s">
        <v>245</v>
      </c>
      <c r="I286" s="1165" t="s">
        <v>246</v>
      </c>
      <c r="J286" s="1165" t="s">
        <v>433</v>
      </c>
      <c r="K286" s="1165"/>
      <c r="L286" s="1183">
        <v>8.99</v>
      </c>
      <c r="M286" s="1165">
        <v>6680</v>
      </c>
      <c r="N286" s="1165">
        <v>29</v>
      </c>
      <c r="O286" s="1165"/>
      <c r="P286" s="1165"/>
      <c r="Q286" s="1165"/>
      <c r="R286" s="1165"/>
      <c r="S286" s="1165"/>
      <c r="T286" s="1165"/>
      <c r="U286" s="1165"/>
      <c r="V286" s="1165"/>
      <c r="W286" s="1165"/>
      <c r="X286" s="1165"/>
      <c r="Y286" s="1165"/>
      <c r="Z286" s="1165"/>
      <c r="AA286" s="1165"/>
      <c r="AB286" s="1165"/>
      <c r="AC286" s="1165"/>
      <c r="AD286" s="1165"/>
      <c r="AE286" s="1165"/>
      <c r="AF286" s="1165"/>
      <c r="AG286" s="1165"/>
      <c r="AH286" s="1165" t="s">
        <v>52</v>
      </c>
      <c r="AI286" s="1165"/>
      <c r="AJ286" s="1165">
        <v>2E-3</v>
      </c>
      <c r="AK286" s="1165">
        <v>1.6E-2</v>
      </c>
      <c r="AL286" s="1165" t="s">
        <v>37</v>
      </c>
      <c r="AM286" s="1165" t="s">
        <v>17</v>
      </c>
      <c r="AN286" s="1165"/>
      <c r="AO286" s="1165">
        <v>1E-3</v>
      </c>
      <c r="AP286" s="1165" t="s">
        <v>17</v>
      </c>
      <c r="AQ286" s="1165">
        <v>8.3000000000000004E-2</v>
      </c>
      <c r="AR286" s="1165">
        <v>3.7999999999999999E-2</v>
      </c>
      <c r="AS286" s="1165" t="s">
        <v>30</v>
      </c>
      <c r="AT286" s="1165">
        <v>8.0000000000000002E-3</v>
      </c>
      <c r="AU286" s="1165">
        <v>0.42</v>
      </c>
      <c r="AV286" s="1165">
        <v>0.18</v>
      </c>
      <c r="AW286" s="1165"/>
      <c r="AX286" s="1165" t="s">
        <v>37</v>
      </c>
      <c r="AY286" s="1165" t="s">
        <v>53</v>
      </c>
      <c r="AZ286" s="1165" t="s">
        <v>85</v>
      </c>
      <c r="BA286" s="1165" t="s">
        <v>85</v>
      </c>
      <c r="BB286" s="1165" t="s">
        <v>85</v>
      </c>
      <c r="BC286" s="1165" t="s">
        <v>85</v>
      </c>
      <c r="BD286" s="1165" t="s">
        <v>85</v>
      </c>
      <c r="BE286" s="1165" t="s">
        <v>85</v>
      </c>
      <c r="BF286" s="1165" t="s">
        <v>85</v>
      </c>
      <c r="BG286" s="1165" t="s">
        <v>85</v>
      </c>
      <c r="BH286" s="1165" t="s">
        <v>85</v>
      </c>
      <c r="BI286" s="1165" t="s">
        <v>85</v>
      </c>
      <c r="BJ286" s="1165" t="s">
        <v>85</v>
      </c>
      <c r="BK286" s="1165" t="s">
        <v>85</v>
      </c>
      <c r="BL286" s="1165" t="s">
        <v>102</v>
      </c>
      <c r="BM286" s="1165" t="s">
        <v>85</v>
      </c>
      <c r="BN286" s="1165" t="s">
        <v>85</v>
      </c>
      <c r="BO286" s="1165" t="s">
        <v>85</v>
      </c>
      <c r="BP286" s="1165" t="s">
        <v>102</v>
      </c>
      <c r="BQ286" s="1165" t="s">
        <v>102</v>
      </c>
      <c r="BR286" s="1165" t="s">
        <v>332</v>
      </c>
      <c r="BS286" s="1165" t="s">
        <v>0</v>
      </c>
      <c r="BT286" s="1165" t="s">
        <v>333</v>
      </c>
      <c r="BU286" s="1165" t="s">
        <v>0</v>
      </c>
      <c r="BV286" s="1165" t="s">
        <v>0</v>
      </c>
      <c r="BW286" s="1165" t="s">
        <v>332</v>
      </c>
      <c r="BX286" s="1165" t="s">
        <v>332</v>
      </c>
      <c r="BY286" s="1165" t="s">
        <v>333</v>
      </c>
      <c r="BZ286" s="1165" t="s">
        <v>333</v>
      </c>
      <c r="CA286" s="1165" t="s">
        <v>333</v>
      </c>
      <c r="CB286" s="1165" t="s">
        <v>333</v>
      </c>
      <c r="CC286" s="1165" t="s">
        <v>333</v>
      </c>
      <c r="CD286" s="1165" t="s">
        <v>51</v>
      </c>
      <c r="CE286" s="1165" t="s">
        <v>15</v>
      </c>
      <c r="CF286" s="1165" t="s">
        <v>15</v>
      </c>
      <c r="CG286" s="1165" t="s">
        <v>15</v>
      </c>
      <c r="CH286" s="1165" t="s">
        <v>15</v>
      </c>
      <c r="CI286" s="1165" t="s">
        <v>15</v>
      </c>
      <c r="CJ286" s="1165" t="s">
        <v>51</v>
      </c>
      <c r="CK286" s="1165" t="s">
        <v>53</v>
      </c>
      <c r="CL286" s="1223">
        <f t="shared" si="7"/>
        <v>29</v>
      </c>
      <c r="CN286" s="1165"/>
      <c r="CO286" s="1165"/>
      <c r="CP286" s="1165"/>
      <c r="CQ286" s="1165"/>
    </row>
    <row r="287" spans="1:95" hidden="1">
      <c r="A287" s="1165" t="s">
        <v>713</v>
      </c>
      <c r="B287" s="1180">
        <v>45474</v>
      </c>
      <c r="C287" s="1181">
        <v>45481</v>
      </c>
      <c r="D287" s="1182"/>
      <c r="E287" s="1183">
        <v>9.2100000000000009</v>
      </c>
      <c r="F287" s="1165">
        <v>8250</v>
      </c>
      <c r="G287" s="1234">
        <v>14</v>
      </c>
      <c r="H287" s="1165" t="s">
        <v>245</v>
      </c>
      <c r="I287" s="1165" t="s">
        <v>246</v>
      </c>
      <c r="J287" s="1165" t="s">
        <v>543</v>
      </c>
      <c r="K287" s="1165"/>
      <c r="L287" s="1183">
        <v>9.15</v>
      </c>
      <c r="M287" s="1165">
        <v>8540</v>
      </c>
      <c r="N287" s="1165">
        <v>108</v>
      </c>
      <c r="O287" s="1165"/>
      <c r="P287" s="1165"/>
      <c r="Q287" s="1165"/>
      <c r="R287" s="1165"/>
      <c r="S287" s="1165"/>
      <c r="T287" s="1165"/>
      <c r="U287" s="1165"/>
      <c r="V287" s="1165"/>
      <c r="W287" s="1165"/>
      <c r="X287" s="1165"/>
      <c r="Y287" s="1165"/>
      <c r="Z287" s="1165"/>
      <c r="AA287" s="1165"/>
      <c r="AB287" s="1165"/>
      <c r="AC287" s="1165"/>
      <c r="AD287" s="1165"/>
      <c r="AE287" s="1165"/>
      <c r="AF287" s="1165"/>
      <c r="AG287" s="1165"/>
      <c r="AH287" s="1165"/>
      <c r="AI287" s="1165"/>
      <c r="AJ287" s="1165"/>
      <c r="AK287" s="1165"/>
      <c r="AL287" s="1165"/>
      <c r="AM287" s="1165"/>
      <c r="AN287" s="1165"/>
      <c r="AO287" s="1165"/>
      <c r="AP287" s="1165"/>
      <c r="AQ287" s="1165"/>
      <c r="AR287" s="1165"/>
      <c r="AS287" s="1165"/>
      <c r="AT287" s="1165"/>
      <c r="AU287" s="1165"/>
      <c r="AV287" s="1165"/>
      <c r="AW287" s="1165"/>
      <c r="AX287" s="1165"/>
      <c r="AY287" s="1165"/>
      <c r="AZ287" s="1165"/>
      <c r="BA287" s="1165"/>
      <c r="BB287" s="1165"/>
      <c r="BC287" s="1165"/>
      <c r="BD287" s="1165"/>
      <c r="BE287" s="1165"/>
      <c r="BF287" s="1165"/>
      <c r="BG287" s="1165"/>
      <c r="BH287" s="1165"/>
      <c r="BI287" s="1165"/>
      <c r="BJ287" s="1165"/>
      <c r="BK287" s="1165"/>
      <c r="BL287" s="1165"/>
      <c r="BM287" s="1165"/>
      <c r="BN287" s="1165"/>
      <c r="BO287" s="1165"/>
      <c r="BP287" s="1165"/>
      <c r="BQ287" s="1165"/>
      <c r="BR287" s="1165"/>
      <c r="BS287" s="1165"/>
      <c r="BT287" s="1165"/>
      <c r="BU287" s="1165"/>
      <c r="BV287" s="1165"/>
      <c r="BW287" s="1165"/>
      <c r="BX287" s="1165"/>
      <c r="BY287" s="1165"/>
      <c r="BZ287" s="1165"/>
      <c r="CA287" s="1165"/>
      <c r="CB287" s="1165"/>
      <c r="CC287" s="1165"/>
      <c r="CD287" s="1165"/>
      <c r="CE287" s="1165"/>
      <c r="CF287" s="1165"/>
      <c r="CG287" s="1165"/>
      <c r="CH287" s="1165"/>
      <c r="CI287" s="1165"/>
      <c r="CJ287" s="1165"/>
      <c r="CK287" s="1165"/>
      <c r="CL287" s="1223">
        <f t="shared" si="7"/>
        <v>108</v>
      </c>
      <c r="CN287" s="1165"/>
      <c r="CO287" s="1165"/>
      <c r="CP287" s="1165"/>
      <c r="CQ287" s="1165"/>
    </row>
    <row r="288" spans="1:95" hidden="1">
      <c r="A288" s="1165" t="s">
        <v>713</v>
      </c>
      <c r="B288" s="1180">
        <v>45505</v>
      </c>
      <c r="C288" s="1181">
        <v>45523</v>
      </c>
      <c r="D288" s="1182"/>
      <c r="E288" s="1183">
        <v>9.39</v>
      </c>
      <c r="F288" s="1165">
        <v>8060</v>
      </c>
      <c r="G288" s="1234">
        <v>18.3</v>
      </c>
      <c r="H288" s="1165" t="s">
        <v>245</v>
      </c>
      <c r="I288" s="1165" t="s">
        <v>246</v>
      </c>
      <c r="J288" s="1165" t="s">
        <v>543</v>
      </c>
      <c r="K288" s="1165"/>
      <c r="L288" s="1183">
        <v>9.18</v>
      </c>
      <c r="M288" s="1165">
        <v>8630</v>
      </c>
      <c r="N288" s="1165">
        <v>85</v>
      </c>
      <c r="O288" s="1165"/>
      <c r="P288" s="1165"/>
      <c r="Q288" s="1165"/>
      <c r="R288" s="1165"/>
      <c r="S288" s="1165"/>
      <c r="T288" s="1165"/>
      <c r="U288" s="1165"/>
      <c r="V288" s="1165"/>
      <c r="W288" s="1165"/>
      <c r="X288" s="1165"/>
      <c r="Y288" s="1165"/>
      <c r="Z288" s="1165"/>
      <c r="AA288" s="1165"/>
      <c r="AB288" s="1165"/>
      <c r="AC288" s="1165"/>
      <c r="AD288" s="1165"/>
      <c r="AE288" s="1165"/>
      <c r="AF288" s="1165"/>
      <c r="AG288" s="1165"/>
      <c r="AH288" s="1165"/>
      <c r="AI288" s="1165"/>
      <c r="AJ288" s="1165"/>
      <c r="AK288" s="1165"/>
      <c r="AL288" s="1165"/>
      <c r="AM288" s="1165"/>
      <c r="AN288" s="1165"/>
      <c r="AO288" s="1165"/>
      <c r="AP288" s="1165"/>
      <c r="AQ288" s="1165"/>
      <c r="AR288" s="1165"/>
      <c r="AS288" s="1165"/>
      <c r="AT288" s="1165"/>
      <c r="AU288" s="1165"/>
      <c r="AV288" s="1165"/>
      <c r="AW288" s="1165"/>
      <c r="AX288" s="1165"/>
      <c r="AY288" s="1165"/>
      <c r="AZ288" s="1165"/>
      <c r="BA288" s="1165"/>
      <c r="BB288" s="1165"/>
      <c r="BC288" s="1165"/>
      <c r="BD288" s="1165"/>
      <c r="BE288" s="1165"/>
      <c r="BF288" s="1165"/>
      <c r="BG288" s="1165"/>
      <c r="BH288" s="1165"/>
      <c r="BI288" s="1165"/>
      <c r="BJ288" s="1165"/>
      <c r="BK288" s="1165"/>
      <c r="BL288" s="1165"/>
      <c r="BM288" s="1165"/>
      <c r="BN288" s="1165"/>
      <c r="BO288" s="1165"/>
      <c r="BP288" s="1165"/>
      <c r="BQ288" s="1165"/>
      <c r="BR288" s="1165"/>
      <c r="BS288" s="1165"/>
      <c r="BT288" s="1165"/>
      <c r="BU288" s="1165"/>
      <c r="BV288" s="1165"/>
      <c r="BW288" s="1165"/>
      <c r="BX288" s="1165"/>
      <c r="BY288" s="1165"/>
      <c r="BZ288" s="1165"/>
      <c r="CA288" s="1165"/>
      <c r="CB288" s="1165"/>
      <c r="CC288" s="1165"/>
      <c r="CD288" s="1165"/>
      <c r="CE288" s="1165"/>
      <c r="CF288" s="1165"/>
      <c r="CG288" s="1165"/>
      <c r="CH288" s="1165"/>
      <c r="CI288" s="1165"/>
      <c r="CJ288" s="1165"/>
      <c r="CK288" s="1165"/>
      <c r="CL288" s="1223">
        <f t="shared" si="7"/>
        <v>85</v>
      </c>
      <c r="CN288" s="1165"/>
      <c r="CO288" s="1165"/>
      <c r="CP288" s="1165"/>
      <c r="CQ288" s="1165"/>
    </row>
    <row r="289" spans="1:95" hidden="1">
      <c r="A289" s="1165" t="s">
        <v>713</v>
      </c>
      <c r="B289" s="1180">
        <v>45536</v>
      </c>
      <c r="C289" s="1181">
        <v>45544</v>
      </c>
      <c r="D289" s="1182"/>
      <c r="E289" s="1183">
        <v>9.26</v>
      </c>
      <c r="F289" s="1165">
        <v>9410</v>
      </c>
      <c r="G289" s="1234">
        <v>18.5</v>
      </c>
      <c r="H289" s="1165" t="s">
        <v>245</v>
      </c>
      <c r="I289" s="1165" t="s">
        <v>246</v>
      </c>
      <c r="J289" s="1165" t="s">
        <v>433</v>
      </c>
      <c r="K289" s="1165"/>
      <c r="L289" s="1183">
        <v>8.9600000000000009</v>
      </c>
      <c r="M289" s="1165">
        <v>10600</v>
      </c>
      <c r="N289" s="1165">
        <v>27</v>
      </c>
      <c r="O289" s="1165" t="s">
        <v>51</v>
      </c>
      <c r="P289" s="1165">
        <v>27</v>
      </c>
      <c r="Q289" s="1165">
        <v>180</v>
      </c>
      <c r="R289" s="1165">
        <v>206</v>
      </c>
      <c r="S289" s="1165" t="s">
        <v>51</v>
      </c>
      <c r="T289" s="1165">
        <v>5450</v>
      </c>
      <c r="U289" s="1165" t="s">
        <v>30</v>
      </c>
      <c r="V289" s="1165">
        <v>1E-3</v>
      </c>
      <c r="W289" s="1165"/>
      <c r="X289" s="1165" t="s">
        <v>37</v>
      </c>
      <c r="Y289" s="1165" t="s">
        <v>17</v>
      </c>
      <c r="Z289" s="1165" t="s">
        <v>17</v>
      </c>
      <c r="AA289" s="1165" t="s">
        <v>17</v>
      </c>
      <c r="AB289" s="1165" t="s">
        <v>17</v>
      </c>
      <c r="AC289" s="1165">
        <v>3.0000000000000001E-3</v>
      </c>
      <c r="AD289" s="1165">
        <v>0.04</v>
      </c>
      <c r="AE289" s="1165" t="s">
        <v>30</v>
      </c>
      <c r="AF289" s="1165" t="s">
        <v>50</v>
      </c>
      <c r="AG289" s="1165">
        <v>0.63</v>
      </c>
      <c r="AH289" s="1165" t="s">
        <v>52</v>
      </c>
      <c r="AI289" s="1165">
        <v>0.18</v>
      </c>
      <c r="AJ289" s="1165">
        <v>2E-3</v>
      </c>
      <c r="AK289" s="1165"/>
      <c r="AL289" s="1165" t="s">
        <v>37</v>
      </c>
      <c r="AM289" s="1165" t="s">
        <v>17</v>
      </c>
      <c r="AN289" s="1165" t="s">
        <v>17</v>
      </c>
      <c r="AO289" s="1165">
        <v>2E-3</v>
      </c>
      <c r="AP289" s="1165" t="s">
        <v>17</v>
      </c>
      <c r="AQ289" s="1165">
        <v>1.2E-2</v>
      </c>
      <c r="AR289" s="1165">
        <v>4.2999999999999997E-2</v>
      </c>
      <c r="AS289" s="1165" t="s">
        <v>30</v>
      </c>
      <c r="AT289" s="1165" t="s">
        <v>50</v>
      </c>
      <c r="AU289" s="1165">
        <v>0.57999999999999996</v>
      </c>
      <c r="AV289" s="1165">
        <v>0.26</v>
      </c>
      <c r="AW289" s="1165" t="s">
        <v>37</v>
      </c>
      <c r="AX289" s="1165" t="s">
        <v>37</v>
      </c>
      <c r="AY289" s="1165" t="s">
        <v>53</v>
      </c>
      <c r="AZ289" s="1165" t="s">
        <v>85</v>
      </c>
      <c r="BA289" s="1165" t="s">
        <v>85</v>
      </c>
      <c r="BB289" s="1165" t="s">
        <v>85</v>
      </c>
      <c r="BC289" s="1165" t="s">
        <v>85</v>
      </c>
      <c r="BD289" s="1165" t="s">
        <v>85</v>
      </c>
      <c r="BE289" s="1165" t="s">
        <v>85</v>
      </c>
      <c r="BF289" s="1165" t="s">
        <v>85</v>
      </c>
      <c r="BG289" s="1165" t="s">
        <v>85</v>
      </c>
      <c r="BH289" s="1165" t="s">
        <v>85</v>
      </c>
      <c r="BI289" s="1165" t="s">
        <v>85</v>
      </c>
      <c r="BJ289" s="1165" t="s">
        <v>85</v>
      </c>
      <c r="BK289" s="1165" t="s">
        <v>85</v>
      </c>
      <c r="BL289" s="1165" t="s">
        <v>102</v>
      </c>
      <c r="BM289" s="1165" t="s">
        <v>85</v>
      </c>
      <c r="BN289" s="1165" t="s">
        <v>85</v>
      </c>
      <c r="BO289" s="1165" t="s">
        <v>85</v>
      </c>
      <c r="BP289" s="1165" t="s">
        <v>102</v>
      </c>
      <c r="BQ289" s="1165" t="s">
        <v>102</v>
      </c>
      <c r="BR289" s="1165" t="s">
        <v>332</v>
      </c>
      <c r="BS289" s="1165" t="s">
        <v>0</v>
      </c>
      <c r="BT289" s="1165" t="s">
        <v>333</v>
      </c>
      <c r="BU289" s="1165" t="s">
        <v>0</v>
      </c>
      <c r="BV289" s="1165" t="s">
        <v>0</v>
      </c>
      <c r="BW289" s="1165" t="s">
        <v>332</v>
      </c>
      <c r="BX289" s="1165" t="s">
        <v>332</v>
      </c>
      <c r="BY289" s="1165" t="s">
        <v>333</v>
      </c>
      <c r="BZ289" s="1165" t="s">
        <v>333</v>
      </c>
      <c r="CA289" s="1165" t="s">
        <v>333</v>
      </c>
      <c r="CB289" s="1165" t="s">
        <v>333</v>
      </c>
      <c r="CC289" s="1165" t="s">
        <v>333</v>
      </c>
      <c r="CD289" s="1165" t="s">
        <v>51</v>
      </c>
      <c r="CE289" s="1165" t="s">
        <v>15</v>
      </c>
      <c r="CF289" s="1165" t="s">
        <v>15</v>
      </c>
      <c r="CG289" s="1165" t="s">
        <v>15</v>
      </c>
      <c r="CH289" s="1165" t="s">
        <v>15</v>
      </c>
      <c r="CI289" s="1165" t="s">
        <v>15</v>
      </c>
      <c r="CJ289" s="1165" t="s">
        <v>51</v>
      </c>
      <c r="CK289" s="1165" t="s">
        <v>53</v>
      </c>
      <c r="CL289" s="1223">
        <f t="shared" si="7"/>
        <v>27</v>
      </c>
      <c r="CN289" s="1165"/>
      <c r="CO289" s="1165"/>
      <c r="CP289" s="1165"/>
      <c r="CQ289" s="1165"/>
    </row>
    <row r="290" spans="1:95" hidden="1">
      <c r="A290" s="1165" t="s">
        <v>713</v>
      </c>
      <c r="B290" s="1180">
        <v>45566</v>
      </c>
      <c r="C290" s="1181">
        <v>45581</v>
      </c>
      <c r="D290" s="1182"/>
      <c r="E290" s="1165">
        <v>8.65</v>
      </c>
      <c r="F290" s="1165">
        <v>9550</v>
      </c>
      <c r="G290" s="1234">
        <v>17.399999999999999</v>
      </c>
      <c r="H290" s="1165" t="s">
        <v>245</v>
      </c>
      <c r="I290" s="1165" t="s">
        <v>246</v>
      </c>
      <c r="J290" s="1165" t="s">
        <v>433</v>
      </c>
      <c r="K290" s="1165"/>
      <c r="L290" s="1183">
        <v>8.76</v>
      </c>
      <c r="M290" s="1165">
        <v>11100</v>
      </c>
      <c r="N290" s="1165">
        <v>12</v>
      </c>
      <c r="O290" s="1165"/>
      <c r="P290" s="1165"/>
      <c r="Q290" s="1165"/>
      <c r="R290" s="1165"/>
      <c r="S290" s="1165"/>
      <c r="T290" s="1165"/>
      <c r="U290" s="1165"/>
      <c r="V290" s="1165"/>
      <c r="W290" s="1165"/>
      <c r="X290" s="1165"/>
      <c r="Y290" s="1165"/>
      <c r="Z290" s="1165"/>
      <c r="AA290" s="1165"/>
      <c r="AB290" s="1165"/>
      <c r="AC290" s="1165"/>
      <c r="AD290" s="1165"/>
      <c r="AE290" s="1165"/>
      <c r="AF290" s="1165"/>
      <c r="AG290" s="1165"/>
      <c r="AH290" s="1165"/>
      <c r="AI290" s="1165"/>
      <c r="AJ290" s="1165"/>
      <c r="AK290" s="1165"/>
      <c r="AL290" s="1165"/>
      <c r="AM290" s="1165"/>
      <c r="AN290" s="1165"/>
      <c r="AO290" s="1165"/>
      <c r="AP290" s="1165"/>
      <c r="AQ290" s="1165"/>
      <c r="AR290" s="1165"/>
      <c r="AS290" s="1165"/>
      <c r="AT290" s="1165"/>
      <c r="AU290" s="1165"/>
      <c r="AV290" s="1165"/>
      <c r="AW290" s="1165"/>
      <c r="AX290" s="1165"/>
      <c r="AY290" s="1165"/>
      <c r="AZ290" s="1165"/>
      <c r="BA290" s="1165"/>
      <c r="BB290" s="1165"/>
      <c r="BC290" s="1165"/>
      <c r="BD290" s="1165"/>
      <c r="BE290" s="1165"/>
      <c r="BF290" s="1165"/>
      <c r="BG290" s="1165"/>
      <c r="BH290" s="1165"/>
      <c r="BI290" s="1165"/>
      <c r="BJ290" s="1165"/>
      <c r="BK290" s="1165"/>
      <c r="BL290" s="1165"/>
      <c r="BM290" s="1165"/>
      <c r="BN290" s="1165"/>
      <c r="BO290" s="1165"/>
      <c r="BP290" s="1165"/>
      <c r="BQ290" s="1165"/>
      <c r="BR290" s="1165"/>
      <c r="BS290" s="1165"/>
      <c r="BT290" s="1165"/>
      <c r="BU290" s="1165"/>
      <c r="BV290" s="1165"/>
      <c r="BW290" s="1165"/>
      <c r="BX290" s="1165"/>
      <c r="BY290" s="1165"/>
      <c r="BZ290" s="1165"/>
      <c r="CA290" s="1165"/>
      <c r="CB290" s="1165"/>
      <c r="CC290" s="1165"/>
      <c r="CD290" s="1165"/>
      <c r="CE290" s="1165"/>
      <c r="CF290" s="1165"/>
      <c r="CG290" s="1165"/>
      <c r="CH290" s="1165"/>
      <c r="CI290" s="1165"/>
      <c r="CJ290" s="1165"/>
      <c r="CK290" s="1165"/>
      <c r="CL290" s="1223">
        <f t="shared" si="7"/>
        <v>12</v>
      </c>
      <c r="CN290" s="1165"/>
      <c r="CO290" s="1165"/>
      <c r="CP290" s="1165"/>
      <c r="CQ290" s="1165"/>
    </row>
    <row r="291" spans="1:95" hidden="1">
      <c r="A291" s="1165" t="s">
        <v>713</v>
      </c>
      <c r="B291" s="1180">
        <v>45597</v>
      </c>
      <c r="C291" s="1181">
        <v>45607</v>
      </c>
      <c r="D291" s="1182"/>
      <c r="E291" s="1165">
        <v>9.24</v>
      </c>
      <c r="F291" s="1165">
        <v>11700</v>
      </c>
      <c r="G291" s="1234">
        <v>25.3</v>
      </c>
      <c r="H291" s="1165" t="s">
        <v>245</v>
      </c>
      <c r="I291" s="1165" t="s">
        <v>246</v>
      </c>
      <c r="J291" s="1165" t="s">
        <v>433</v>
      </c>
      <c r="K291" s="1165"/>
      <c r="L291" s="1183">
        <v>9.2799999999999994</v>
      </c>
      <c r="M291" s="1165">
        <v>12000</v>
      </c>
      <c r="N291" s="1165">
        <v>73</v>
      </c>
      <c r="O291" s="1165"/>
      <c r="P291" s="1165"/>
      <c r="Q291" s="1165"/>
      <c r="R291" s="1165"/>
      <c r="S291" s="1165"/>
      <c r="T291" s="1165"/>
      <c r="U291" s="1165"/>
      <c r="V291" s="1165"/>
      <c r="W291" s="1165"/>
      <c r="X291" s="1165"/>
      <c r="Y291" s="1165"/>
      <c r="Z291" s="1165"/>
      <c r="AA291" s="1165"/>
      <c r="AB291" s="1165"/>
      <c r="AC291" s="1165"/>
      <c r="AD291" s="1165"/>
      <c r="AE291" s="1165"/>
      <c r="AF291" s="1165"/>
      <c r="AG291" s="1165"/>
      <c r="AH291" s="1165"/>
      <c r="AI291" s="1165"/>
      <c r="AJ291" s="1165"/>
      <c r="AK291" s="1165"/>
      <c r="AL291" s="1165"/>
      <c r="AM291" s="1165"/>
      <c r="AN291" s="1165"/>
      <c r="AO291" s="1165"/>
      <c r="AP291" s="1165"/>
      <c r="AQ291" s="1165"/>
      <c r="AR291" s="1165"/>
      <c r="AS291" s="1165"/>
      <c r="AT291" s="1165"/>
      <c r="AU291" s="1165"/>
      <c r="AV291" s="1165"/>
      <c r="AW291" s="1165"/>
      <c r="AX291" s="1165"/>
      <c r="AY291" s="1165"/>
      <c r="AZ291" s="1165"/>
      <c r="BA291" s="1165"/>
      <c r="BB291" s="1165"/>
      <c r="BC291" s="1165"/>
      <c r="BD291" s="1165"/>
      <c r="BE291" s="1165"/>
      <c r="BF291" s="1165"/>
      <c r="BG291" s="1165"/>
      <c r="BH291" s="1165"/>
      <c r="BI291" s="1165"/>
      <c r="BJ291" s="1165"/>
      <c r="BK291" s="1165"/>
      <c r="BL291" s="1165"/>
      <c r="BM291" s="1165"/>
      <c r="BN291" s="1165"/>
      <c r="BO291" s="1165"/>
      <c r="BP291" s="1165"/>
      <c r="BQ291" s="1165"/>
      <c r="BR291" s="1165"/>
      <c r="BS291" s="1165"/>
      <c r="BT291" s="1165"/>
      <c r="BU291" s="1165"/>
      <c r="BV291" s="1165"/>
      <c r="BW291" s="1165"/>
      <c r="BX291" s="1165"/>
      <c r="BY291" s="1165"/>
      <c r="BZ291" s="1165"/>
      <c r="CA291" s="1165"/>
      <c r="CB291" s="1165"/>
      <c r="CC291" s="1165"/>
      <c r="CD291" s="1165"/>
      <c r="CE291" s="1165"/>
      <c r="CF291" s="1165"/>
      <c r="CG291" s="1165"/>
      <c r="CH291" s="1165"/>
      <c r="CI291" s="1165"/>
      <c r="CJ291" s="1165"/>
      <c r="CK291" s="1165"/>
      <c r="CL291" s="1223">
        <f t="shared" si="7"/>
        <v>73</v>
      </c>
      <c r="CN291" s="1165"/>
      <c r="CO291" s="1165"/>
      <c r="CP291" s="1165"/>
      <c r="CQ291" s="1165"/>
    </row>
    <row r="292" spans="1:95" hidden="1">
      <c r="A292" s="1165" t="s">
        <v>713</v>
      </c>
      <c r="B292" s="1180">
        <v>45627</v>
      </c>
      <c r="C292" s="1181">
        <v>45642</v>
      </c>
      <c r="D292" s="1182"/>
      <c r="E292" s="1183">
        <v>8.86</v>
      </c>
      <c r="F292" s="1165">
        <v>9820</v>
      </c>
      <c r="G292" s="1234">
        <v>30.6</v>
      </c>
      <c r="H292" s="1165" t="s">
        <v>245</v>
      </c>
      <c r="I292" s="1165" t="s">
        <v>246</v>
      </c>
      <c r="J292" s="1165" t="s">
        <v>433</v>
      </c>
      <c r="K292" s="1165"/>
      <c r="L292" s="1183">
        <v>9.0399999999999991</v>
      </c>
      <c r="M292" s="1165">
        <v>12800</v>
      </c>
      <c r="N292" s="1165" t="s">
        <v>53</v>
      </c>
      <c r="O292" s="1165" t="s">
        <v>51</v>
      </c>
      <c r="P292" s="1165">
        <v>71</v>
      </c>
      <c r="Q292" s="1165">
        <v>104</v>
      </c>
      <c r="R292" s="1165">
        <v>176</v>
      </c>
      <c r="S292" s="1165" t="s">
        <v>51</v>
      </c>
      <c r="T292" s="1165">
        <v>7890</v>
      </c>
      <c r="U292" s="1165" t="s">
        <v>30</v>
      </c>
      <c r="V292" s="1165">
        <v>2E-3</v>
      </c>
      <c r="W292" s="1165">
        <v>1.7999999999999999E-2</v>
      </c>
      <c r="X292" s="1165" t="s">
        <v>37</v>
      </c>
      <c r="Y292" s="1165" t="s">
        <v>17</v>
      </c>
      <c r="Z292" s="1165" t="s">
        <v>17</v>
      </c>
      <c r="AA292" s="1165" t="s">
        <v>17</v>
      </c>
      <c r="AB292" s="1165" t="s">
        <v>17</v>
      </c>
      <c r="AC292" s="1165">
        <v>2E-3</v>
      </c>
      <c r="AD292" s="1165">
        <v>8.0000000000000002E-3</v>
      </c>
      <c r="AE292" s="1165" t="s">
        <v>30</v>
      </c>
      <c r="AF292" s="1165" t="s">
        <v>50</v>
      </c>
      <c r="AG292" s="1165">
        <v>0.8</v>
      </c>
      <c r="AH292" s="1165" t="s">
        <v>52</v>
      </c>
      <c r="AI292" s="1165">
        <v>0.01</v>
      </c>
      <c r="AJ292" s="1165">
        <v>2E-3</v>
      </c>
      <c r="AK292" s="1165">
        <v>1.6E-2</v>
      </c>
      <c r="AL292" s="1165" t="s">
        <v>37</v>
      </c>
      <c r="AM292" s="1165" t="s">
        <v>17</v>
      </c>
      <c r="AN292" s="1165" t="s">
        <v>17</v>
      </c>
      <c r="AO292" s="1165" t="s">
        <v>17</v>
      </c>
      <c r="AP292" s="1165" t="s">
        <v>17</v>
      </c>
      <c r="AQ292" s="1165" t="s">
        <v>17</v>
      </c>
      <c r="AR292" s="1165">
        <v>8.0000000000000002E-3</v>
      </c>
      <c r="AS292" s="1165" t="s">
        <v>30</v>
      </c>
      <c r="AT292" s="1165" t="s">
        <v>50</v>
      </c>
      <c r="AU292" s="1165">
        <v>0.7</v>
      </c>
      <c r="AV292" s="1165" t="s">
        <v>52</v>
      </c>
      <c r="AW292" s="1165" t="s">
        <v>37</v>
      </c>
      <c r="AX292" s="1165" t="s">
        <v>37</v>
      </c>
      <c r="AY292" s="1165" t="s">
        <v>53</v>
      </c>
      <c r="AZ292" s="1165" t="s">
        <v>85</v>
      </c>
      <c r="BA292" s="1165" t="s">
        <v>85</v>
      </c>
      <c r="BB292" s="1165" t="s">
        <v>85</v>
      </c>
      <c r="BC292" s="1165" t="s">
        <v>85</v>
      </c>
      <c r="BD292" s="1165" t="s">
        <v>85</v>
      </c>
      <c r="BE292" s="1165" t="s">
        <v>85</v>
      </c>
      <c r="BF292" s="1165" t="s">
        <v>85</v>
      </c>
      <c r="BG292" s="1165" t="s">
        <v>85</v>
      </c>
      <c r="BH292" s="1165" t="s">
        <v>85</v>
      </c>
      <c r="BI292" s="1165" t="s">
        <v>85</v>
      </c>
      <c r="BJ292" s="1165" t="s">
        <v>85</v>
      </c>
      <c r="BK292" s="1165" t="s">
        <v>85</v>
      </c>
      <c r="BL292" s="1165" t="s">
        <v>102</v>
      </c>
      <c r="BM292" s="1165" t="s">
        <v>85</v>
      </c>
      <c r="BN292" s="1165" t="s">
        <v>85</v>
      </c>
      <c r="BO292" s="1165" t="s">
        <v>85</v>
      </c>
      <c r="BP292" s="1165" t="s">
        <v>102</v>
      </c>
      <c r="BQ292" s="1165" t="s">
        <v>102</v>
      </c>
      <c r="BR292" s="1165" t="s">
        <v>332</v>
      </c>
      <c r="BS292" s="1165" t="s">
        <v>0</v>
      </c>
      <c r="BT292" s="1165" t="s">
        <v>333</v>
      </c>
      <c r="BU292" s="1165" t="s">
        <v>0</v>
      </c>
      <c r="BV292" s="1165" t="s">
        <v>0</v>
      </c>
      <c r="BW292" s="1165" t="s">
        <v>332</v>
      </c>
      <c r="BX292" s="1165" t="s">
        <v>332</v>
      </c>
      <c r="BY292" s="1165" t="s">
        <v>333</v>
      </c>
      <c r="BZ292" s="1165" t="s">
        <v>333</v>
      </c>
      <c r="CA292" s="1165" t="s">
        <v>333</v>
      </c>
      <c r="CB292" s="1165" t="s">
        <v>333</v>
      </c>
      <c r="CC292" s="1165" t="s">
        <v>333</v>
      </c>
      <c r="CD292" s="1165" t="s">
        <v>51</v>
      </c>
      <c r="CE292" s="1165" t="s">
        <v>15</v>
      </c>
      <c r="CF292" s="1165" t="s">
        <v>15</v>
      </c>
      <c r="CG292" s="1165" t="s">
        <v>15</v>
      </c>
      <c r="CH292" s="1165" t="s">
        <v>15</v>
      </c>
      <c r="CI292" s="1165" t="s">
        <v>15</v>
      </c>
      <c r="CJ292" s="1165" t="s">
        <v>51</v>
      </c>
      <c r="CK292" s="1165" t="s">
        <v>53</v>
      </c>
      <c r="CL292" s="1223">
        <f t="shared" si="7"/>
        <v>2.5</v>
      </c>
      <c r="CN292" s="1165"/>
      <c r="CO292" s="1165"/>
      <c r="CP292" s="1165"/>
      <c r="CQ292" s="1165"/>
    </row>
    <row r="293" spans="1:95">
      <c r="A293" s="1165" t="s">
        <v>713</v>
      </c>
      <c r="B293" s="1180">
        <v>45658</v>
      </c>
      <c r="C293" s="1181">
        <v>45681</v>
      </c>
      <c r="D293" s="1182"/>
      <c r="E293" s="1183">
        <v>8.64</v>
      </c>
      <c r="F293" s="1165">
        <v>12400</v>
      </c>
      <c r="G293" s="1234">
        <v>25</v>
      </c>
      <c r="H293" s="1165" t="s">
        <v>245</v>
      </c>
      <c r="I293" s="1165" t="s">
        <v>810</v>
      </c>
      <c r="J293" s="1165" t="s">
        <v>542</v>
      </c>
      <c r="K293" s="1165"/>
      <c r="L293" s="1183">
        <v>8.6999999999999993</v>
      </c>
      <c r="M293" s="1165">
        <v>13600</v>
      </c>
      <c r="N293" s="1165">
        <v>127</v>
      </c>
      <c r="O293" s="1165"/>
      <c r="P293" s="1165"/>
      <c r="Q293" s="1165"/>
      <c r="R293" s="1165"/>
      <c r="S293" s="1165"/>
      <c r="T293" s="1165"/>
      <c r="U293" s="1165"/>
      <c r="V293" s="1165"/>
      <c r="W293" s="1165"/>
      <c r="X293" s="1165"/>
      <c r="Y293" s="1165"/>
      <c r="Z293" s="1165"/>
      <c r="AA293" s="1165"/>
      <c r="AB293" s="1165"/>
      <c r="AC293" s="1165"/>
      <c r="AD293" s="1165"/>
      <c r="AE293" s="1165"/>
      <c r="AF293" s="1165"/>
      <c r="AG293" s="1165"/>
      <c r="AH293" s="1165"/>
      <c r="AI293" s="1165"/>
      <c r="AJ293" s="1165"/>
      <c r="AK293" s="1165"/>
      <c r="AL293" s="1165"/>
      <c r="AM293" s="1165"/>
      <c r="AN293" s="1165"/>
      <c r="AO293" s="1165"/>
      <c r="AP293" s="1165"/>
      <c r="AQ293" s="1165"/>
      <c r="AR293" s="1165"/>
      <c r="AS293" s="1165"/>
      <c r="AT293" s="1165"/>
      <c r="AU293" s="1165"/>
      <c r="AV293" s="1165"/>
      <c r="AW293" s="1165"/>
      <c r="AX293" s="1165"/>
      <c r="AY293" s="1165"/>
      <c r="AZ293" s="1165"/>
      <c r="BA293" s="1165"/>
      <c r="BB293" s="1165"/>
      <c r="BC293" s="1165"/>
      <c r="BD293" s="1165"/>
      <c r="BE293" s="1165"/>
      <c r="BF293" s="1165"/>
      <c r="BG293" s="1165"/>
      <c r="BH293" s="1165"/>
      <c r="BI293" s="1165"/>
      <c r="BJ293" s="1165"/>
      <c r="BK293" s="1165"/>
      <c r="BL293" s="1165"/>
      <c r="BM293" s="1165"/>
      <c r="BN293" s="1165"/>
      <c r="BO293" s="1165"/>
      <c r="BP293" s="1165"/>
      <c r="BQ293" s="1165"/>
      <c r="BR293" s="1165"/>
      <c r="BS293" s="1165"/>
      <c r="BT293" s="1165"/>
      <c r="BU293" s="1165"/>
      <c r="BV293" s="1165"/>
      <c r="BW293" s="1165"/>
      <c r="BX293" s="1165"/>
      <c r="BY293" s="1165"/>
      <c r="BZ293" s="1165"/>
      <c r="CA293" s="1165"/>
      <c r="CB293" s="1165"/>
      <c r="CC293" s="1165"/>
      <c r="CD293" s="1165"/>
      <c r="CE293" s="1165"/>
      <c r="CF293" s="1165"/>
      <c r="CG293" s="1165"/>
      <c r="CH293" s="1165"/>
      <c r="CI293" s="1165"/>
      <c r="CJ293" s="1165"/>
      <c r="CK293" s="1165"/>
      <c r="CL293" s="1223">
        <f t="shared" si="7"/>
        <v>127</v>
      </c>
      <c r="CN293" s="1165"/>
      <c r="CO293" s="1165"/>
      <c r="CP293" s="1165"/>
      <c r="CQ293" s="1165"/>
    </row>
    <row r="294" spans="1:95">
      <c r="A294" s="1165" t="s">
        <v>713</v>
      </c>
      <c r="B294" s="1180">
        <v>45689</v>
      </c>
      <c r="C294" s="1181">
        <v>45698</v>
      </c>
      <c r="D294" s="1182"/>
      <c r="E294" s="1183">
        <v>8.48</v>
      </c>
      <c r="F294" s="1165">
        <v>10600</v>
      </c>
      <c r="G294" s="1234">
        <v>23.5</v>
      </c>
      <c r="H294" s="1165" t="s">
        <v>245</v>
      </c>
      <c r="I294" s="1165" t="s">
        <v>246</v>
      </c>
      <c r="J294" s="1165" t="s">
        <v>433</v>
      </c>
      <c r="K294" s="1165"/>
      <c r="L294" s="1183">
        <v>8.68</v>
      </c>
      <c r="M294" s="1165">
        <v>13600</v>
      </c>
      <c r="N294" s="1165">
        <v>9</v>
      </c>
      <c r="O294" s="1165"/>
      <c r="P294" s="1165"/>
      <c r="Q294" s="1165"/>
      <c r="R294" s="1165"/>
      <c r="S294" s="1165"/>
      <c r="T294" s="1165"/>
      <c r="U294" s="1165"/>
      <c r="V294" s="1165"/>
      <c r="W294" s="1165"/>
      <c r="X294" s="1165"/>
      <c r="Y294" s="1165"/>
      <c r="Z294" s="1165"/>
      <c r="AA294" s="1165"/>
      <c r="AB294" s="1165"/>
      <c r="AC294" s="1165"/>
      <c r="AD294" s="1165"/>
      <c r="AE294" s="1165"/>
      <c r="AF294" s="1165"/>
      <c r="AG294" s="1165"/>
      <c r="AH294" s="1165"/>
      <c r="AI294" s="1165"/>
      <c r="AJ294" s="1165"/>
      <c r="AK294" s="1165"/>
      <c r="AL294" s="1165"/>
      <c r="AM294" s="1165"/>
      <c r="AN294" s="1165"/>
      <c r="AO294" s="1165"/>
      <c r="AP294" s="1165"/>
      <c r="AQ294" s="1165"/>
      <c r="AR294" s="1165"/>
      <c r="AS294" s="1165"/>
      <c r="AT294" s="1165"/>
      <c r="AU294" s="1165"/>
      <c r="AV294" s="1165"/>
      <c r="AW294" s="1165"/>
      <c r="AX294" s="1165"/>
      <c r="AY294" s="1165"/>
      <c r="AZ294" s="1165"/>
      <c r="BA294" s="1165"/>
      <c r="BB294" s="1165"/>
      <c r="BC294" s="1165"/>
      <c r="BD294" s="1165"/>
      <c r="BE294" s="1165"/>
      <c r="BF294" s="1165"/>
      <c r="BG294" s="1165"/>
      <c r="BH294" s="1165"/>
      <c r="BI294" s="1165"/>
      <c r="BJ294" s="1165"/>
      <c r="BK294" s="1165"/>
      <c r="BL294" s="1165"/>
      <c r="BM294" s="1165"/>
      <c r="BN294" s="1165"/>
      <c r="BO294" s="1165"/>
      <c r="BP294" s="1165"/>
      <c r="BQ294" s="1165"/>
      <c r="BR294" s="1165"/>
      <c r="BS294" s="1165"/>
      <c r="BT294" s="1165"/>
      <c r="BU294" s="1165"/>
      <c r="BV294" s="1165"/>
      <c r="BW294" s="1165"/>
      <c r="BX294" s="1165"/>
      <c r="BY294" s="1165"/>
      <c r="BZ294" s="1165"/>
      <c r="CA294" s="1165"/>
      <c r="CB294" s="1165"/>
      <c r="CC294" s="1165"/>
      <c r="CD294" s="1165"/>
      <c r="CE294" s="1165"/>
      <c r="CF294" s="1165"/>
      <c r="CG294" s="1165"/>
      <c r="CH294" s="1165"/>
      <c r="CI294" s="1165"/>
      <c r="CJ294" s="1165"/>
      <c r="CK294" s="1165"/>
      <c r="CL294" s="1223">
        <f t="shared" si="7"/>
        <v>9</v>
      </c>
      <c r="CN294" s="1165"/>
      <c r="CO294" s="1165"/>
      <c r="CP294" s="1165"/>
      <c r="CQ294" s="1165"/>
    </row>
    <row r="295" spans="1:95">
      <c r="A295" s="1165" t="s">
        <v>713</v>
      </c>
      <c r="B295" s="1180">
        <v>45717</v>
      </c>
      <c r="C295" s="1181">
        <v>45737</v>
      </c>
      <c r="D295" s="1182"/>
      <c r="E295" s="1183">
        <v>8.65</v>
      </c>
      <c r="F295" s="1165">
        <v>11000</v>
      </c>
      <c r="G295" s="1234">
        <v>22.6</v>
      </c>
      <c r="H295" s="1165" t="s">
        <v>245</v>
      </c>
      <c r="I295" s="1165" t="s">
        <v>246</v>
      </c>
      <c r="J295" s="1165" t="s">
        <v>433</v>
      </c>
      <c r="K295" s="1165"/>
      <c r="L295" s="1183">
        <v>8.58</v>
      </c>
      <c r="M295" s="1165">
        <v>13600</v>
      </c>
      <c r="N295" s="1165">
        <v>20</v>
      </c>
      <c r="O295" s="1165" t="s">
        <v>51</v>
      </c>
      <c r="P295" s="1165">
        <v>40</v>
      </c>
      <c r="Q295" s="1165">
        <v>170</v>
      </c>
      <c r="R295" s="1165">
        <v>211</v>
      </c>
      <c r="S295" s="1165" t="s">
        <v>51</v>
      </c>
      <c r="T295" s="1165">
        <v>7420</v>
      </c>
      <c r="U295" s="1165" t="s">
        <v>30</v>
      </c>
      <c r="V295" s="1165">
        <v>2E-3</v>
      </c>
      <c r="W295" s="1165">
        <v>0.02</v>
      </c>
      <c r="X295" s="1165" t="s">
        <v>37</v>
      </c>
      <c r="Y295" s="1165" t="s">
        <v>17</v>
      </c>
      <c r="Z295" s="1165" t="s">
        <v>17</v>
      </c>
      <c r="AA295" s="1165" t="s">
        <v>17</v>
      </c>
      <c r="AB295" s="1165" t="s">
        <v>17</v>
      </c>
      <c r="AC295" s="1165">
        <v>1.2E-2</v>
      </c>
      <c r="AD295" s="1165">
        <v>1.0999999999999999E-2</v>
      </c>
      <c r="AE295" s="1165" t="s">
        <v>30</v>
      </c>
      <c r="AF295" s="1165" t="s">
        <v>50</v>
      </c>
      <c r="AG295" s="1165">
        <v>0.7</v>
      </c>
      <c r="AH295" s="1165" t="s">
        <v>52</v>
      </c>
      <c r="AI295" s="1165">
        <v>0.64</v>
      </c>
      <c r="AJ295" s="1165">
        <v>3.0000000000000001E-3</v>
      </c>
      <c r="AK295" s="1165">
        <v>2.4E-2</v>
      </c>
      <c r="AL295" s="1165" t="s">
        <v>37</v>
      </c>
      <c r="AM295" s="1165" t="s">
        <v>17</v>
      </c>
      <c r="AN295" s="1165" t="s">
        <v>17</v>
      </c>
      <c r="AO295" s="1165" t="s">
        <v>17</v>
      </c>
      <c r="AP295" s="1165" t="s">
        <v>17</v>
      </c>
      <c r="AQ295" s="1165">
        <v>2.3E-2</v>
      </c>
      <c r="AR295" s="1165">
        <v>1.4E-2</v>
      </c>
      <c r="AS295" s="1165" t="s">
        <v>30</v>
      </c>
      <c r="AT295" s="1165" t="s">
        <v>50</v>
      </c>
      <c r="AU295" s="1165">
        <v>0.81</v>
      </c>
      <c r="AV295" s="1165">
        <v>0.75</v>
      </c>
      <c r="AW295" s="1165" t="s">
        <v>37</v>
      </c>
      <c r="AX295" s="1165" t="s">
        <v>37</v>
      </c>
      <c r="AY295" s="1165" t="s">
        <v>53</v>
      </c>
      <c r="AZ295" s="1165" t="s">
        <v>85</v>
      </c>
      <c r="BA295" s="1165" t="s">
        <v>85</v>
      </c>
      <c r="BB295" s="1165" t="s">
        <v>85</v>
      </c>
      <c r="BC295" s="1165" t="s">
        <v>85</v>
      </c>
      <c r="BD295" s="1165" t="s">
        <v>85</v>
      </c>
      <c r="BE295" s="1165" t="s">
        <v>85</v>
      </c>
      <c r="BF295" s="1165" t="s">
        <v>85</v>
      </c>
      <c r="BG295" s="1165" t="s">
        <v>85</v>
      </c>
      <c r="BH295" s="1165" t="s">
        <v>85</v>
      </c>
      <c r="BI295" s="1165" t="s">
        <v>85</v>
      </c>
      <c r="BJ295" s="1165" t="s">
        <v>85</v>
      </c>
      <c r="BK295" s="1165" t="s">
        <v>85</v>
      </c>
      <c r="BL295" s="1165" t="s">
        <v>102</v>
      </c>
      <c r="BM295" s="1165" t="s">
        <v>85</v>
      </c>
      <c r="BN295" s="1165" t="s">
        <v>85</v>
      </c>
      <c r="BO295" s="1165" t="s">
        <v>85</v>
      </c>
      <c r="BP295" s="1165" t="s">
        <v>102</v>
      </c>
      <c r="BQ295" s="1165" t="s">
        <v>102</v>
      </c>
      <c r="BR295" s="1165" t="s">
        <v>332</v>
      </c>
      <c r="BS295" s="1165" t="s">
        <v>0</v>
      </c>
      <c r="BT295" s="1165" t="s">
        <v>333</v>
      </c>
      <c r="BU295" s="1165" t="s">
        <v>0</v>
      </c>
      <c r="BV295" s="1165" t="s">
        <v>0</v>
      </c>
      <c r="BW295" s="1165" t="s">
        <v>332</v>
      </c>
      <c r="BX295" s="1165" t="s">
        <v>332</v>
      </c>
      <c r="BY295" s="1165" t="s">
        <v>333</v>
      </c>
      <c r="BZ295" s="1165" t="s">
        <v>333</v>
      </c>
      <c r="CA295" s="1165" t="s">
        <v>333</v>
      </c>
      <c r="CB295" s="1165" t="s">
        <v>333</v>
      </c>
      <c r="CC295" s="1165" t="s">
        <v>333</v>
      </c>
      <c r="CD295" s="1165" t="s">
        <v>51</v>
      </c>
      <c r="CE295" s="1165" t="s">
        <v>15</v>
      </c>
      <c r="CF295" s="1165" t="s">
        <v>15</v>
      </c>
      <c r="CG295" s="1165" t="s">
        <v>15</v>
      </c>
      <c r="CH295" s="1165" t="s">
        <v>15</v>
      </c>
      <c r="CI295" s="1165" t="s">
        <v>15</v>
      </c>
      <c r="CJ295" s="1165" t="s">
        <v>51</v>
      </c>
      <c r="CK295" s="1165" t="s">
        <v>53</v>
      </c>
      <c r="CL295" s="1223">
        <f t="shared" si="7"/>
        <v>20</v>
      </c>
      <c r="CN295" s="1165"/>
      <c r="CO295" s="1165"/>
      <c r="CP295" s="1165"/>
      <c r="CQ295" s="1165"/>
    </row>
    <row r="296" spans="1:95">
      <c r="A296" s="1165" t="s">
        <v>713</v>
      </c>
      <c r="B296" s="1180">
        <v>45748</v>
      </c>
      <c r="C296" s="1181">
        <v>45757</v>
      </c>
      <c r="D296" s="1182"/>
      <c r="E296" s="1183">
        <v>8.77</v>
      </c>
      <c r="F296" s="1165">
        <v>9880</v>
      </c>
      <c r="G296" s="1234">
        <v>23.5</v>
      </c>
      <c r="H296" s="1165" t="s">
        <v>245</v>
      </c>
      <c r="I296" s="1165" t="s">
        <v>246</v>
      </c>
      <c r="J296" s="1165" t="s">
        <v>433</v>
      </c>
      <c r="K296" s="1165"/>
      <c r="L296" s="1183">
        <v>8.76</v>
      </c>
      <c r="M296" s="1165">
        <v>13400</v>
      </c>
      <c r="N296" s="1165">
        <v>19</v>
      </c>
      <c r="O296" s="1165"/>
      <c r="P296" s="1165"/>
      <c r="Q296" s="1165"/>
      <c r="R296" s="1165"/>
      <c r="S296" s="1165"/>
      <c r="T296" s="1165"/>
      <c r="U296" s="1165"/>
      <c r="V296" s="1165"/>
      <c r="W296" s="1165"/>
      <c r="X296" s="1165"/>
      <c r="Y296" s="1165"/>
      <c r="Z296" s="1165"/>
      <c r="AA296" s="1165"/>
      <c r="AB296" s="1165"/>
      <c r="AC296" s="1165"/>
      <c r="AD296" s="1165"/>
      <c r="AE296" s="1165"/>
      <c r="AF296" s="1165"/>
      <c r="AG296" s="1165"/>
      <c r="AH296" s="1165"/>
      <c r="AI296" s="1165"/>
      <c r="AJ296" s="1165"/>
      <c r="AK296" s="1165"/>
      <c r="AL296" s="1165"/>
      <c r="AM296" s="1165"/>
      <c r="AN296" s="1165"/>
      <c r="AO296" s="1165"/>
      <c r="AP296" s="1165"/>
      <c r="AQ296" s="1165"/>
      <c r="AR296" s="1165"/>
      <c r="AS296" s="1165"/>
      <c r="AT296" s="1165"/>
      <c r="AU296" s="1165"/>
      <c r="AV296" s="1165"/>
      <c r="AW296" s="1165"/>
      <c r="AX296" s="1165"/>
      <c r="AY296" s="1165"/>
      <c r="AZ296" s="1165"/>
      <c r="BA296" s="1165"/>
      <c r="BB296" s="1165"/>
      <c r="BC296" s="1165"/>
      <c r="BD296" s="1165"/>
      <c r="BE296" s="1165"/>
      <c r="BF296" s="1165"/>
      <c r="BG296" s="1165"/>
      <c r="BH296" s="1165"/>
      <c r="BI296" s="1165"/>
      <c r="BJ296" s="1165"/>
      <c r="BK296" s="1165"/>
      <c r="BL296" s="1165"/>
      <c r="BM296" s="1165"/>
      <c r="BN296" s="1165"/>
      <c r="BO296" s="1165"/>
      <c r="BP296" s="1165"/>
      <c r="BQ296" s="1165"/>
      <c r="BR296" s="1165"/>
      <c r="BS296" s="1165"/>
      <c r="BT296" s="1165"/>
      <c r="BU296" s="1165"/>
      <c r="BV296" s="1165"/>
      <c r="BW296" s="1165"/>
      <c r="BX296" s="1165"/>
      <c r="BY296" s="1165"/>
      <c r="BZ296" s="1165"/>
      <c r="CA296" s="1165"/>
      <c r="CB296" s="1165"/>
      <c r="CC296" s="1165"/>
      <c r="CD296" s="1165"/>
      <c r="CE296" s="1165"/>
      <c r="CF296" s="1165"/>
      <c r="CG296" s="1165"/>
      <c r="CH296" s="1165"/>
      <c r="CI296" s="1165"/>
      <c r="CJ296" s="1165"/>
      <c r="CK296" s="1165"/>
      <c r="CL296" s="1223">
        <f t="shared" si="7"/>
        <v>19</v>
      </c>
      <c r="CN296" s="1165"/>
      <c r="CO296" s="1165"/>
      <c r="CP296" s="1165"/>
      <c r="CQ296" s="1165"/>
    </row>
    <row r="297" spans="1:95">
      <c r="A297" s="1165" t="s">
        <v>713</v>
      </c>
      <c r="B297" s="1180">
        <v>45778</v>
      </c>
      <c r="C297" s="1181">
        <v>45789</v>
      </c>
      <c r="D297" s="1182"/>
      <c r="E297" s="1183">
        <v>8.84</v>
      </c>
      <c r="F297" s="1165">
        <v>10400</v>
      </c>
      <c r="G297" s="1234">
        <v>19</v>
      </c>
      <c r="H297" s="1165" t="s">
        <v>245</v>
      </c>
      <c r="I297" s="1165" t="s">
        <v>246</v>
      </c>
      <c r="J297" s="1165" t="s">
        <v>433</v>
      </c>
      <c r="K297" s="1165"/>
      <c r="L297" s="1183">
        <v>8.58</v>
      </c>
      <c r="M297" s="1165">
        <v>13800</v>
      </c>
      <c r="N297" s="1165">
        <v>22</v>
      </c>
      <c r="O297" s="1165"/>
      <c r="P297" s="1165"/>
      <c r="Q297" s="1165"/>
      <c r="R297" s="1165"/>
      <c r="S297" s="1165"/>
      <c r="T297" s="1165"/>
      <c r="U297" s="1165"/>
      <c r="V297" s="1165"/>
      <c r="W297" s="1165"/>
      <c r="X297" s="1165"/>
      <c r="Y297" s="1165"/>
      <c r="Z297" s="1165"/>
      <c r="AA297" s="1165"/>
      <c r="AB297" s="1165"/>
      <c r="AC297" s="1165"/>
      <c r="AD297" s="1165"/>
      <c r="AE297" s="1165"/>
      <c r="AF297" s="1165"/>
      <c r="AG297" s="1165"/>
      <c r="AH297" s="1165"/>
      <c r="AI297" s="1165"/>
      <c r="AJ297" s="1165"/>
      <c r="AK297" s="1165"/>
      <c r="AL297" s="1165"/>
      <c r="AM297" s="1165"/>
      <c r="AN297" s="1165"/>
      <c r="AO297" s="1165"/>
      <c r="AP297" s="1165"/>
      <c r="AQ297" s="1165"/>
      <c r="AR297" s="1165"/>
      <c r="AS297" s="1165"/>
      <c r="AT297" s="1165"/>
      <c r="AU297" s="1165"/>
      <c r="AV297" s="1165"/>
      <c r="AW297" s="1165"/>
      <c r="AX297" s="1165"/>
      <c r="AY297" s="1165"/>
      <c r="AZ297" s="1165"/>
      <c r="BA297" s="1165"/>
      <c r="BB297" s="1165"/>
      <c r="BC297" s="1165"/>
      <c r="BD297" s="1165"/>
      <c r="BE297" s="1165"/>
      <c r="BF297" s="1165"/>
      <c r="BG297" s="1165"/>
      <c r="BH297" s="1165"/>
      <c r="BI297" s="1165"/>
      <c r="BJ297" s="1165"/>
      <c r="BK297" s="1165"/>
      <c r="BL297" s="1165"/>
      <c r="BM297" s="1165"/>
      <c r="BN297" s="1165"/>
      <c r="BO297" s="1165"/>
      <c r="BP297" s="1165"/>
      <c r="BQ297" s="1165"/>
      <c r="BR297" s="1165"/>
      <c r="BS297" s="1165"/>
      <c r="BT297" s="1165"/>
      <c r="BU297" s="1165"/>
      <c r="BV297" s="1165"/>
      <c r="BW297" s="1165"/>
      <c r="BX297" s="1165"/>
      <c r="BY297" s="1165"/>
      <c r="BZ297" s="1165"/>
      <c r="CA297" s="1165"/>
      <c r="CB297" s="1165"/>
      <c r="CC297" s="1165"/>
      <c r="CD297" s="1165"/>
      <c r="CE297" s="1165"/>
      <c r="CF297" s="1165"/>
      <c r="CG297" s="1165"/>
      <c r="CH297" s="1165"/>
      <c r="CI297" s="1165"/>
      <c r="CJ297" s="1165"/>
      <c r="CK297" s="1165"/>
      <c r="CL297" s="1223">
        <f t="shared" si="7"/>
        <v>22</v>
      </c>
      <c r="CN297" s="1165"/>
      <c r="CO297" s="1165"/>
      <c r="CP297" s="1165"/>
      <c r="CQ297" s="1165"/>
    </row>
    <row r="298" spans="1:95">
      <c r="A298" s="1165" t="s">
        <v>713</v>
      </c>
      <c r="B298" s="1180">
        <v>45809</v>
      </c>
      <c r="C298" s="1181">
        <v>45834</v>
      </c>
      <c r="D298" s="1182"/>
      <c r="E298" s="1183">
        <v>7.88</v>
      </c>
      <c r="F298" s="1165">
        <v>1203</v>
      </c>
      <c r="G298" s="1234">
        <v>12.1</v>
      </c>
      <c r="H298" s="1165" t="s">
        <v>245</v>
      </c>
      <c r="I298" s="1165" t="s">
        <v>810</v>
      </c>
      <c r="J298" s="1165" t="s">
        <v>543</v>
      </c>
      <c r="K298" s="1165"/>
      <c r="L298" s="1165">
        <v>7.76</v>
      </c>
      <c r="M298" s="1165">
        <v>1180</v>
      </c>
      <c r="N298" s="1165">
        <v>7</v>
      </c>
      <c r="O298" s="1165" t="s">
        <v>51</v>
      </c>
      <c r="P298" s="1165" t="s">
        <v>51</v>
      </c>
      <c r="Q298" s="1165">
        <v>78</v>
      </c>
      <c r="R298" s="1165">
        <v>78</v>
      </c>
      <c r="S298" s="1165">
        <v>3</v>
      </c>
      <c r="T298" s="1165">
        <v>512</v>
      </c>
      <c r="U298" s="1165">
        <v>0.02</v>
      </c>
      <c r="V298" s="1165" t="s">
        <v>17</v>
      </c>
      <c r="W298" s="1165">
        <v>1.9E-2</v>
      </c>
      <c r="X298" s="1165" t="s">
        <v>37</v>
      </c>
      <c r="Y298" s="1165" t="s">
        <v>17</v>
      </c>
      <c r="Z298" s="1165" t="s">
        <v>17</v>
      </c>
      <c r="AA298" s="1165">
        <v>2E-3</v>
      </c>
      <c r="AB298" s="1165" t="s">
        <v>17</v>
      </c>
      <c r="AC298" s="1165">
        <v>8.9999999999999993E-3</v>
      </c>
      <c r="AD298" s="1165">
        <v>5.0000000000000001E-3</v>
      </c>
      <c r="AE298" s="1165" t="s">
        <v>30</v>
      </c>
      <c r="AF298" s="1165" t="s">
        <v>50</v>
      </c>
      <c r="AG298" s="1165">
        <v>0.08</v>
      </c>
      <c r="AH298" s="1165">
        <v>0.17</v>
      </c>
      <c r="AI298" s="1165">
        <v>0.91</v>
      </c>
      <c r="AJ298" s="1165" t="s">
        <v>17</v>
      </c>
      <c r="AK298" s="1165">
        <v>2.1000000000000001E-2</v>
      </c>
      <c r="AL298" s="1165" t="s">
        <v>37</v>
      </c>
      <c r="AM298" s="1165" t="s">
        <v>17</v>
      </c>
      <c r="AN298" s="1165" t="s">
        <v>17</v>
      </c>
      <c r="AO298" s="1165">
        <v>3.0000000000000001E-3</v>
      </c>
      <c r="AP298" s="1165" t="s">
        <v>17</v>
      </c>
      <c r="AQ298" s="1165">
        <v>1.7999999999999999E-2</v>
      </c>
      <c r="AR298" s="1165">
        <v>6.0000000000000001E-3</v>
      </c>
      <c r="AS298" s="1165" t="s">
        <v>30</v>
      </c>
      <c r="AT298" s="1165" t="s">
        <v>50</v>
      </c>
      <c r="AU298" s="1165">
        <v>0.09</v>
      </c>
      <c r="AV298" s="1165">
        <v>0.92</v>
      </c>
      <c r="AW298" s="1165" t="s">
        <v>37</v>
      </c>
      <c r="AX298" s="1165" t="s">
        <v>37</v>
      </c>
      <c r="AY298" s="1165" t="s">
        <v>53</v>
      </c>
      <c r="AZ298" s="1165" t="s">
        <v>85</v>
      </c>
      <c r="BA298" s="1165" t="s">
        <v>85</v>
      </c>
      <c r="BB298" s="1165" t="s">
        <v>85</v>
      </c>
      <c r="BC298" s="1165" t="s">
        <v>85</v>
      </c>
      <c r="BD298" s="1165" t="s">
        <v>85</v>
      </c>
      <c r="BE298" s="1165" t="s">
        <v>85</v>
      </c>
      <c r="BF298" s="1165" t="s">
        <v>85</v>
      </c>
      <c r="BG298" s="1165" t="s">
        <v>85</v>
      </c>
      <c r="BH298" s="1165" t="s">
        <v>85</v>
      </c>
      <c r="BI298" s="1165" t="s">
        <v>85</v>
      </c>
      <c r="BJ298" s="1165" t="s">
        <v>85</v>
      </c>
      <c r="BK298" s="1165" t="s">
        <v>85</v>
      </c>
      <c r="BL298" s="1165" t="s">
        <v>102</v>
      </c>
      <c r="BM298" s="1165" t="s">
        <v>85</v>
      </c>
      <c r="BN298" s="1165" t="s">
        <v>85</v>
      </c>
      <c r="BO298" s="1165" t="s">
        <v>85</v>
      </c>
      <c r="BP298" s="1165" t="s">
        <v>102</v>
      </c>
      <c r="BQ298" s="1165" t="s">
        <v>102</v>
      </c>
      <c r="BR298" s="1165" t="s">
        <v>332</v>
      </c>
      <c r="BS298" s="1165" t="s">
        <v>0</v>
      </c>
      <c r="BT298" s="1165" t="s">
        <v>333</v>
      </c>
      <c r="BU298" s="1165" t="s">
        <v>0</v>
      </c>
      <c r="BV298" s="1165" t="s">
        <v>0</v>
      </c>
      <c r="BW298" s="1165" t="s">
        <v>332</v>
      </c>
      <c r="BX298" s="1165" t="s">
        <v>332</v>
      </c>
      <c r="BY298" s="1165" t="s">
        <v>333</v>
      </c>
      <c r="BZ298" s="1165" t="s">
        <v>333</v>
      </c>
      <c r="CA298" s="1165" t="s">
        <v>333</v>
      </c>
      <c r="CB298" s="1165" t="s">
        <v>333</v>
      </c>
      <c r="CC298" s="1165" t="s">
        <v>333</v>
      </c>
      <c r="CD298" s="1165" t="s">
        <v>51</v>
      </c>
      <c r="CE298" s="1165" t="s">
        <v>15</v>
      </c>
      <c r="CF298" s="1165" t="s">
        <v>15</v>
      </c>
      <c r="CG298" s="1165" t="s">
        <v>15</v>
      </c>
      <c r="CH298" s="1165" t="s">
        <v>15</v>
      </c>
      <c r="CI298" s="1165" t="s">
        <v>15</v>
      </c>
      <c r="CJ298" s="1165" t="s">
        <v>51</v>
      </c>
      <c r="CK298" s="1165" t="s">
        <v>53</v>
      </c>
      <c r="CL298" s="1223">
        <f t="shared" si="7"/>
        <v>7</v>
      </c>
      <c r="CN298" s="1165"/>
      <c r="CO298" s="1165"/>
      <c r="CP298" s="1165"/>
      <c r="CQ298" s="1165"/>
    </row>
    <row r="299" spans="1:95">
      <c r="A299" s="1165" t="s">
        <v>713</v>
      </c>
      <c r="B299" s="1180">
        <v>45839</v>
      </c>
      <c r="C299" s="1181">
        <v>45863</v>
      </c>
      <c r="D299" s="1182"/>
      <c r="E299" s="1183">
        <v>8.06</v>
      </c>
      <c r="F299" s="1165">
        <v>1800</v>
      </c>
      <c r="G299" s="1234">
        <v>10.199999999999999</v>
      </c>
      <c r="H299" s="1165" t="s">
        <v>245</v>
      </c>
      <c r="I299" s="1165" t="s">
        <v>246</v>
      </c>
      <c r="J299" s="1165" t="s">
        <v>433</v>
      </c>
      <c r="K299" s="1165"/>
      <c r="L299" s="1183">
        <v>7.96</v>
      </c>
      <c r="M299" s="1165">
        <v>1780</v>
      </c>
      <c r="N299" s="1165" t="s">
        <v>53</v>
      </c>
      <c r="O299" s="1165"/>
      <c r="P299" s="1165"/>
      <c r="Q299" s="1165"/>
      <c r="R299" s="1165"/>
      <c r="S299" s="1165"/>
      <c r="T299" s="1165"/>
      <c r="U299" s="1165"/>
      <c r="V299" s="1165"/>
      <c r="W299" s="1165"/>
      <c r="X299" s="1165"/>
      <c r="Y299" s="1165"/>
      <c r="Z299" s="1165"/>
      <c r="AA299" s="1165"/>
      <c r="AB299" s="1165"/>
      <c r="AC299" s="1165"/>
      <c r="AD299" s="1165"/>
      <c r="AE299" s="1165"/>
      <c r="AF299" s="1165"/>
      <c r="AG299" s="1165"/>
      <c r="AH299" s="1165"/>
      <c r="AI299" s="1165"/>
      <c r="AJ299" s="1165"/>
      <c r="AK299" s="1165"/>
      <c r="AL299" s="1165"/>
      <c r="AM299" s="1165"/>
      <c r="AN299" s="1165"/>
      <c r="AO299" s="1165"/>
      <c r="AP299" s="1165"/>
      <c r="AQ299" s="1165"/>
      <c r="AR299" s="1165"/>
      <c r="AS299" s="1165"/>
      <c r="AT299" s="1165"/>
      <c r="AU299" s="1165"/>
      <c r="AV299" s="1165"/>
      <c r="AW299" s="1165"/>
      <c r="AX299" s="1165"/>
      <c r="AY299" s="1165"/>
      <c r="AZ299" s="1165"/>
      <c r="BA299" s="1165"/>
      <c r="BB299" s="1165"/>
      <c r="BC299" s="1165"/>
      <c r="BD299" s="1165"/>
      <c r="BE299" s="1165"/>
      <c r="BF299" s="1165"/>
      <c r="BG299" s="1165"/>
      <c r="BH299" s="1165"/>
      <c r="BI299" s="1165"/>
      <c r="BJ299" s="1165"/>
      <c r="BK299" s="1165"/>
      <c r="BL299" s="1165"/>
      <c r="BM299" s="1165"/>
      <c r="BN299" s="1165"/>
      <c r="BO299" s="1165"/>
      <c r="BP299" s="1165"/>
      <c r="BQ299" s="1165"/>
      <c r="BR299" s="1165"/>
      <c r="BS299" s="1165"/>
      <c r="BT299" s="1165"/>
      <c r="BU299" s="1165"/>
      <c r="BV299" s="1165"/>
      <c r="BW299" s="1165"/>
      <c r="BX299" s="1165"/>
      <c r="BY299" s="1165"/>
      <c r="BZ299" s="1165"/>
      <c r="CA299" s="1165"/>
      <c r="CB299" s="1165"/>
      <c r="CC299" s="1165"/>
      <c r="CD299" s="1165"/>
      <c r="CE299" s="1165"/>
      <c r="CF299" s="1165"/>
      <c r="CG299" s="1165"/>
      <c r="CH299" s="1165"/>
      <c r="CI299" s="1165"/>
      <c r="CJ299" s="1165"/>
      <c r="CK299" s="1165"/>
      <c r="CL299" s="1223">
        <f t="shared" si="7"/>
        <v>2.5</v>
      </c>
      <c r="CN299" s="1165"/>
      <c r="CO299" s="1165"/>
      <c r="CP299" s="1165"/>
      <c r="CQ299" s="1165"/>
    </row>
    <row r="300" spans="1:95">
      <c r="A300" s="1165" t="s">
        <v>713</v>
      </c>
      <c r="B300" s="1180">
        <v>45870</v>
      </c>
      <c r="C300" s="1181"/>
      <c r="D300" s="1182"/>
      <c r="E300" s="1183"/>
      <c r="F300" s="1165"/>
      <c r="G300" s="1234"/>
      <c r="H300" s="1165"/>
      <c r="I300" s="1165"/>
      <c r="J300" s="1165"/>
      <c r="K300" s="1165"/>
      <c r="L300" s="1183"/>
      <c r="M300" s="1165"/>
      <c r="N300" s="1165"/>
      <c r="O300" s="1165"/>
      <c r="P300" s="1165"/>
      <c r="Q300" s="1165"/>
      <c r="R300" s="1165"/>
      <c r="S300" s="1165"/>
      <c r="T300" s="1165"/>
      <c r="U300" s="1165"/>
      <c r="V300" s="1165"/>
      <c r="W300" s="1165"/>
      <c r="X300" s="1165"/>
      <c r="Y300" s="1165"/>
      <c r="Z300" s="1165"/>
      <c r="AA300" s="1165"/>
      <c r="AB300" s="1165"/>
      <c r="AC300" s="1165"/>
      <c r="AD300" s="1165"/>
      <c r="AE300" s="1165"/>
      <c r="AF300" s="1165"/>
      <c r="AG300" s="1165"/>
      <c r="AH300" s="1165"/>
      <c r="AI300" s="1165"/>
      <c r="AJ300" s="1165"/>
      <c r="AK300" s="1165"/>
      <c r="AL300" s="1165"/>
      <c r="AM300" s="1165"/>
      <c r="AN300" s="1165"/>
      <c r="AO300" s="1165"/>
      <c r="AP300" s="1165"/>
      <c r="AQ300" s="1165"/>
      <c r="AR300" s="1165"/>
      <c r="AS300" s="1165"/>
      <c r="AT300" s="1165"/>
      <c r="AU300" s="1165"/>
      <c r="AV300" s="1165"/>
      <c r="AW300" s="1165"/>
      <c r="AX300" s="1165"/>
      <c r="AY300" s="1165"/>
      <c r="AZ300" s="1165"/>
      <c r="BA300" s="1165"/>
      <c r="BB300" s="1165"/>
      <c r="BC300" s="1165"/>
      <c r="BD300" s="1165"/>
      <c r="BE300" s="1165"/>
      <c r="BF300" s="1165"/>
      <c r="BG300" s="1165"/>
      <c r="BH300" s="1165"/>
      <c r="BI300" s="1165"/>
      <c r="BJ300" s="1165"/>
      <c r="BK300" s="1165"/>
      <c r="BL300" s="1165"/>
      <c r="BM300" s="1165"/>
      <c r="BN300" s="1165"/>
      <c r="BO300" s="1165"/>
      <c r="BP300" s="1165"/>
      <c r="BQ300" s="1165"/>
      <c r="BR300" s="1165"/>
      <c r="BS300" s="1165"/>
      <c r="BT300" s="1165"/>
      <c r="BU300" s="1165"/>
      <c r="BV300" s="1165"/>
      <c r="BW300" s="1165"/>
      <c r="BX300" s="1165"/>
      <c r="BY300" s="1165"/>
      <c r="BZ300" s="1165"/>
      <c r="CA300" s="1165"/>
      <c r="CB300" s="1165"/>
      <c r="CC300" s="1165"/>
      <c r="CD300" s="1165"/>
      <c r="CE300" s="1165"/>
      <c r="CF300" s="1165"/>
      <c r="CG300" s="1165"/>
      <c r="CH300" s="1165"/>
      <c r="CI300" s="1165"/>
      <c r="CJ300" s="1165"/>
      <c r="CK300" s="1165"/>
      <c r="CL300" s="1223"/>
      <c r="CN300" s="1165"/>
      <c r="CO300" s="1165"/>
      <c r="CP300" s="1165"/>
      <c r="CQ300" s="1165"/>
    </row>
    <row r="301" spans="1:95">
      <c r="A301" s="1165" t="s">
        <v>713</v>
      </c>
      <c r="B301" s="1180">
        <v>45901</v>
      </c>
      <c r="C301" s="1181"/>
      <c r="D301" s="1182"/>
      <c r="E301" s="1183"/>
      <c r="F301" s="1165"/>
      <c r="G301" s="1234"/>
      <c r="H301" s="1165"/>
      <c r="I301" s="1165"/>
      <c r="J301" s="1165"/>
      <c r="K301" s="1165"/>
      <c r="L301" s="1183"/>
      <c r="M301" s="1165"/>
      <c r="N301" s="1165"/>
      <c r="O301" s="1165"/>
      <c r="P301" s="1165"/>
      <c r="Q301" s="1165"/>
      <c r="R301" s="1165"/>
      <c r="S301" s="1165"/>
      <c r="T301" s="1165"/>
      <c r="U301" s="1165"/>
      <c r="V301" s="1165"/>
      <c r="W301" s="1165"/>
      <c r="X301" s="1165"/>
      <c r="Y301" s="1165"/>
      <c r="Z301" s="1165"/>
      <c r="AA301" s="1165"/>
      <c r="AB301" s="1165"/>
      <c r="AC301" s="1165"/>
      <c r="AD301" s="1165"/>
      <c r="AE301" s="1165"/>
      <c r="AF301" s="1165"/>
      <c r="AG301" s="1165"/>
      <c r="AH301" s="1165"/>
      <c r="AI301" s="1165"/>
      <c r="AJ301" s="1165"/>
      <c r="AK301" s="1165"/>
      <c r="AL301" s="1165"/>
      <c r="AM301" s="1165"/>
      <c r="AN301" s="1165"/>
      <c r="AO301" s="1165"/>
      <c r="AP301" s="1165"/>
      <c r="AQ301" s="1165"/>
      <c r="AR301" s="1165"/>
      <c r="AS301" s="1165"/>
      <c r="AT301" s="1165"/>
      <c r="AU301" s="1165"/>
      <c r="AV301" s="1165"/>
      <c r="AW301" s="1165"/>
      <c r="AX301" s="1165"/>
      <c r="AY301" s="1165"/>
      <c r="AZ301" s="1165"/>
      <c r="BA301" s="1165"/>
      <c r="BB301" s="1165"/>
      <c r="BC301" s="1165"/>
      <c r="BD301" s="1165"/>
      <c r="BE301" s="1165"/>
      <c r="BF301" s="1165"/>
      <c r="BG301" s="1165"/>
      <c r="BH301" s="1165"/>
      <c r="BI301" s="1165"/>
      <c r="BJ301" s="1165"/>
      <c r="BK301" s="1165"/>
      <c r="BL301" s="1165"/>
      <c r="BM301" s="1165"/>
      <c r="BN301" s="1165"/>
      <c r="BO301" s="1165"/>
      <c r="BP301" s="1165"/>
      <c r="BQ301" s="1165"/>
      <c r="BR301" s="1165"/>
      <c r="BS301" s="1165"/>
      <c r="BT301" s="1165"/>
      <c r="BU301" s="1165"/>
      <c r="BV301" s="1165"/>
      <c r="BW301" s="1165"/>
      <c r="BX301" s="1165"/>
      <c r="BY301" s="1165"/>
      <c r="BZ301" s="1165"/>
      <c r="CA301" s="1165"/>
      <c r="CB301" s="1165"/>
      <c r="CC301" s="1165"/>
      <c r="CD301" s="1165"/>
      <c r="CE301" s="1165"/>
      <c r="CF301" s="1165"/>
      <c r="CG301" s="1165"/>
      <c r="CH301" s="1165"/>
      <c r="CI301" s="1165"/>
      <c r="CJ301" s="1165"/>
      <c r="CK301" s="1165"/>
      <c r="CL301" s="1223"/>
      <c r="CN301" s="1165"/>
      <c r="CO301" s="1165"/>
      <c r="CP301" s="1165"/>
      <c r="CQ301" s="1165"/>
    </row>
    <row r="302" spans="1:95">
      <c r="A302" s="1165" t="s">
        <v>713</v>
      </c>
      <c r="B302" s="1180">
        <v>45931</v>
      </c>
      <c r="C302" s="1181"/>
      <c r="D302" s="1182"/>
      <c r="E302" s="1183"/>
      <c r="F302" s="1165"/>
      <c r="G302" s="1234"/>
      <c r="H302" s="1165"/>
      <c r="I302" s="1165"/>
      <c r="J302" s="1165"/>
      <c r="K302" s="1165"/>
      <c r="L302" s="1183"/>
      <c r="M302" s="1165"/>
      <c r="N302" s="1165"/>
      <c r="O302" s="1165"/>
      <c r="P302" s="1165"/>
      <c r="Q302" s="1165"/>
      <c r="R302" s="1165"/>
      <c r="S302" s="1165"/>
      <c r="T302" s="1165"/>
      <c r="U302" s="1165"/>
      <c r="V302" s="1165"/>
      <c r="W302" s="1165"/>
      <c r="X302" s="1165"/>
      <c r="Y302" s="1165"/>
      <c r="Z302" s="1165"/>
      <c r="AA302" s="1165"/>
      <c r="AB302" s="1165"/>
      <c r="AC302" s="1165"/>
      <c r="AD302" s="1165"/>
      <c r="AE302" s="1165"/>
      <c r="AF302" s="1165"/>
      <c r="AG302" s="1165"/>
      <c r="AH302" s="1165"/>
      <c r="AI302" s="1165"/>
      <c r="AJ302" s="1165"/>
      <c r="AK302" s="1165"/>
      <c r="AL302" s="1165"/>
      <c r="AM302" s="1165"/>
      <c r="AN302" s="1165"/>
      <c r="AO302" s="1165"/>
      <c r="AP302" s="1165"/>
      <c r="AQ302" s="1165"/>
      <c r="AR302" s="1165"/>
      <c r="AS302" s="1165"/>
      <c r="AT302" s="1165"/>
      <c r="AU302" s="1165"/>
      <c r="AV302" s="1165"/>
      <c r="AW302" s="1165"/>
      <c r="AX302" s="1165"/>
      <c r="AY302" s="1165"/>
      <c r="AZ302" s="1165"/>
      <c r="BA302" s="1165"/>
      <c r="BB302" s="1165"/>
      <c r="BC302" s="1165"/>
      <c r="BD302" s="1165"/>
      <c r="BE302" s="1165"/>
      <c r="BF302" s="1165"/>
      <c r="BG302" s="1165"/>
      <c r="BH302" s="1165"/>
      <c r="BI302" s="1165"/>
      <c r="BJ302" s="1165"/>
      <c r="BK302" s="1165"/>
      <c r="BL302" s="1165"/>
      <c r="BM302" s="1165"/>
      <c r="BN302" s="1165"/>
      <c r="BO302" s="1165"/>
      <c r="BP302" s="1165"/>
      <c r="BQ302" s="1165"/>
      <c r="BR302" s="1165"/>
      <c r="BS302" s="1165"/>
      <c r="BT302" s="1165"/>
      <c r="BU302" s="1165"/>
      <c r="BV302" s="1165"/>
      <c r="BW302" s="1165"/>
      <c r="BX302" s="1165"/>
      <c r="BY302" s="1165"/>
      <c r="BZ302" s="1165"/>
      <c r="CA302" s="1165"/>
      <c r="CB302" s="1165"/>
      <c r="CC302" s="1165"/>
      <c r="CD302" s="1165"/>
      <c r="CE302" s="1165"/>
      <c r="CF302" s="1165"/>
      <c r="CG302" s="1165"/>
      <c r="CH302" s="1165"/>
      <c r="CI302" s="1165"/>
      <c r="CJ302" s="1165"/>
      <c r="CK302" s="1165"/>
      <c r="CL302" s="1223"/>
      <c r="CN302" s="1165"/>
      <c r="CO302" s="1165"/>
      <c r="CP302" s="1165"/>
      <c r="CQ302" s="1165"/>
    </row>
    <row r="303" spans="1:95">
      <c r="A303" s="1165" t="s">
        <v>713</v>
      </c>
      <c r="B303" s="1180">
        <v>45962</v>
      </c>
      <c r="C303" s="1181"/>
      <c r="D303" s="1182"/>
      <c r="E303" s="1183"/>
      <c r="F303" s="1165"/>
      <c r="G303" s="1234"/>
      <c r="H303" s="1165"/>
      <c r="I303" s="1165"/>
      <c r="J303" s="1165"/>
      <c r="K303" s="1165"/>
      <c r="L303" s="1183"/>
      <c r="M303" s="1165"/>
      <c r="N303" s="1165"/>
      <c r="O303" s="1165"/>
      <c r="P303" s="1165"/>
      <c r="Q303" s="1165"/>
      <c r="R303" s="1165"/>
      <c r="S303" s="1165"/>
      <c r="T303" s="1165"/>
      <c r="U303" s="1165"/>
      <c r="V303" s="1165"/>
      <c r="W303" s="1165"/>
      <c r="X303" s="1165"/>
      <c r="Y303" s="1165"/>
      <c r="Z303" s="1165"/>
      <c r="AA303" s="1165"/>
      <c r="AB303" s="1165"/>
      <c r="AC303" s="1165"/>
      <c r="AD303" s="1165"/>
      <c r="AE303" s="1165"/>
      <c r="AF303" s="1165"/>
      <c r="AG303" s="1165"/>
      <c r="AH303" s="1165"/>
      <c r="AI303" s="1165"/>
      <c r="AJ303" s="1165"/>
      <c r="AK303" s="1165"/>
      <c r="AL303" s="1165"/>
      <c r="AM303" s="1165"/>
      <c r="AN303" s="1165"/>
      <c r="AO303" s="1165"/>
      <c r="AP303" s="1165"/>
      <c r="AQ303" s="1165"/>
      <c r="AR303" s="1165"/>
      <c r="AS303" s="1165"/>
      <c r="AT303" s="1165"/>
      <c r="AU303" s="1165"/>
      <c r="AV303" s="1165"/>
      <c r="AW303" s="1165"/>
      <c r="AX303" s="1165"/>
      <c r="AY303" s="1165"/>
      <c r="AZ303" s="1165"/>
      <c r="BA303" s="1165"/>
      <c r="BB303" s="1165"/>
      <c r="BC303" s="1165"/>
      <c r="BD303" s="1165"/>
      <c r="BE303" s="1165"/>
      <c r="BF303" s="1165"/>
      <c r="BG303" s="1165"/>
      <c r="BH303" s="1165"/>
      <c r="BI303" s="1165"/>
      <c r="BJ303" s="1165"/>
      <c r="BK303" s="1165"/>
      <c r="BL303" s="1165"/>
      <c r="BM303" s="1165"/>
      <c r="BN303" s="1165"/>
      <c r="BO303" s="1165"/>
      <c r="BP303" s="1165"/>
      <c r="BQ303" s="1165"/>
      <c r="BR303" s="1165"/>
      <c r="BS303" s="1165"/>
      <c r="BT303" s="1165"/>
      <c r="BU303" s="1165"/>
      <c r="BV303" s="1165"/>
      <c r="BW303" s="1165"/>
      <c r="BX303" s="1165"/>
      <c r="BY303" s="1165"/>
      <c r="BZ303" s="1165"/>
      <c r="CA303" s="1165"/>
      <c r="CB303" s="1165"/>
      <c r="CC303" s="1165"/>
      <c r="CD303" s="1165"/>
      <c r="CE303" s="1165"/>
      <c r="CF303" s="1165"/>
      <c r="CG303" s="1165"/>
      <c r="CH303" s="1165"/>
      <c r="CI303" s="1165"/>
      <c r="CJ303" s="1165"/>
      <c r="CK303" s="1165"/>
      <c r="CL303" s="1223"/>
      <c r="CN303" s="1165"/>
      <c r="CO303" s="1165"/>
      <c r="CP303" s="1165"/>
      <c r="CQ303" s="1165"/>
    </row>
    <row r="304" spans="1:95">
      <c r="A304" s="1165" t="s">
        <v>713</v>
      </c>
      <c r="B304" s="1180">
        <v>45992</v>
      </c>
      <c r="C304" s="1181"/>
      <c r="D304" s="1182"/>
      <c r="E304" s="1183"/>
      <c r="F304" s="1165"/>
      <c r="G304" s="1234"/>
      <c r="H304" s="1165"/>
      <c r="I304" s="1165"/>
      <c r="J304" s="1165"/>
      <c r="K304" s="1165"/>
      <c r="L304" s="1183"/>
      <c r="M304" s="1165"/>
      <c r="N304" s="1165"/>
      <c r="O304" s="1165"/>
      <c r="P304" s="1165"/>
      <c r="Q304" s="1165"/>
      <c r="R304" s="1165"/>
      <c r="S304" s="1165"/>
      <c r="T304" s="1165"/>
      <c r="U304" s="1165"/>
      <c r="V304" s="1165"/>
      <c r="W304" s="1165"/>
      <c r="X304" s="1165"/>
      <c r="Y304" s="1165"/>
      <c r="Z304" s="1165"/>
      <c r="AA304" s="1165"/>
      <c r="AB304" s="1165"/>
      <c r="AC304" s="1165"/>
      <c r="AD304" s="1165"/>
      <c r="AE304" s="1165"/>
      <c r="AF304" s="1165"/>
      <c r="AG304" s="1165"/>
      <c r="AH304" s="1165"/>
      <c r="AI304" s="1165"/>
      <c r="AJ304" s="1165"/>
      <c r="AK304" s="1165"/>
      <c r="AL304" s="1165"/>
      <c r="AM304" s="1165"/>
      <c r="AN304" s="1165"/>
      <c r="AO304" s="1165"/>
      <c r="AP304" s="1165"/>
      <c r="AQ304" s="1165"/>
      <c r="AR304" s="1165"/>
      <c r="AS304" s="1165"/>
      <c r="AT304" s="1165"/>
      <c r="AU304" s="1165"/>
      <c r="AV304" s="1165"/>
      <c r="AW304" s="1165"/>
      <c r="AX304" s="1165"/>
      <c r="AY304" s="1165"/>
      <c r="AZ304" s="1165"/>
      <c r="BA304" s="1165"/>
      <c r="BB304" s="1165"/>
      <c r="BC304" s="1165"/>
      <c r="BD304" s="1165"/>
      <c r="BE304" s="1165"/>
      <c r="BF304" s="1165"/>
      <c r="BG304" s="1165"/>
      <c r="BH304" s="1165"/>
      <c r="BI304" s="1165"/>
      <c r="BJ304" s="1165"/>
      <c r="BK304" s="1165"/>
      <c r="BL304" s="1165"/>
      <c r="BM304" s="1165"/>
      <c r="BN304" s="1165"/>
      <c r="BO304" s="1165"/>
      <c r="BP304" s="1165"/>
      <c r="BQ304" s="1165"/>
      <c r="BR304" s="1165"/>
      <c r="BS304" s="1165"/>
      <c r="BT304" s="1165"/>
      <c r="BU304" s="1165"/>
      <c r="BV304" s="1165"/>
      <c r="BW304" s="1165"/>
      <c r="BX304" s="1165"/>
      <c r="BY304" s="1165"/>
      <c r="BZ304" s="1165"/>
      <c r="CA304" s="1165"/>
      <c r="CB304" s="1165"/>
      <c r="CC304" s="1165"/>
      <c r="CD304" s="1165"/>
      <c r="CE304" s="1165"/>
      <c r="CF304" s="1165"/>
      <c r="CG304" s="1165"/>
      <c r="CH304" s="1165"/>
      <c r="CI304" s="1165"/>
      <c r="CJ304" s="1165"/>
      <c r="CK304" s="1165"/>
      <c r="CL304" s="1223"/>
      <c r="CN304" s="1165"/>
      <c r="CO304" s="1165"/>
      <c r="CP304" s="1165"/>
      <c r="CQ304" s="1165"/>
    </row>
    <row r="305" spans="1:95" hidden="1">
      <c r="A305" s="1165"/>
      <c r="B305" s="1180"/>
      <c r="C305" s="1181"/>
      <c r="D305" s="1165"/>
      <c r="E305" s="1183"/>
      <c r="F305" s="1184"/>
      <c r="G305" s="1234"/>
      <c r="H305" s="1184"/>
      <c r="I305" s="1184"/>
      <c r="J305" s="1184"/>
      <c r="K305" s="1165"/>
      <c r="L305" s="1183"/>
      <c r="M305" s="1165"/>
      <c r="N305" s="1165"/>
      <c r="O305" s="1165"/>
      <c r="P305" s="1165"/>
      <c r="Q305" s="1165"/>
      <c r="R305" s="1165"/>
      <c r="S305" s="1165"/>
      <c r="T305" s="1165"/>
      <c r="U305" s="1165"/>
      <c r="V305" s="1165"/>
      <c r="W305" s="1165"/>
      <c r="X305" s="1165"/>
      <c r="Y305" s="1165"/>
      <c r="Z305" s="1165"/>
      <c r="AA305" s="1165"/>
      <c r="AB305" s="1165"/>
      <c r="AC305" s="1165"/>
      <c r="AD305" s="1165"/>
      <c r="AE305" s="1165"/>
      <c r="AF305" s="1165"/>
      <c r="AG305" s="1165"/>
      <c r="AH305" s="1165"/>
      <c r="AI305" s="1165"/>
      <c r="AJ305" s="1165"/>
      <c r="AK305" s="1165"/>
      <c r="AL305" s="1165"/>
      <c r="AM305" s="1165"/>
      <c r="AN305" s="1165"/>
      <c r="AO305" s="1165"/>
      <c r="AP305" s="1165"/>
      <c r="AQ305" s="1165"/>
      <c r="AR305" s="1165"/>
      <c r="AS305" s="1165"/>
      <c r="AT305" s="1165"/>
      <c r="AU305" s="1165"/>
      <c r="AV305" s="1165"/>
      <c r="AW305" s="1165"/>
      <c r="AX305" s="1165"/>
      <c r="AY305" s="1165"/>
      <c r="AZ305" s="1165"/>
      <c r="BA305" s="1165"/>
      <c r="BB305" s="1165"/>
      <c r="BC305" s="1165"/>
      <c r="BD305" s="1165"/>
      <c r="BE305" s="1165"/>
      <c r="BF305" s="1165"/>
      <c r="BG305" s="1165"/>
      <c r="BH305" s="1165"/>
      <c r="BI305" s="1165"/>
      <c r="BJ305" s="1165"/>
      <c r="BK305" s="1165"/>
      <c r="BL305" s="1165"/>
      <c r="BM305" s="1165"/>
      <c r="BN305" s="1165"/>
      <c r="BO305" s="1165"/>
      <c r="BP305" s="1165"/>
      <c r="BQ305" s="1165"/>
      <c r="BR305" s="1165"/>
      <c r="BS305" s="1165"/>
      <c r="BT305" s="1165"/>
      <c r="BU305" s="1165"/>
      <c r="BV305" s="1165"/>
      <c r="BW305" s="1165"/>
      <c r="BX305" s="1165"/>
      <c r="BY305" s="1165"/>
      <c r="BZ305" s="1165"/>
      <c r="CA305" s="1165"/>
      <c r="CB305" s="1165"/>
      <c r="CC305" s="1165"/>
      <c r="CD305" s="1165"/>
      <c r="CE305" s="1165"/>
      <c r="CF305" s="1165"/>
      <c r="CG305" s="1165"/>
      <c r="CH305" s="1165"/>
      <c r="CI305" s="1165"/>
      <c r="CJ305" s="1165"/>
      <c r="CK305" s="1165"/>
      <c r="CL305" s="1165"/>
      <c r="CN305" s="1165"/>
      <c r="CO305" s="1165"/>
      <c r="CP305" s="1165"/>
      <c r="CQ305" s="1165"/>
    </row>
    <row r="306" spans="1:95" s="933" customFormat="1" hidden="1">
      <c r="A306" s="1185"/>
      <c r="B306" s="1201"/>
      <c r="C306" s="1187"/>
      <c r="D306" s="1185"/>
      <c r="E306" s="1194"/>
      <c r="F306" s="1197"/>
      <c r="G306" s="1235"/>
      <c r="H306" s="1197"/>
      <c r="I306" s="1197"/>
      <c r="J306" s="1197"/>
      <c r="K306" s="1185"/>
      <c r="L306" s="1194"/>
      <c r="M306" s="1185"/>
      <c r="N306" s="1185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85"/>
      <c r="BI306" s="1185"/>
      <c r="BJ306" s="1185"/>
      <c r="BK306" s="1185"/>
      <c r="BL306" s="1185"/>
      <c r="BM306" s="1185"/>
      <c r="BN306" s="1185"/>
      <c r="BO306" s="1185"/>
      <c r="BP306" s="1185"/>
      <c r="BQ306" s="1185"/>
      <c r="BR306" s="1185"/>
      <c r="BS306" s="1185"/>
      <c r="BT306" s="1185"/>
      <c r="BU306" s="1185"/>
      <c r="BV306" s="1185"/>
      <c r="BW306" s="1185"/>
      <c r="BX306" s="1185"/>
      <c r="BY306" s="1185"/>
      <c r="BZ306" s="1185"/>
      <c r="CA306" s="1185"/>
      <c r="CB306" s="1185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N306" s="1185"/>
      <c r="CO306" s="1185"/>
      <c r="CP306" s="1185"/>
      <c r="CQ306" s="1185"/>
    </row>
    <row r="307" spans="1:95" hidden="1">
      <c r="A307" s="1165" t="s">
        <v>711</v>
      </c>
      <c r="B307" s="1180">
        <v>44927</v>
      </c>
      <c r="C307" s="1181">
        <v>44951</v>
      </c>
      <c r="D307" s="1182"/>
      <c r="E307" s="1165">
        <v>8.1199999999999992</v>
      </c>
      <c r="F307" s="1165">
        <v>4600</v>
      </c>
      <c r="G307" s="1234"/>
      <c r="H307" s="1165"/>
      <c r="I307" s="1165"/>
      <c r="J307" s="1165"/>
      <c r="K307" s="1165"/>
      <c r="L307" s="1183">
        <v>8.24</v>
      </c>
      <c r="M307" s="1184">
        <v>4380</v>
      </c>
      <c r="N307" s="1184">
        <v>13</v>
      </c>
      <c r="O307" s="1184"/>
      <c r="P307" s="1184"/>
      <c r="Q307" s="1184"/>
      <c r="R307" s="1184"/>
      <c r="S307" s="1184"/>
      <c r="T307" s="1184"/>
      <c r="U307" s="1184"/>
      <c r="V307" s="1165"/>
      <c r="W307" s="1165"/>
      <c r="X307" s="1165"/>
      <c r="Y307" s="1165"/>
      <c r="Z307" s="1165"/>
      <c r="AA307" s="1165"/>
      <c r="AB307" s="1165"/>
      <c r="AC307" s="1165"/>
      <c r="AD307" s="1165"/>
      <c r="AE307" s="1165"/>
      <c r="AF307" s="1165"/>
      <c r="AG307" s="1165"/>
      <c r="AH307" s="1165"/>
      <c r="AI307" s="1165"/>
      <c r="AJ307" s="1165"/>
      <c r="AK307" s="1165"/>
      <c r="AL307" s="1165"/>
      <c r="AM307" s="1165"/>
      <c r="AN307" s="1165"/>
      <c r="AO307" s="1165"/>
      <c r="AP307" s="1165"/>
      <c r="AQ307" s="1165"/>
      <c r="AR307" s="1165"/>
      <c r="AS307" s="1165"/>
      <c r="AT307" s="1165"/>
      <c r="AU307" s="1165"/>
      <c r="AV307" s="1165"/>
      <c r="AW307" s="1165"/>
      <c r="AX307" s="1165"/>
      <c r="AY307" s="1165"/>
      <c r="AZ307" s="1165"/>
      <c r="BA307" s="1165"/>
      <c r="BB307" s="1165"/>
      <c r="BC307" s="1165"/>
      <c r="BD307" s="1165"/>
      <c r="BE307" s="1165"/>
      <c r="BF307" s="1165"/>
      <c r="BG307" s="1165"/>
      <c r="BH307" s="1165"/>
      <c r="BI307" s="1165"/>
      <c r="BJ307" s="1165"/>
      <c r="BK307" s="1165"/>
      <c r="BL307" s="1165"/>
      <c r="BM307" s="1165"/>
      <c r="BN307" s="1165"/>
      <c r="BO307" s="1165"/>
      <c r="BP307" s="1165"/>
      <c r="BQ307" s="1165"/>
      <c r="BR307" s="1165"/>
      <c r="BS307" s="1165"/>
      <c r="BT307" s="1165"/>
      <c r="BU307" s="1165"/>
      <c r="BV307" s="1165"/>
      <c r="BW307" s="1165"/>
      <c r="BX307" s="1165"/>
      <c r="BY307" s="1165"/>
      <c r="BZ307" s="1165"/>
      <c r="CA307" s="1165"/>
      <c r="CB307" s="1165"/>
      <c r="CC307" s="1165"/>
      <c r="CD307" s="1165"/>
      <c r="CE307" s="1165"/>
      <c r="CF307" s="1165"/>
      <c r="CG307" s="1165"/>
      <c r="CH307" s="1165"/>
      <c r="CI307" s="1165"/>
      <c r="CJ307" s="1165"/>
      <c r="CK307" s="1165"/>
      <c r="CL307" s="1165">
        <f t="shared" ref="CL307:CL337" si="8">IF(N307="","",IF(LEFT(N307,1)="&lt;",VALUE(RIGHT(N307,1)/2),N307))</f>
        <v>13</v>
      </c>
      <c r="CN307" s="1184"/>
      <c r="CO307" s="1165"/>
      <c r="CP307" s="1165"/>
      <c r="CQ307" s="1165"/>
    </row>
    <row r="308" spans="1:95" hidden="1">
      <c r="A308" s="1165" t="s">
        <v>711</v>
      </c>
      <c r="B308" s="1180">
        <v>44958</v>
      </c>
      <c r="C308" s="1181">
        <v>44978</v>
      </c>
      <c r="D308" s="1182"/>
      <c r="E308" s="1183">
        <v>8.11</v>
      </c>
      <c r="F308" s="1165">
        <v>4880</v>
      </c>
      <c r="G308" s="1234"/>
      <c r="H308" s="1165"/>
      <c r="I308" s="1165"/>
      <c r="J308" s="1165"/>
      <c r="K308" s="1165"/>
      <c r="L308" s="1183">
        <v>8.18</v>
      </c>
      <c r="M308" s="1165">
        <v>4010</v>
      </c>
      <c r="N308" s="1165">
        <v>14</v>
      </c>
      <c r="O308" s="1165"/>
      <c r="P308" s="1165"/>
      <c r="Q308" s="1165"/>
      <c r="R308" s="1165"/>
      <c r="S308" s="1165"/>
      <c r="T308" s="1165"/>
      <c r="U308" s="1165"/>
      <c r="V308" s="1165"/>
      <c r="W308" s="1165"/>
      <c r="X308" s="1165"/>
      <c r="Y308" s="1165"/>
      <c r="Z308" s="1165"/>
      <c r="AA308" s="1165"/>
      <c r="AB308" s="1165"/>
      <c r="AC308" s="1165"/>
      <c r="AD308" s="1165"/>
      <c r="AE308" s="1165"/>
      <c r="AF308" s="1165"/>
      <c r="AG308" s="1165"/>
      <c r="AH308" s="1165"/>
      <c r="AI308" s="1165"/>
      <c r="AJ308" s="1165"/>
      <c r="AK308" s="1165"/>
      <c r="AL308" s="1165"/>
      <c r="AM308" s="1165"/>
      <c r="AN308" s="1165"/>
      <c r="AO308" s="1165"/>
      <c r="AP308" s="1165"/>
      <c r="AQ308" s="1165"/>
      <c r="AR308" s="1165"/>
      <c r="AS308" s="1165"/>
      <c r="AT308" s="1165"/>
      <c r="AU308" s="1165"/>
      <c r="AV308" s="1165"/>
      <c r="AW308" s="1165"/>
      <c r="AX308" s="1165"/>
      <c r="AY308" s="1165"/>
      <c r="AZ308" s="1165"/>
      <c r="BA308" s="1165"/>
      <c r="BB308" s="1165"/>
      <c r="BC308" s="1165"/>
      <c r="BD308" s="1165"/>
      <c r="BE308" s="1165"/>
      <c r="BF308" s="1165"/>
      <c r="BG308" s="1165"/>
      <c r="BH308" s="1165"/>
      <c r="BI308" s="1165"/>
      <c r="BJ308" s="1165"/>
      <c r="BK308" s="1165"/>
      <c r="BL308" s="1165"/>
      <c r="BM308" s="1165"/>
      <c r="BN308" s="1165"/>
      <c r="BO308" s="1165"/>
      <c r="BP308" s="1165"/>
      <c r="BQ308" s="1165"/>
      <c r="BR308" s="1165"/>
      <c r="BS308" s="1165"/>
      <c r="BT308" s="1165"/>
      <c r="BU308" s="1165"/>
      <c r="BV308" s="1165"/>
      <c r="BW308" s="1165"/>
      <c r="BX308" s="1165"/>
      <c r="BY308" s="1165"/>
      <c r="BZ308" s="1165"/>
      <c r="CA308" s="1165"/>
      <c r="CB308" s="1165"/>
      <c r="CC308" s="1165"/>
      <c r="CD308" s="1165"/>
      <c r="CE308" s="1165"/>
      <c r="CF308" s="1165"/>
      <c r="CG308" s="1165"/>
      <c r="CH308" s="1165"/>
      <c r="CI308" s="1165"/>
      <c r="CJ308" s="1165"/>
      <c r="CK308" s="1165"/>
      <c r="CL308" s="1165">
        <f t="shared" si="8"/>
        <v>14</v>
      </c>
      <c r="CN308" s="1165"/>
      <c r="CO308" s="1165"/>
      <c r="CP308" s="1165"/>
      <c r="CQ308" s="1165"/>
    </row>
    <row r="309" spans="1:95" hidden="1">
      <c r="A309" s="1165" t="s">
        <v>711</v>
      </c>
      <c r="B309" s="1180">
        <v>44986</v>
      </c>
      <c r="C309" s="1181">
        <v>45007</v>
      </c>
      <c r="D309" s="1182"/>
      <c r="E309" s="1165">
        <v>8.01</v>
      </c>
      <c r="F309" s="1165">
        <v>4250</v>
      </c>
      <c r="G309" s="1234"/>
      <c r="H309" s="1165"/>
      <c r="I309" s="1165"/>
      <c r="J309" s="1165"/>
      <c r="K309" s="1165"/>
      <c r="L309" s="1183">
        <v>8.17</v>
      </c>
      <c r="M309" s="1165">
        <v>4660</v>
      </c>
      <c r="N309" s="1165" t="s">
        <v>53</v>
      </c>
      <c r="O309" s="1165"/>
      <c r="P309" s="1165"/>
      <c r="Q309" s="1165"/>
      <c r="R309" s="1165"/>
      <c r="S309" s="1165"/>
      <c r="T309" s="1165"/>
      <c r="U309" s="1165"/>
      <c r="V309" s="1165" t="s">
        <v>17</v>
      </c>
      <c r="W309" s="1165">
        <v>3.5000000000000003E-2</v>
      </c>
      <c r="X309" s="1165" t="s">
        <v>37</v>
      </c>
      <c r="Y309" s="1165" t="s">
        <v>17</v>
      </c>
      <c r="Z309" s="1165"/>
      <c r="AA309" s="1165" t="s">
        <v>17</v>
      </c>
      <c r="AB309" s="1165" t="s">
        <v>17</v>
      </c>
      <c r="AC309" s="1165">
        <v>0.17699999999999999</v>
      </c>
      <c r="AD309" s="1165">
        <v>5.0000000000000001E-3</v>
      </c>
      <c r="AE309" s="1165" t="s">
        <v>30</v>
      </c>
      <c r="AF309" s="1165" t="s">
        <v>50</v>
      </c>
      <c r="AG309" s="1165" t="s">
        <v>52</v>
      </c>
      <c r="AH309" s="1165" t="s">
        <v>52</v>
      </c>
      <c r="AI309" s="1165"/>
      <c r="AJ309" s="1165">
        <v>1E-3</v>
      </c>
      <c r="AK309" s="1165">
        <v>4.1000000000000002E-2</v>
      </c>
      <c r="AL309" s="1165" t="s">
        <v>37</v>
      </c>
      <c r="AM309" s="1165" t="s">
        <v>17</v>
      </c>
      <c r="AN309" s="1165"/>
      <c r="AO309" s="1165" t="s">
        <v>17</v>
      </c>
      <c r="AP309" s="1165" t="s">
        <v>17</v>
      </c>
      <c r="AQ309" s="1165">
        <v>0.309</v>
      </c>
      <c r="AR309" s="1165">
        <v>6.0000000000000001E-3</v>
      </c>
      <c r="AS309" s="1165" t="s">
        <v>30</v>
      </c>
      <c r="AT309" s="1165" t="s">
        <v>50</v>
      </c>
      <c r="AU309" s="1165">
        <v>0.05</v>
      </c>
      <c r="AV309" s="1165">
        <v>0.1</v>
      </c>
      <c r="AW309" s="1165" t="s">
        <v>37</v>
      </c>
      <c r="AX309" s="1165" t="s">
        <v>37</v>
      </c>
      <c r="AY309" s="1165" t="s">
        <v>53</v>
      </c>
      <c r="AZ309" s="1165" t="s">
        <v>85</v>
      </c>
      <c r="BA309" s="1165" t="s">
        <v>85</v>
      </c>
      <c r="BB309" s="1165" t="s">
        <v>85</v>
      </c>
      <c r="BC309" s="1165" t="s">
        <v>85</v>
      </c>
      <c r="BD309" s="1165" t="s">
        <v>85</v>
      </c>
      <c r="BE309" s="1165" t="s">
        <v>85</v>
      </c>
      <c r="BF309" s="1165" t="s">
        <v>85</v>
      </c>
      <c r="BG309" s="1165" t="s">
        <v>85</v>
      </c>
      <c r="BH309" s="1165" t="s">
        <v>85</v>
      </c>
      <c r="BI309" s="1165" t="s">
        <v>85</v>
      </c>
      <c r="BJ309" s="1165" t="s">
        <v>85</v>
      </c>
      <c r="BK309" s="1165" t="s">
        <v>85</v>
      </c>
      <c r="BL309" s="1165" t="s">
        <v>102</v>
      </c>
      <c r="BM309" s="1165" t="s">
        <v>85</v>
      </c>
      <c r="BN309" s="1165" t="s">
        <v>85</v>
      </c>
      <c r="BO309" s="1165" t="s">
        <v>85</v>
      </c>
      <c r="BP309" s="1165" t="s">
        <v>102</v>
      </c>
      <c r="BQ309" s="1165" t="s">
        <v>102</v>
      </c>
      <c r="BR309" s="1165" t="s">
        <v>332</v>
      </c>
      <c r="BS309" s="1165" t="s">
        <v>0</v>
      </c>
      <c r="BT309" s="1165" t="s">
        <v>333</v>
      </c>
      <c r="BU309" s="1165" t="s">
        <v>0</v>
      </c>
      <c r="BV309" s="1165" t="s">
        <v>0</v>
      </c>
      <c r="BW309" s="1165" t="s">
        <v>332</v>
      </c>
      <c r="BX309" s="1165" t="s">
        <v>332</v>
      </c>
      <c r="BY309" s="1165" t="s">
        <v>333</v>
      </c>
      <c r="BZ309" s="1165" t="s">
        <v>333</v>
      </c>
      <c r="CA309" s="1165" t="s">
        <v>333</v>
      </c>
      <c r="CB309" s="1165" t="s">
        <v>333</v>
      </c>
      <c r="CC309" s="1165" t="s">
        <v>333</v>
      </c>
      <c r="CD309" s="1165" t="s">
        <v>51</v>
      </c>
      <c r="CE309" s="1165" t="s">
        <v>15</v>
      </c>
      <c r="CF309" s="1165" t="s">
        <v>15</v>
      </c>
      <c r="CG309" s="1165" t="s">
        <v>15</v>
      </c>
      <c r="CH309" s="1165" t="s">
        <v>15</v>
      </c>
      <c r="CI309" s="1165" t="s">
        <v>15</v>
      </c>
      <c r="CJ309" s="1165" t="s">
        <v>51</v>
      </c>
      <c r="CK309" s="1165" t="s">
        <v>53</v>
      </c>
      <c r="CL309" s="1165">
        <f t="shared" si="8"/>
        <v>2.5</v>
      </c>
      <c r="CN309" s="1165"/>
      <c r="CO309" s="1165"/>
      <c r="CP309" s="1165"/>
      <c r="CQ309" s="1165"/>
    </row>
    <row r="310" spans="1:95" hidden="1">
      <c r="A310" s="1165" t="s">
        <v>711</v>
      </c>
      <c r="B310" s="1180">
        <v>45017</v>
      </c>
      <c r="C310" s="1181">
        <v>45042</v>
      </c>
      <c r="D310" s="1182"/>
      <c r="E310" s="1165">
        <v>8.14</v>
      </c>
      <c r="F310" s="1165">
        <v>5080</v>
      </c>
      <c r="G310" s="1234"/>
      <c r="H310" s="1165"/>
      <c r="I310" s="1165"/>
      <c r="J310" s="1165"/>
      <c r="K310" s="1165"/>
      <c r="L310" s="1183">
        <v>8.2799999999999994</v>
      </c>
      <c r="M310" s="1165">
        <v>5360</v>
      </c>
      <c r="N310" s="1165">
        <v>15</v>
      </c>
      <c r="O310" s="1165"/>
      <c r="P310" s="1165"/>
      <c r="Q310" s="1165"/>
      <c r="R310" s="1165"/>
      <c r="S310" s="1165"/>
      <c r="T310" s="1165"/>
      <c r="U310" s="1165"/>
      <c r="V310" s="1165"/>
      <c r="W310" s="1165"/>
      <c r="X310" s="1165"/>
      <c r="Y310" s="1165"/>
      <c r="Z310" s="1165"/>
      <c r="AA310" s="1165"/>
      <c r="AB310" s="1165"/>
      <c r="AC310" s="1165"/>
      <c r="AD310" s="1165"/>
      <c r="AE310" s="1165"/>
      <c r="AF310" s="1165"/>
      <c r="AG310" s="1165"/>
      <c r="AH310" s="1165"/>
      <c r="AI310" s="1165"/>
      <c r="AJ310" s="1165"/>
      <c r="AK310" s="1165"/>
      <c r="AL310" s="1165"/>
      <c r="AM310" s="1165"/>
      <c r="AN310" s="1165"/>
      <c r="AO310" s="1165"/>
      <c r="AP310" s="1165"/>
      <c r="AQ310" s="1165"/>
      <c r="AR310" s="1165"/>
      <c r="AS310" s="1165"/>
      <c r="AT310" s="1165"/>
      <c r="AU310" s="1165"/>
      <c r="AV310" s="1165"/>
      <c r="AW310" s="1165"/>
      <c r="AX310" s="1165"/>
      <c r="AY310" s="1165"/>
      <c r="AZ310" s="1165"/>
      <c r="BA310" s="1165"/>
      <c r="BB310" s="1165"/>
      <c r="BC310" s="1165"/>
      <c r="BD310" s="1165"/>
      <c r="BE310" s="1165"/>
      <c r="BF310" s="1165"/>
      <c r="BG310" s="1165"/>
      <c r="BH310" s="1165"/>
      <c r="BI310" s="1165"/>
      <c r="BJ310" s="1165"/>
      <c r="BK310" s="1165"/>
      <c r="BL310" s="1165"/>
      <c r="BM310" s="1165"/>
      <c r="BN310" s="1165"/>
      <c r="BO310" s="1165"/>
      <c r="BP310" s="1165"/>
      <c r="BQ310" s="1165"/>
      <c r="BR310" s="1165"/>
      <c r="BS310" s="1165"/>
      <c r="BT310" s="1165"/>
      <c r="BU310" s="1165"/>
      <c r="BV310" s="1165"/>
      <c r="BW310" s="1165"/>
      <c r="BX310" s="1165"/>
      <c r="BY310" s="1165"/>
      <c r="BZ310" s="1165"/>
      <c r="CA310" s="1165"/>
      <c r="CB310" s="1165"/>
      <c r="CC310" s="1165"/>
      <c r="CD310" s="1165"/>
      <c r="CE310" s="1165"/>
      <c r="CF310" s="1165"/>
      <c r="CG310" s="1165"/>
      <c r="CH310" s="1165"/>
      <c r="CI310" s="1165"/>
      <c r="CJ310" s="1165"/>
      <c r="CK310" s="1165"/>
      <c r="CL310" s="1165">
        <f t="shared" si="8"/>
        <v>15</v>
      </c>
      <c r="CN310" s="1165"/>
      <c r="CO310" s="1165"/>
      <c r="CP310" s="1165"/>
      <c r="CQ310" s="1165"/>
    </row>
    <row r="311" spans="1:95" hidden="1">
      <c r="A311" s="1165" t="s">
        <v>711</v>
      </c>
      <c r="B311" s="1180">
        <v>45047</v>
      </c>
      <c r="C311" s="1181">
        <v>45061</v>
      </c>
      <c r="D311" s="1182"/>
      <c r="E311" s="1183">
        <v>8.36</v>
      </c>
      <c r="F311" s="1184">
        <v>5230</v>
      </c>
      <c r="G311" s="1234"/>
      <c r="H311" s="1184"/>
      <c r="I311" s="1184"/>
      <c r="J311" s="1184"/>
      <c r="K311" s="1165"/>
      <c r="L311" s="1183">
        <v>8.34</v>
      </c>
      <c r="M311" s="1165">
        <v>5350</v>
      </c>
      <c r="N311" s="1165">
        <v>6</v>
      </c>
      <c r="O311" s="1165"/>
      <c r="P311" s="1165"/>
      <c r="Q311" s="1165"/>
      <c r="R311" s="1165"/>
      <c r="S311" s="1165"/>
      <c r="T311" s="1165"/>
      <c r="U311" s="1165"/>
      <c r="V311" s="1165"/>
      <c r="W311" s="1165"/>
      <c r="X311" s="1165"/>
      <c r="Y311" s="1165"/>
      <c r="Z311" s="1165"/>
      <c r="AA311" s="1165"/>
      <c r="AB311" s="1165"/>
      <c r="AC311" s="1165"/>
      <c r="AD311" s="1165"/>
      <c r="AE311" s="1165"/>
      <c r="AF311" s="1165"/>
      <c r="AG311" s="1165"/>
      <c r="AH311" s="1165"/>
      <c r="AI311" s="1165"/>
      <c r="AJ311" s="1165"/>
      <c r="AK311" s="1165"/>
      <c r="AL311" s="1165"/>
      <c r="AM311" s="1165"/>
      <c r="AN311" s="1165"/>
      <c r="AO311" s="1165"/>
      <c r="AP311" s="1165"/>
      <c r="AQ311" s="1165"/>
      <c r="AR311" s="1165"/>
      <c r="AS311" s="1165"/>
      <c r="AT311" s="1165"/>
      <c r="AU311" s="1165"/>
      <c r="AV311" s="1165"/>
      <c r="AW311" s="1165"/>
      <c r="AX311" s="1165"/>
      <c r="AY311" s="1165"/>
      <c r="AZ311" s="1165"/>
      <c r="BA311" s="1165"/>
      <c r="BB311" s="1165"/>
      <c r="BC311" s="1165"/>
      <c r="BD311" s="1165"/>
      <c r="BE311" s="1165"/>
      <c r="BF311" s="1165"/>
      <c r="BG311" s="1165"/>
      <c r="BH311" s="1165"/>
      <c r="BI311" s="1165"/>
      <c r="BJ311" s="1165"/>
      <c r="BK311" s="1165"/>
      <c r="BL311" s="1165"/>
      <c r="BM311" s="1165"/>
      <c r="BN311" s="1165"/>
      <c r="BO311" s="1165"/>
      <c r="BP311" s="1165"/>
      <c r="BQ311" s="1165"/>
      <c r="BR311" s="1165"/>
      <c r="BS311" s="1165"/>
      <c r="BT311" s="1165"/>
      <c r="BU311" s="1165"/>
      <c r="BV311" s="1165"/>
      <c r="BW311" s="1165"/>
      <c r="BX311" s="1165"/>
      <c r="BY311" s="1165"/>
      <c r="BZ311" s="1165"/>
      <c r="CA311" s="1165"/>
      <c r="CB311" s="1165"/>
      <c r="CC311" s="1165"/>
      <c r="CD311" s="1165"/>
      <c r="CE311" s="1165"/>
      <c r="CF311" s="1165"/>
      <c r="CG311" s="1165"/>
      <c r="CH311" s="1165"/>
      <c r="CI311" s="1165"/>
      <c r="CJ311" s="1165"/>
      <c r="CK311" s="1165"/>
      <c r="CL311" s="1165">
        <f t="shared" si="8"/>
        <v>6</v>
      </c>
      <c r="CN311" s="1165"/>
      <c r="CO311" s="1165"/>
      <c r="CP311" s="1165"/>
      <c r="CQ311" s="1165"/>
    </row>
    <row r="312" spans="1:95" hidden="1">
      <c r="A312" s="1165" t="s">
        <v>711</v>
      </c>
      <c r="B312" s="1180">
        <v>45078</v>
      </c>
      <c r="C312" s="1181">
        <v>45104</v>
      </c>
      <c r="D312" s="1182"/>
      <c r="E312" s="1165">
        <v>8.33</v>
      </c>
      <c r="F312" s="1165">
        <v>4750</v>
      </c>
      <c r="G312" s="1234"/>
      <c r="H312" s="1165"/>
      <c r="I312" s="1165"/>
      <c r="J312" s="1165"/>
      <c r="K312" s="1165"/>
      <c r="L312" s="1183">
        <v>8.3699999999999992</v>
      </c>
      <c r="M312" s="1165">
        <v>5480</v>
      </c>
      <c r="N312" s="1165">
        <v>14</v>
      </c>
      <c r="O312" s="1165"/>
      <c r="P312" s="1165"/>
      <c r="Q312" s="1165"/>
      <c r="R312" s="1165"/>
      <c r="S312" s="1165"/>
      <c r="T312" s="1165"/>
      <c r="U312" s="1165"/>
      <c r="V312" s="1165" t="s">
        <v>17</v>
      </c>
      <c r="W312" s="1165">
        <v>2.5999999999999999E-2</v>
      </c>
      <c r="X312" s="1165" t="s">
        <v>37</v>
      </c>
      <c r="Y312" s="1165" t="s">
        <v>17</v>
      </c>
      <c r="Z312" s="1165"/>
      <c r="AA312" s="1165" t="s">
        <v>17</v>
      </c>
      <c r="AB312" s="1165" t="s">
        <v>17</v>
      </c>
      <c r="AC312" s="1165">
        <v>6.2E-2</v>
      </c>
      <c r="AD312" s="1165">
        <v>6.0000000000000001E-3</v>
      </c>
      <c r="AE312" s="1165" t="s">
        <v>30</v>
      </c>
      <c r="AF312" s="1165" t="s">
        <v>50</v>
      </c>
      <c r="AG312" s="1165">
        <v>0.05</v>
      </c>
      <c r="AH312" s="1165" t="s">
        <v>52</v>
      </c>
      <c r="AI312" s="1165"/>
      <c r="AJ312" s="1165" t="s">
        <v>17</v>
      </c>
      <c r="AK312" s="1165">
        <v>2.7E-2</v>
      </c>
      <c r="AL312" s="1165" t="s">
        <v>37</v>
      </c>
      <c r="AM312" s="1165" t="s">
        <v>17</v>
      </c>
      <c r="AN312" s="1165"/>
      <c r="AO312" s="1165" t="s">
        <v>17</v>
      </c>
      <c r="AP312" s="1165" t="s">
        <v>17</v>
      </c>
      <c r="AQ312" s="1165">
        <v>0.123</v>
      </c>
      <c r="AR312" s="1165">
        <v>7.0000000000000001E-3</v>
      </c>
      <c r="AS312" s="1165" t="s">
        <v>30</v>
      </c>
      <c r="AT312" s="1165" t="s">
        <v>50</v>
      </c>
      <c r="AU312" s="1165" t="s">
        <v>52</v>
      </c>
      <c r="AV312" s="1165">
        <v>0.35</v>
      </c>
      <c r="AW312" s="1165" t="s">
        <v>37</v>
      </c>
      <c r="AX312" s="1165" t="s">
        <v>37</v>
      </c>
      <c r="AY312" s="1165" t="s">
        <v>53</v>
      </c>
      <c r="AZ312" s="1165" t="s">
        <v>85</v>
      </c>
      <c r="BA312" s="1165" t="s">
        <v>85</v>
      </c>
      <c r="BB312" s="1165" t="s">
        <v>85</v>
      </c>
      <c r="BC312" s="1165" t="s">
        <v>85</v>
      </c>
      <c r="BD312" s="1165" t="s">
        <v>85</v>
      </c>
      <c r="BE312" s="1165" t="s">
        <v>85</v>
      </c>
      <c r="BF312" s="1165" t="s">
        <v>85</v>
      </c>
      <c r="BG312" s="1165" t="s">
        <v>85</v>
      </c>
      <c r="BH312" s="1165" t="s">
        <v>85</v>
      </c>
      <c r="BI312" s="1165" t="s">
        <v>85</v>
      </c>
      <c r="BJ312" s="1165" t="s">
        <v>85</v>
      </c>
      <c r="BK312" s="1165" t="s">
        <v>85</v>
      </c>
      <c r="BL312" s="1165" t="s">
        <v>102</v>
      </c>
      <c r="BM312" s="1165" t="s">
        <v>85</v>
      </c>
      <c r="BN312" s="1165" t="s">
        <v>85</v>
      </c>
      <c r="BO312" s="1165" t="s">
        <v>85</v>
      </c>
      <c r="BP312" s="1165" t="s">
        <v>102</v>
      </c>
      <c r="BQ312" s="1165" t="s">
        <v>102</v>
      </c>
      <c r="BR312" s="1165" t="s">
        <v>332</v>
      </c>
      <c r="BS312" s="1165" t="s">
        <v>0</v>
      </c>
      <c r="BT312" s="1165" t="s">
        <v>333</v>
      </c>
      <c r="BU312" s="1165" t="s">
        <v>0</v>
      </c>
      <c r="BV312" s="1165" t="s">
        <v>0</v>
      </c>
      <c r="BW312" s="1165" t="s">
        <v>332</v>
      </c>
      <c r="BX312" s="1165" t="s">
        <v>332</v>
      </c>
      <c r="BY312" s="1165" t="s">
        <v>333</v>
      </c>
      <c r="BZ312" s="1165" t="s">
        <v>333</v>
      </c>
      <c r="CA312" s="1165" t="s">
        <v>333</v>
      </c>
      <c r="CB312" s="1165" t="s">
        <v>333</v>
      </c>
      <c r="CC312" s="1165" t="s">
        <v>333</v>
      </c>
      <c r="CD312" s="1165" t="s">
        <v>51</v>
      </c>
      <c r="CE312" s="1165" t="s">
        <v>15</v>
      </c>
      <c r="CF312" s="1165" t="s">
        <v>15</v>
      </c>
      <c r="CG312" s="1165" t="s">
        <v>15</v>
      </c>
      <c r="CH312" s="1165" t="s">
        <v>15</v>
      </c>
      <c r="CI312" s="1165" t="s">
        <v>15</v>
      </c>
      <c r="CJ312" s="1165" t="s">
        <v>51</v>
      </c>
      <c r="CK312" s="1165" t="s">
        <v>53</v>
      </c>
      <c r="CL312" s="1165">
        <f t="shared" si="8"/>
        <v>14</v>
      </c>
      <c r="CN312" s="1165"/>
      <c r="CO312" s="1165"/>
      <c r="CP312" s="1165"/>
      <c r="CQ312" s="1165"/>
    </row>
    <row r="313" spans="1:95" hidden="1">
      <c r="A313" s="1165" t="s">
        <v>711</v>
      </c>
      <c r="B313" s="1180">
        <v>45108</v>
      </c>
      <c r="C313" s="1181">
        <v>45117</v>
      </c>
      <c r="D313" s="1182"/>
      <c r="E313" s="1165">
        <v>8.32</v>
      </c>
      <c r="F313" s="1165">
        <v>4540</v>
      </c>
      <c r="G313" s="1234"/>
      <c r="H313" s="1165"/>
      <c r="I313" s="1165"/>
      <c r="J313" s="1165"/>
      <c r="K313" s="1165"/>
      <c r="L313" s="1183">
        <v>8.42</v>
      </c>
      <c r="M313" s="1165">
        <v>5440</v>
      </c>
      <c r="N313" s="1165">
        <v>17</v>
      </c>
      <c r="O313" s="1165"/>
      <c r="P313" s="1165"/>
      <c r="Q313" s="1165"/>
      <c r="R313" s="1165"/>
      <c r="S313" s="1165"/>
      <c r="T313" s="1165"/>
      <c r="U313" s="1165"/>
      <c r="V313" s="1165"/>
      <c r="W313" s="1165"/>
      <c r="X313" s="1165"/>
      <c r="Y313" s="1165"/>
      <c r="Z313" s="1165"/>
      <c r="AA313" s="1165"/>
      <c r="AB313" s="1165"/>
      <c r="AC313" s="1165"/>
      <c r="AD313" s="1165"/>
      <c r="AE313" s="1165"/>
      <c r="AF313" s="1165"/>
      <c r="AG313" s="1165"/>
      <c r="AH313" s="1165"/>
      <c r="AI313" s="1165"/>
      <c r="AJ313" s="1165"/>
      <c r="AK313" s="1165"/>
      <c r="AL313" s="1165"/>
      <c r="AM313" s="1165"/>
      <c r="AN313" s="1165"/>
      <c r="AO313" s="1165"/>
      <c r="AP313" s="1165"/>
      <c r="AQ313" s="1165"/>
      <c r="AR313" s="1165"/>
      <c r="AS313" s="1165"/>
      <c r="AT313" s="1165"/>
      <c r="AU313" s="1165"/>
      <c r="AV313" s="1165"/>
      <c r="AW313" s="1165"/>
      <c r="AX313" s="1165"/>
      <c r="AY313" s="1165"/>
      <c r="AZ313" s="1165"/>
      <c r="BA313" s="1165"/>
      <c r="BB313" s="1165"/>
      <c r="BC313" s="1165"/>
      <c r="BD313" s="1165"/>
      <c r="BE313" s="1165"/>
      <c r="BF313" s="1165"/>
      <c r="BG313" s="1165"/>
      <c r="BH313" s="1165"/>
      <c r="BI313" s="1165"/>
      <c r="BJ313" s="1165"/>
      <c r="BK313" s="1165"/>
      <c r="BL313" s="1165"/>
      <c r="BM313" s="1165"/>
      <c r="BN313" s="1165"/>
      <c r="BO313" s="1165"/>
      <c r="BP313" s="1165"/>
      <c r="BQ313" s="1165"/>
      <c r="BR313" s="1165"/>
      <c r="BS313" s="1165"/>
      <c r="BT313" s="1165"/>
      <c r="BU313" s="1165"/>
      <c r="BV313" s="1165"/>
      <c r="BW313" s="1165"/>
      <c r="BX313" s="1165"/>
      <c r="BY313" s="1165"/>
      <c r="BZ313" s="1165"/>
      <c r="CA313" s="1165"/>
      <c r="CB313" s="1165"/>
      <c r="CC313" s="1165"/>
      <c r="CD313" s="1165"/>
      <c r="CE313" s="1165"/>
      <c r="CF313" s="1165"/>
      <c r="CG313" s="1165"/>
      <c r="CH313" s="1165"/>
      <c r="CI313" s="1165"/>
      <c r="CJ313" s="1165"/>
      <c r="CK313" s="1165"/>
      <c r="CL313" s="1165">
        <f t="shared" si="8"/>
        <v>17</v>
      </c>
      <c r="CN313" s="1165"/>
      <c r="CO313" s="1165"/>
      <c r="CP313" s="1165"/>
      <c r="CQ313" s="1165"/>
    </row>
    <row r="314" spans="1:95" hidden="1">
      <c r="A314" s="1165" t="s">
        <v>711</v>
      </c>
      <c r="B314" s="1180">
        <v>45139</v>
      </c>
      <c r="C314" s="1181">
        <v>45153</v>
      </c>
      <c r="D314" s="1182"/>
      <c r="E314" s="1165">
        <v>8.34</v>
      </c>
      <c r="F314" s="1165">
        <v>4750</v>
      </c>
      <c r="G314" s="1234"/>
      <c r="H314" s="1165"/>
      <c r="I314" s="1165"/>
      <c r="J314" s="1165"/>
      <c r="K314" s="1165"/>
      <c r="L314" s="1183">
        <v>8.51</v>
      </c>
      <c r="M314" s="1165">
        <v>5590</v>
      </c>
      <c r="N314" s="1165">
        <v>25</v>
      </c>
      <c r="O314" s="1165"/>
      <c r="P314" s="1165"/>
      <c r="Q314" s="1165"/>
      <c r="R314" s="1165"/>
      <c r="S314" s="1165"/>
      <c r="T314" s="1165"/>
      <c r="U314" s="1165"/>
      <c r="V314" s="1165"/>
      <c r="W314" s="1165"/>
      <c r="X314" s="1165"/>
      <c r="Y314" s="1165"/>
      <c r="Z314" s="1165"/>
      <c r="AA314" s="1165"/>
      <c r="AB314" s="1165"/>
      <c r="AC314" s="1165"/>
      <c r="AD314" s="1165"/>
      <c r="AE314" s="1165"/>
      <c r="AF314" s="1165"/>
      <c r="AG314" s="1165"/>
      <c r="AH314" s="1165"/>
      <c r="AI314" s="1165"/>
      <c r="AJ314" s="1165"/>
      <c r="AK314" s="1165"/>
      <c r="AL314" s="1165"/>
      <c r="AM314" s="1165"/>
      <c r="AN314" s="1165"/>
      <c r="AO314" s="1165"/>
      <c r="AP314" s="1165"/>
      <c r="AQ314" s="1165"/>
      <c r="AR314" s="1165"/>
      <c r="AS314" s="1165"/>
      <c r="AT314" s="1165"/>
      <c r="AU314" s="1165"/>
      <c r="AV314" s="1165"/>
      <c r="AW314" s="1165"/>
      <c r="AX314" s="1165"/>
      <c r="AY314" s="1165"/>
      <c r="AZ314" s="1165"/>
      <c r="BA314" s="1165"/>
      <c r="BB314" s="1165"/>
      <c r="BC314" s="1165"/>
      <c r="BD314" s="1165"/>
      <c r="BE314" s="1165"/>
      <c r="BF314" s="1165"/>
      <c r="BG314" s="1165"/>
      <c r="BH314" s="1165"/>
      <c r="BI314" s="1165"/>
      <c r="BJ314" s="1165"/>
      <c r="BK314" s="1165"/>
      <c r="BL314" s="1165"/>
      <c r="BM314" s="1165"/>
      <c r="BN314" s="1165"/>
      <c r="BO314" s="1165"/>
      <c r="BP314" s="1165"/>
      <c r="BQ314" s="1165"/>
      <c r="BR314" s="1165"/>
      <c r="BS314" s="1165"/>
      <c r="BT314" s="1165"/>
      <c r="BU314" s="1165"/>
      <c r="BV314" s="1165"/>
      <c r="BW314" s="1165"/>
      <c r="BX314" s="1165"/>
      <c r="BY314" s="1165"/>
      <c r="BZ314" s="1165"/>
      <c r="CA314" s="1165"/>
      <c r="CB314" s="1165"/>
      <c r="CC314" s="1165"/>
      <c r="CD314" s="1165"/>
      <c r="CE314" s="1165"/>
      <c r="CF314" s="1165"/>
      <c r="CG314" s="1165"/>
      <c r="CH314" s="1165"/>
      <c r="CI314" s="1165"/>
      <c r="CJ314" s="1165"/>
      <c r="CK314" s="1165"/>
      <c r="CL314" s="1165">
        <f t="shared" si="8"/>
        <v>25</v>
      </c>
      <c r="CN314" s="1165"/>
      <c r="CO314" s="1165"/>
      <c r="CP314" s="1165"/>
      <c r="CQ314" s="1165"/>
    </row>
    <row r="315" spans="1:95" hidden="1">
      <c r="A315" s="1165" t="s">
        <v>711</v>
      </c>
      <c r="B315" s="1180">
        <v>45170</v>
      </c>
      <c r="C315" s="1181">
        <v>45188</v>
      </c>
      <c r="D315" s="1182"/>
      <c r="E315" s="1165">
        <v>8.5399999999999991</v>
      </c>
      <c r="F315" s="1165">
        <v>5240</v>
      </c>
      <c r="G315" s="1234"/>
      <c r="H315" s="1165"/>
      <c r="I315" s="1165"/>
      <c r="J315" s="1165"/>
      <c r="K315" s="1165"/>
      <c r="L315" s="1183">
        <v>8.6199999999999992</v>
      </c>
      <c r="M315" s="1165">
        <v>5510</v>
      </c>
      <c r="N315" s="1165">
        <v>20</v>
      </c>
      <c r="O315" s="1165" t="s">
        <v>51</v>
      </c>
      <c r="P315" s="1165">
        <v>23</v>
      </c>
      <c r="Q315" s="1165">
        <v>150</v>
      </c>
      <c r="R315" s="1165">
        <v>174</v>
      </c>
      <c r="S315" s="1165" t="s">
        <v>51</v>
      </c>
      <c r="T315" s="1165">
        <v>3430</v>
      </c>
      <c r="U315" s="1165" t="s">
        <v>30</v>
      </c>
      <c r="V315" s="1165" t="s">
        <v>17</v>
      </c>
      <c r="W315" s="1165">
        <v>2.8000000000000001E-2</v>
      </c>
      <c r="X315" s="1165" t="s">
        <v>37</v>
      </c>
      <c r="Y315" s="1165" t="s">
        <v>17</v>
      </c>
      <c r="Z315" s="1165">
        <v>1E-3</v>
      </c>
      <c r="AA315" s="1165" t="s">
        <v>17</v>
      </c>
      <c r="AB315" s="1165" t="s">
        <v>17</v>
      </c>
      <c r="AC315" s="1165">
        <v>0.20899999999999999</v>
      </c>
      <c r="AD315" s="1165">
        <v>6.0000000000000001E-3</v>
      </c>
      <c r="AE315" s="1165" t="s">
        <v>30</v>
      </c>
      <c r="AF315" s="1165" t="s">
        <v>50</v>
      </c>
      <c r="AG315" s="1165" t="s">
        <v>52</v>
      </c>
      <c r="AH315" s="1165" t="s">
        <v>52</v>
      </c>
      <c r="AI315" s="1165">
        <v>0.08</v>
      </c>
      <c r="AJ315" s="1165" t="s">
        <v>17</v>
      </c>
      <c r="AK315" s="1165">
        <v>3.5000000000000003E-2</v>
      </c>
      <c r="AL315" s="1165" t="s">
        <v>37</v>
      </c>
      <c r="AM315" s="1165" t="s">
        <v>17</v>
      </c>
      <c r="AN315" s="1165">
        <v>2E-3</v>
      </c>
      <c r="AO315" s="1165">
        <v>1E-3</v>
      </c>
      <c r="AP315" s="1165" t="s">
        <v>17</v>
      </c>
      <c r="AQ315" s="1165">
        <v>0.27500000000000002</v>
      </c>
      <c r="AR315" s="1165">
        <v>0.01</v>
      </c>
      <c r="AS315" s="1165" t="s">
        <v>30</v>
      </c>
      <c r="AT315" s="1165" t="s">
        <v>50</v>
      </c>
      <c r="AU315" s="1165">
        <v>0.11</v>
      </c>
      <c r="AV315" s="1165">
        <v>0.17</v>
      </c>
      <c r="AW315" s="1165" t="s">
        <v>37</v>
      </c>
      <c r="AX315" s="1165" t="s">
        <v>37</v>
      </c>
      <c r="AY315" s="1165" t="s">
        <v>53</v>
      </c>
      <c r="AZ315" s="1165" t="s">
        <v>85</v>
      </c>
      <c r="BA315" s="1165" t="s">
        <v>85</v>
      </c>
      <c r="BB315" s="1165" t="s">
        <v>85</v>
      </c>
      <c r="BC315" s="1165" t="s">
        <v>85</v>
      </c>
      <c r="BD315" s="1165" t="s">
        <v>85</v>
      </c>
      <c r="BE315" s="1165" t="s">
        <v>85</v>
      </c>
      <c r="BF315" s="1165" t="s">
        <v>85</v>
      </c>
      <c r="BG315" s="1165" t="s">
        <v>85</v>
      </c>
      <c r="BH315" s="1165" t="s">
        <v>85</v>
      </c>
      <c r="BI315" s="1165" t="s">
        <v>85</v>
      </c>
      <c r="BJ315" s="1165" t="s">
        <v>85</v>
      </c>
      <c r="BK315" s="1165" t="s">
        <v>85</v>
      </c>
      <c r="BL315" s="1165" t="s">
        <v>102</v>
      </c>
      <c r="BM315" s="1165" t="s">
        <v>85</v>
      </c>
      <c r="BN315" s="1165" t="s">
        <v>85</v>
      </c>
      <c r="BO315" s="1165" t="s">
        <v>85</v>
      </c>
      <c r="BP315" s="1165" t="s">
        <v>102</v>
      </c>
      <c r="BQ315" s="1165" t="s">
        <v>102</v>
      </c>
      <c r="BR315" s="1165" t="s">
        <v>332</v>
      </c>
      <c r="BS315" s="1165" t="s">
        <v>0</v>
      </c>
      <c r="BT315" s="1165" t="s">
        <v>333</v>
      </c>
      <c r="BU315" s="1165" t="s">
        <v>0</v>
      </c>
      <c r="BV315" s="1165" t="s">
        <v>0</v>
      </c>
      <c r="BW315" s="1165" t="s">
        <v>332</v>
      </c>
      <c r="BX315" s="1165" t="s">
        <v>332</v>
      </c>
      <c r="BY315" s="1165" t="s">
        <v>333</v>
      </c>
      <c r="BZ315" s="1165" t="s">
        <v>333</v>
      </c>
      <c r="CA315" s="1165" t="s">
        <v>333</v>
      </c>
      <c r="CB315" s="1165" t="s">
        <v>333</v>
      </c>
      <c r="CC315" s="1165" t="s">
        <v>333</v>
      </c>
      <c r="CD315" s="1165" t="s">
        <v>51</v>
      </c>
      <c r="CE315" s="1165" t="s">
        <v>15</v>
      </c>
      <c r="CF315" s="1165" t="s">
        <v>15</v>
      </c>
      <c r="CG315" s="1165" t="s">
        <v>15</v>
      </c>
      <c r="CH315" s="1165" t="s">
        <v>15</v>
      </c>
      <c r="CI315" s="1165" t="s">
        <v>15</v>
      </c>
      <c r="CJ315" s="1165" t="s">
        <v>51</v>
      </c>
      <c r="CK315" s="1165" t="s">
        <v>53</v>
      </c>
      <c r="CL315" s="1165">
        <f t="shared" si="8"/>
        <v>20</v>
      </c>
      <c r="CN315" s="1165"/>
      <c r="CO315" s="1165"/>
      <c r="CP315" s="1165"/>
      <c r="CQ315" s="1165"/>
    </row>
    <row r="316" spans="1:95" hidden="1">
      <c r="A316" s="1165" t="s">
        <v>711</v>
      </c>
      <c r="B316" s="1180">
        <v>45200</v>
      </c>
      <c r="C316" s="1181">
        <v>45209</v>
      </c>
      <c r="D316" s="1182"/>
      <c r="E316" s="1165">
        <v>8.32</v>
      </c>
      <c r="F316" s="1165">
        <v>4560</v>
      </c>
      <c r="G316" s="1234"/>
      <c r="H316" s="1165"/>
      <c r="I316" s="1165"/>
      <c r="J316" s="1165"/>
      <c r="K316" s="1165"/>
      <c r="L316" s="1183">
        <v>8.48</v>
      </c>
      <c r="M316" s="1165">
        <v>5940</v>
      </c>
      <c r="N316" s="1165">
        <v>14</v>
      </c>
      <c r="O316" s="1165"/>
      <c r="P316" s="1165"/>
      <c r="Q316" s="1165"/>
      <c r="R316" s="1165"/>
      <c r="S316" s="1165"/>
      <c r="T316" s="1165"/>
      <c r="U316" s="1165"/>
      <c r="V316" s="1165"/>
      <c r="W316" s="1165"/>
      <c r="X316" s="1165"/>
      <c r="Y316" s="1165"/>
      <c r="Z316" s="1165"/>
      <c r="AA316" s="1165"/>
      <c r="AB316" s="1165"/>
      <c r="AC316" s="1165"/>
      <c r="AD316" s="1165"/>
      <c r="AE316" s="1165"/>
      <c r="AF316" s="1165"/>
      <c r="AG316" s="1165"/>
      <c r="AH316" s="1165"/>
      <c r="AI316" s="1165"/>
      <c r="AJ316" s="1165"/>
      <c r="AK316" s="1165"/>
      <c r="AL316" s="1165"/>
      <c r="AM316" s="1165"/>
      <c r="AN316" s="1165"/>
      <c r="AO316" s="1165"/>
      <c r="AP316" s="1165"/>
      <c r="AQ316" s="1165"/>
      <c r="AR316" s="1165"/>
      <c r="AS316" s="1165"/>
      <c r="AT316" s="1165"/>
      <c r="AU316" s="1165"/>
      <c r="AV316" s="1165"/>
      <c r="AW316" s="1165"/>
      <c r="AX316" s="1165"/>
      <c r="AY316" s="1165"/>
      <c r="AZ316" s="1165"/>
      <c r="BA316" s="1165"/>
      <c r="BB316" s="1165"/>
      <c r="BC316" s="1165"/>
      <c r="BD316" s="1165"/>
      <c r="BE316" s="1165"/>
      <c r="BF316" s="1165"/>
      <c r="BG316" s="1165"/>
      <c r="BH316" s="1165"/>
      <c r="BI316" s="1165"/>
      <c r="BJ316" s="1165"/>
      <c r="BK316" s="1165"/>
      <c r="BL316" s="1165"/>
      <c r="BM316" s="1165"/>
      <c r="BN316" s="1165"/>
      <c r="BO316" s="1165"/>
      <c r="BP316" s="1165"/>
      <c r="BQ316" s="1165"/>
      <c r="BR316" s="1165"/>
      <c r="BS316" s="1165"/>
      <c r="BT316" s="1165"/>
      <c r="BU316" s="1165"/>
      <c r="BV316" s="1165"/>
      <c r="BW316" s="1165"/>
      <c r="BX316" s="1165"/>
      <c r="BY316" s="1165"/>
      <c r="BZ316" s="1165"/>
      <c r="CA316" s="1165"/>
      <c r="CB316" s="1165"/>
      <c r="CC316" s="1165"/>
      <c r="CD316" s="1165"/>
      <c r="CE316" s="1165"/>
      <c r="CF316" s="1165"/>
      <c r="CG316" s="1165"/>
      <c r="CH316" s="1165"/>
      <c r="CI316" s="1165"/>
      <c r="CJ316" s="1165"/>
      <c r="CK316" s="1165"/>
      <c r="CL316" s="1165">
        <f t="shared" si="8"/>
        <v>14</v>
      </c>
      <c r="CN316" s="1165"/>
      <c r="CO316" s="1165"/>
      <c r="CP316" s="1165"/>
      <c r="CQ316" s="1165"/>
    </row>
    <row r="317" spans="1:95" hidden="1">
      <c r="A317" s="1165" t="s">
        <v>711</v>
      </c>
      <c r="B317" s="1180">
        <v>45231</v>
      </c>
      <c r="C317" s="1181">
        <v>45244</v>
      </c>
      <c r="D317" s="1182"/>
      <c r="E317" s="1165">
        <v>8.33</v>
      </c>
      <c r="F317" s="1165">
        <v>5210</v>
      </c>
      <c r="G317" s="1234"/>
      <c r="H317" s="1165"/>
      <c r="I317" s="1165"/>
      <c r="J317" s="1165"/>
      <c r="K317" s="1165"/>
      <c r="L317" s="1183">
        <v>8.6199999999999992</v>
      </c>
      <c r="M317" s="1165">
        <v>6140</v>
      </c>
      <c r="N317" s="1165">
        <v>12</v>
      </c>
      <c r="O317" s="1165"/>
      <c r="P317" s="1165"/>
      <c r="Q317" s="1165"/>
      <c r="R317" s="1165"/>
      <c r="S317" s="1165"/>
      <c r="T317" s="1165"/>
      <c r="U317" s="1165"/>
      <c r="V317" s="1165"/>
      <c r="W317" s="1165"/>
      <c r="X317" s="1165"/>
      <c r="Y317" s="1165"/>
      <c r="Z317" s="1165"/>
      <c r="AA317" s="1165"/>
      <c r="AB317" s="1165"/>
      <c r="AC317" s="1165"/>
      <c r="AD317" s="1165"/>
      <c r="AE317" s="1165"/>
      <c r="AF317" s="1165"/>
      <c r="AG317" s="1165"/>
      <c r="AH317" s="1165"/>
      <c r="AI317" s="1165"/>
      <c r="AJ317" s="1165"/>
      <c r="AK317" s="1165"/>
      <c r="AL317" s="1165"/>
      <c r="AM317" s="1165"/>
      <c r="AN317" s="1165"/>
      <c r="AO317" s="1165"/>
      <c r="AP317" s="1165"/>
      <c r="AQ317" s="1165"/>
      <c r="AR317" s="1165"/>
      <c r="AS317" s="1165"/>
      <c r="AT317" s="1165"/>
      <c r="AU317" s="1165"/>
      <c r="AV317" s="1165"/>
      <c r="AW317" s="1165"/>
      <c r="AX317" s="1165"/>
      <c r="AY317" s="1165"/>
      <c r="AZ317" s="1165"/>
      <c r="BA317" s="1165"/>
      <c r="BB317" s="1165"/>
      <c r="BC317" s="1165"/>
      <c r="BD317" s="1165"/>
      <c r="BE317" s="1165"/>
      <c r="BF317" s="1165"/>
      <c r="BG317" s="1165"/>
      <c r="BH317" s="1165"/>
      <c r="BI317" s="1165"/>
      <c r="BJ317" s="1165"/>
      <c r="BK317" s="1165"/>
      <c r="BL317" s="1165"/>
      <c r="BM317" s="1165"/>
      <c r="BN317" s="1165"/>
      <c r="BO317" s="1165"/>
      <c r="BP317" s="1165"/>
      <c r="BQ317" s="1165"/>
      <c r="BR317" s="1165"/>
      <c r="BS317" s="1165"/>
      <c r="BT317" s="1165"/>
      <c r="BU317" s="1165"/>
      <c r="BV317" s="1165"/>
      <c r="BW317" s="1165"/>
      <c r="BX317" s="1165"/>
      <c r="BY317" s="1165"/>
      <c r="BZ317" s="1165"/>
      <c r="CA317" s="1165"/>
      <c r="CB317" s="1165"/>
      <c r="CC317" s="1165"/>
      <c r="CD317" s="1165"/>
      <c r="CE317" s="1165"/>
      <c r="CF317" s="1165"/>
      <c r="CG317" s="1165"/>
      <c r="CH317" s="1165"/>
      <c r="CI317" s="1165"/>
      <c r="CJ317" s="1165"/>
      <c r="CK317" s="1165"/>
      <c r="CL317" s="1165">
        <f t="shared" si="8"/>
        <v>12</v>
      </c>
      <c r="CN317" s="1165"/>
      <c r="CO317" s="1165"/>
      <c r="CP317" s="1165"/>
      <c r="CQ317" s="1165"/>
    </row>
    <row r="318" spans="1:95" hidden="1">
      <c r="A318" s="1165" t="s">
        <v>711</v>
      </c>
      <c r="B318" s="1180">
        <v>45261</v>
      </c>
      <c r="C318" s="1181">
        <v>45272</v>
      </c>
      <c r="D318" s="1182"/>
      <c r="E318" s="1165">
        <v>8.86</v>
      </c>
      <c r="F318" s="1165">
        <v>5490</v>
      </c>
      <c r="G318" s="1234"/>
      <c r="H318" s="1165"/>
      <c r="I318" s="1165"/>
      <c r="J318" s="1165"/>
      <c r="K318" s="1165"/>
      <c r="L318" s="1183">
        <v>8.93</v>
      </c>
      <c r="M318" s="1165">
        <v>6230</v>
      </c>
      <c r="N318" s="1165">
        <v>24</v>
      </c>
      <c r="O318" s="1165" t="s">
        <v>51</v>
      </c>
      <c r="P318" s="1165">
        <v>8</v>
      </c>
      <c r="Q318" s="1165">
        <v>68</v>
      </c>
      <c r="R318" s="1165">
        <v>76</v>
      </c>
      <c r="S318" s="1165" t="s">
        <v>51</v>
      </c>
      <c r="T318" s="1165">
        <v>3630</v>
      </c>
      <c r="U318" s="1165" t="s">
        <v>30</v>
      </c>
      <c r="V318" s="1165">
        <v>2E-3</v>
      </c>
      <c r="W318" s="1165">
        <v>3.2000000000000001E-2</v>
      </c>
      <c r="X318" s="1165" t="s">
        <v>37</v>
      </c>
      <c r="Y318" s="1165" t="s">
        <v>17</v>
      </c>
      <c r="Z318" s="1165" t="s">
        <v>17</v>
      </c>
      <c r="AA318" s="1165" t="s">
        <v>17</v>
      </c>
      <c r="AB318" s="1165" t="s">
        <v>17</v>
      </c>
      <c r="AC318" s="1165">
        <v>7.0999999999999994E-2</v>
      </c>
      <c r="AD318" s="1165">
        <v>4.0000000000000001E-3</v>
      </c>
      <c r="AE318" s="1165" t="s">
        <v>30</v>
      </c>
      <c r="AF318" s="1165" t="s">
        <v>50</v>
      </c>
      <c r="AG318" s="1165">
        <v>0.19</v>
      </c>
      <c r="AH318" s="1165" t="s">
        <v>52</v>
      </c>
      <c r="AI318" s="1165">
        <v>0.16</v>
      </c>
      <c r="AJ318" s="1165">
        <v>2E-3</v>
      </c>
      <c r="AK318" s="1165">
        <v>3.3000000000000002E-2</v>
      </c>
      <c r="AL318" s="1165" t="s">
        <v>37</v>
      </c>
      <c r="AM318" s="1165" t="s">
        <v>17</v>
      </c>
      <c r="AN318" s="1165" t="s">
        <v>17</v>
      </c>
      <c r="AO318" s="1165" t="s">
        <v>17</v>
      </c>
      <c r="AP318" s="1165" t="s">
        <v>17</v>
      </c>
      <c r="AQ318" s="1165">
        <v>0.20799999999999999</v>
      </c>
      <c r="AR318" s="1165">
        <v>5.0000000000000001E-3</v>
      </c>
      <c r="AS318" s="1165" t="s">
        <v>30</v>
      </c>
      <c r="AT318" s="1165" t="s">
        <v>50</v>
      </c>
      <c r="AU318" s="1165">
        <v>7.0000000000000007E-2</v>
      </c>
      <c r="AV318" s="1165">
        <v>0.27</v>
      </c>
      <c r="AW318" s="1165" t="s">
        <v>37</v>
      </c>
      <c r="AX318" s="1165" t="s">
        <v>37</v>
      </c>
      <c r="AY318" s="1165" t="s">
        <v>53</v>
      </c>
      <c r="AZ318" s="1165" t="s">
        <v>85</v>
      </c>
      <c r="BA318" s="1165" t="s">
        <v>85</v>
      </c>
      <c r="BB318" s="1165" t="s">
        <v>85</v>
      </c>
      <c r="BC318" s="1165" t="s">
        <v>85</v>
      </c>
      <c r="BD318" s="1165" t="s">
        <v>85</v>
      </c>
      <c r="BE318" s="1165" t="s">
        <v>85</v>
      </c>
      <c r="BF318" s="1165" t="s">
        <v>85</v>
      </c>
      <c r="BG318" s="1165" t="s">
        <v>85</v>
      </c>
      <c r="BH318" s="1165" t="s">
        <v>85</v>
      </c>
      <c r="BI318" s="1165" t="s">
        <v>85</v>
      </c>
      <c r="BJ318" s="1165" t="s">
        <v>85</v>
      </c>
      <c r="BK318" s="1165" t="s">
        <v>85</v>
      </c>
      <c r="BL318" s="1165" t="s">
        <v>102</v>
      </c>
      <c r="BM318" s="1165" t="s">
        <v>85</v>
      </c>
      <c r="BN318" s="1165" t="s">
        <v>85</v>
      </c>
      <c r="BO318" s="1165" t="s">
        <v>85</v>
      </c>
      <c r="BP318" s="1165" t="s">
        <v>102</v>
      </c>
      <c r="BQ318" s="1165" t="s">
        <v>102</v>
      </c>
      <c r="BR318" s="1165" t="s">
        <v>332</v>
      </c>
      <c r="BS318" s="1165" t="s">
        <v>0</v>
      </c>
      <c r="BT318" s="1165" t="s">
        <v>333</v>
      </c>
      <c r="BU318" s="1165" t="s">
        <v>0</v>
      </c>
      <c r="BV318" s="1165" t="s">
        <v>0</v>
      </c>
      <c r="BW318" s="1165" t="s">
        <v>332</v>
      </c>
      <c r="BX318" s="1165" t="s">
        <v>332</v>
      </c>
      <c r="BY318" s="1165" t="s">
        <v>333</v>
      </c>
      <c r="BZ318" s="1165" t="s">
        <v>333</v>
      </c>
      <c r="CA318" s="1165" t="s">
        <v>333</v>
      </c>
      <c r="CB318" s="1165" t="s">
        <v>333</v>
      </c>
      <c r="CC318" s="1165" t="s">
        <v>333</v>
      </c>
      <c r="CD318" s="1165" t="s">
        <v>51</v>
      </c>
      <c r="CE318" s="1165" t="s">
        <v>15</v>
      </c>
      <c r="CF318" s="1165" t="s">
        <v>15</v>
      </c>
      <c r="CG318" s="1165" t="s">
        <v>15</v>
      </c>
      <c r="CH318" s="1165" t="s">
        <v>15</v>
      </c>
      <c r="CI318" s="1165" t="s">
        <v>15</v>
      </c>
      <c r="CJ318" s="1165" t="s">
        <v>51</v>
      </c>
      <c r="CK318" s="1165" t="s">
        <v>53</v>
      </c>
      <c r="CL318" s="1165">
        <f t="shared" si="8"/>
        <v>24</v>
      </c>
      <c r="CN318" s="1165"/>
      <c r="CO318" s="1165"/>
      <c r="CP318" s="1165"/>
      <c r="CQ318" s="1165"/>
    </row>
    <row r="319" spans="1:95" hidden="1">
      <c r="A319" s="1165" t="s">
        <v>711</v>
      </c>
      <c r="B319" s="1180">
        <v>45292</v>
      </c>
      <c r="C319" s="1181">
        <v>45321</v>
      </c>
      <c r="D319" s="1182"/>
      <c r="E319" s="1165">
        <v>8.4600000000000009</v>
      </c>
      <c r="F319" s="1165">
        <v>5670</v>
      </c>
      <c r="G319" s="1234">
        <v>29.8</v>
      </c>
      <c r="H319" s="1165" t="s">
        <v>245</v>
      </c>
      <c r="I319" s="1165" t="s">
        <v>246</v>
      </c>
      <c r="J319" s="1165" t="s">
        <v>433</v>
      </c>
      <c r="K319" s="1165"/>
      <c r="L319" s="1183">
        <v>8.8000000000000007</v>
      </c>
      <c r="M319" s="1165">
        <v>6000</v>
      </c>
      <c r="N319" s="1165">
        <v>13</v>
      </c>
      <c r="O319" s="1165"/>
      <c r="P319" s="1165"/>
      <c r="Q319" s="1165"/>
      <c r="R319" s="1165"/>
      <c r="S319" s="1165"/>
      <c r="T319" s="1165"/>
      <c r="U319" s="1165"/>
      <c r="V319" s="1165"/>
      <c r="W319" s="1165"/>
      <c r="X319" s="1165"/>
      <c r="Y319" s="1165"/>
      <c r="Z319" s="1165"/>
      <c r="AA319" s="1165"/>
      <c r="AB319" s="1165"/>
      <c r="AC319" s="1165"/>
      <c r="AD319" s="1165"/>
      <c r="AE319" s="1165"/>
      <c r="AF319" s="1165"/>
      <c r="AG319" s="1165"/>
      <c r="AH319" s="1165"/>
      <c r="AI319" s="1165"/>
      <c r="AJ319" s="1165"/>
      <c r="AK319" s="1165"/>
      <c r="AL319" s="1165"/>
      <c r="AM319" s="1165"/>
      <c r="AN319" s="1165"/>
      <c r="AO319" s="1165"/>
      <c r="AP319" s="1165"/>
      <c r="AQ319" s="1165"/>
      <c r="AR319" s="1165"/>
      <c r="AS319" s="1165"/>
      <c r="AT319" s="1165"/>
      <c r="AU319" s="1165"/>
      <c r="AV319" s="1165"/>
      <c r="AW319" s="1165"/>
      <c r="AX319" s="1165"/>
      <c r="AY319" s="1165"/>
      <c r="AZ319" s="1165"/>
      <c r="BA319" s="1165"/>
      <c r="BB319" s="1165"/>
      <c r="BC319" s="1165"/>
      <c r="BD319" s="1165"/>
      <c r="BE319" s="1165"/>
      <c r="BF319" s="1165"/>
      <c r="BG319" s="1165"/>
      <c r="BH319" s="1165"/>
      <c r="BI319" s="1165"/>
      <c r="BJ319" s="1165"/>
      <c r="BK319" s="1165"/>
      <c r="BL319" s="1165"/>
      <c r="BM319" s="1165"/>
      <c r="BN319" s="1165"/>
      <c r="BO319" s="1165"/>
      <c r="BP319" s="1165"/>
      <c r="BQ319" s="1165"/>
      <c r="BR319" s="1165"/>
      <c r="BS319" s="1165"/>
      <c r="BT319" s="1165"/>
      <c r="BU319" s="1165"/>
      <c r="BV319" s="1165"/>
      <c r="BW319" s="1165"/>
      <c r="BX319" s="1165"/>
      <c r="BY319" s="1165"/>
      <c r="BZ319" s="1165"/>
      <c r="CA319" s="1165"/>
      <c r="CB319" s="1165"/>
      <c r="CC319" s="1165"/>
      <c r="CD319" s="1165"/>
      <c r="CE319" s="1165"/>
      <c r="CF319" s="1165"/>
      <c r="CG319" s="1165"/>
      <c r="CH319" s="1165"/>
      <c r="CI319" s="1165"/>
      <c r="CJ319" s="1165"/>
      <c r="CK319" s="1165"/>
      <c r="CL319" s="1223">
        <f t="shared" si="8"/>
        <v>13</v>
      </c>
      <c r="CN319" s="1165"/>
      <c r="CO319" s="1165"/>
      <c r="CP319" s="1165"/>
      <c r="CQ319" s="1165"/>
    </row>
    <row r="320" spans="1:95" hidden="1">
      <c r="A320" s="1165" t="s">
        <v>711</v>
      </c>
      <c r="B320" s="1180">
        <v>45323</v>
      </c>
      <c r="C320" s="1181">
        <v>45350</v>
      </c>
      <c r="D320" s="1182"/>
      <c r="E320" s="1183">
        <v>8.1</v>
      </c>
      <c r="F320" s="1165">
        <v>5970</v>
      </c>
      <c r="G320" s="1234">
        <v>30.9</v>
      </c>
      <c r="H320" s="1165" t="s">
        <v>245</v>
      </c>
      <c r="I320" s="1165" t="s">
        <v>246</v>
      </c>
      <c r="J320" s="1165" t="s">
        <v>433</v>
      </c>
      <c r="K320" s="1165"/>
      <c r="L320" s="1183">
        <v>8.36</v>
      </c>
      <c r="M320" s="1165">
        <v>6100</v>
      </c>
      <c r="N320" s="1165">
        <v>16</v>
      </c>
      <c r="O320" s="1165"/>
      <c r="P320" s="1165"/>
      <c r="Q320" s="1165"/>
      <c r="R320" s="1165"/>
      <c r="S320" s="1165"/>
      <c r="T320" s="1165"/>
      <c r="U320" s="1165"/>
      <c r="V320" s="1165"/>
      <c r="W320" s="1165"/>
      <c r="X320" s="1165"/>
      <c r="Y320" s="1165"/>
      <c r="Z320" s="1165"/>
      <c r="AA320" s="1165"/>
      <c r="AB320" s="1165"/>
      <c r="AC320" s="1165"/>
      <c r="AD320" s="1165"/>
      <c r="AE320" s="1165"/>
      <c r="AF320" s="1165"/>
      <c r="AG320" s="1165"/>
      <c r="AH320" s="1165"/>
      <c r="AI320" s="1165"/>
      <c r="AJ320" s="1165"/>
      <c r="AK320" s="1165"/>
      <c r="AL320" s="1165"/>
      <c r="AM320" s="1165"/>
      <c r="AN320" s="1165"/>
      <c r="AO320" s="1165"/>
      <c r="AP320" s="1165"/>
      <c r="AQ320" s="1165"/>
      <c r="AR320" s="1165"/>
      <c r="AS320" s="1165"/>
      <c r="AT320" s="1165"/>
      <c r="AU320" s="1165"/>
      <c r="AV320" s="1165"/>
      <c r="AW320" s="1165"/>
      <c r="AX320" s="1165"/>
      <c r="AY320" s="1165"/>
      <c r="AZ320" s="1165"/>
      <c r="BA320" s="1165"/>
      <c r="BB320" s="1165"/>
      <c r="BC320" s="1165"/>
      <c r="BD320" s="1165"/>
      <c r="BE320" s="1165"/>
      <c r="BF320" s="1165"/>
      <c r="BG320" s="1165"/>
      <c r="BH320" s="1165"/>
      <c r="BI320" s="1165"/>
      <c r="BJ320" s="1165"/>
      <c r="BK320" s="1165"/>
      <c r="BL320" s="1165"/>
      <c r="BM320" s="1165"/>
      <c r="BN320" s="1165"/>
      <c r="BO320" s="1165"/>
      <c r="BP320" s="1165"/>
      <c r="BQ320" s="1165"/>
      <c r="BR320" s="1165"/>
      <c r="BS320" s="1165"/>
      <c r="BT320" s="1165"/>
      <c r="BU320" s="1165"/>
      <c r="BV320" s="1165"/>
      <c r="BW320" s="1165"/>
      <c r="BX320" s="1165"/>
      <c r="BY320" s="1165"/>
      <c r="BZ320" s="1165"/>
      <c r="CA320" s="1165"/>
      <c r="CB320" s="1165"/>
      <c r="CC320" s="1165"/>
      <c r="CD320" s="1165"/>
      <c r="CE320" s="1165"/>
      <c r="CF320" s="1165"/>
      <c r="CG320" s="1165"/>
      <c r="CH320" s="1165"/>
      <c r="CI320" s="1165"/>
      <c r="CJ320" s="1165"/>
      <c r="CK320" s="1165"/>
      <c r="CL320" s="1223">
        <f t="shared" si="8"/>
        <v>16</v>
      </c>
      <c r="CN320" s="1165"/>
      <c r="CO320" s="1165"/>
      <c r="CP320" s="1165"/>
      <c r="CQ320" s="1165"/>
    </row>
    <row r="321" spans="1:95" hidden="1">
      <c r="A321" s="1165" t="s">
        <v>711</v>
      </c>
      <c r="B321" s="1180">
        <v>45352</v>
      </c>
      <c r="C321" s="1181">
        <v>45363</v>
      </c>
      <c r="D321" s="1182"/>
      <c r="E321" s="1183">
        <v>8.1</v>
      </c>
      <c r="F321" s="1165">
        <v>6100</v>
      </c>
      <c r="G321" s="1234">
        <v>26.1</v>
      </c>
      <c r="H321" s="1165" t="s">
        <v>245</v>
      </c>
      <c r="I321" s="1165" t="s">
        <v>246</v>
      </c>
      <c r="J321" s="1165" t="s">
        <v>433</v>
      </c>
      <c r="K321" s="1165"/>
      <c r="L321" s="1183">
        <v>8.57</v>
      </c>
      <c r="M321" s="1165">
        <v>6540</v>
      </c>
      <c r="N321" s="1165">
        <v>9</v>
      </c>
      <c r="O321" s="1165"/>
      <c r="P321" s="1165"/>
      <c r="Q321" s="1165"/>
      <c r="R321" s="1165"/>
      <c r="S321" s="1165"/>
      <c r="T321" s="1165"/>
      <c r="U321" s="1165" t="s">
        <v>30</v>
      </c>
      <c r="V321" s="1165">
        <v>3.0000000000000001E-3</v>
      </c>
      <c r="W321" s="1165">
        <v>4.8000000000000001E-2</v>
      </c>
      <c r="X321" s="1165" t="s">
        <v>37</v>
      </c>
      <c r="Y321" s="1165" t="s">
        <v>17</v>
      </c>
      <c r="Z321" s="1165"/>
      <c r="AA321" s="1165" t="s">
        <v>17</v>
      </c>
      <c r="AB321" s="1165" t="s">
        <v>17</v>
      </c>
      <c r="AC321" s="1165">
        <v>0.308</v>
      </c>
      <c r="AD321" s="1165">
        <v>4.0000000000000001E-3</v>
      </c>
      <c r="AE321" s="1165" t="s">
        <v>30</v>
      </c>
      <c r="AF321" s="1165" t="s">
        <v>50</v>
      </c>
      <c r="AG321" s="1165">
        <v>0.06</v>
      </c>
      <c r="AH321" s="1165" t="s">
        <v>52</v>
      </c>
      <c r="AI321" s="1165">
        <v>0.01</v>
      </c>
      <c r="AJ321" s="1165">
        <v>3.0000000000000001E-3</v>
      </c>
      <c r="AK321" s="1165">
        <v>4.9000000000000002E-2</v>
      </c>
      <c r="AL321" s="1165" t="s">
        <v>37</v>
      </c>
      <c r="AM321" s="1165" t="s">
        <v>17</v>
      </c>
      <c r="AN321" s="1165"/>
      <c r="AO321" s="1165" t="s">
        <v>17</v>
      </c>
      <c r="AP321" s="1165" t="s">
        <v>17</v>
      </c>
      <c r="AQ321" s="1165">
        <v>0.41499999999999998</v>
      </c>
      <c r="AR321" s="1165">
        <v>4.0000000000000001E-3</v>
      </c>
      <c r="AS321" s="1165" t="s">
        <v>30</v>
      </c>
      <c r="AT321" s="1165" t="s">
        <v>50</v>
      </c>
      <c r="AU321" s="1165">
        <v>0.05</v>
      </c>
      <c r="AV321" s="1165">
        <v>0.06</v>
      </c>
      <c r="AW321" s="1165" t="s">
        <v>37</v>
      </c>
      <c r="AX321" s="1165" t="s">
        <v>37</v>
      </c>
      <c r="AY321" s="1165" t="s">
        <v>53</v>
      </c>
      <c r="AZ321" s="1165" t="s">
        <v>85</v>
      </c>
      <c r="BA321" s="1165" t="s">
        <v>85</v>
      </c>
      <c r="BB321" s="1165" t="s">
        <v>85</v>
      </c>
      <c r="BC321" s="1165" t="s">
        <v>85</v>
      </c>
      <c r="BD321" s="1165" t="s">
        <v>85</v>
      </c>
      <c r="BE321" s="1165" t="s">
        <v>85</v>
      </c>
      <c r="BF321" s="1165" t="s">
        <v>85</v>
      </c>
      <c r="BG321" s="1165" t="s">
        <v>85</v>
      </c>
      <c r="BH321" s="1165" t="s">
        <v>85</v>
      </c>
      <c r="BI321" s="1165" t="s">
        <v>85</v>
      </c>
      <c r="BJ321" s="1165" t="s">
        <v>85</v>
      </c>
      <c r="BK321" s="1165" t="s">
        <v>85</v>
      </c>
      <c r="BL321" s="1165" t="s">
        <v>102</v>
      </c>
      <c r="BM321" s="1165" t="s">
        <v>85</v>
      </c>
      <c r="BN321" s="1165" t="s">
        <v>85</v>
      </c>
      <c r="BO321" s="1165" t="s">
        <v>85</v>
      </c>
      <c r="BP321" s="1165" t="s">
        <v>102</v>
      </c>
      <c r="BQ321" s="1165" t="s">
        <v>102</v>
      </c>
      <c r="BR321" s="1165" t="s">
        <v>332</v>
      </c>
      <c r="BS321" s="1165" t="s">
        <v>0</v>
      </c>
      <c r="BT321" s="1165" t="s">
        <v>333</v>
      </c>
      <c r="BU321" s="1165" t="s">
        <v>0</v>
      </c>
      <c r="BV321" s="1165" t="s">
        <v>0</v>
      </c>
      <c r="BW321" s="1165" t="s">
        <v>332</v>
      </c>
      <c r="BX321" s="1165" t="s">
        <v>332</v>
      </c>
      <c r="BY321" s="1165" t="s">
        <v>333</v>
      </c>
      <c r="BZ321" s="1165" t="s">
        <v>333</v>
      </c>
      <c r="CA321" s="1165" t="s">
        <v>333</v>
      </c>
      <c r="CB321" s="1165" t="s">
        <v>333</v>
      </c>
      <c r="CC321" s="1165" t="s">
        <v>333</v>
      </c>
      <c r="CD321" s="1165" t="s">
        <v>51</v>
      </c>
      <c r="CE321" s="1165" t="s">
        <v>15</v>
      </c>
      <c r="CF321" s="1165" t="s">
        <v>15</v>
      </c>
      <c r="CG321" s="1165" t="s">
        <v>15</v>
      </c>
      <c r="CH321" s="1165" t="s">
        <v>15</v>
      </c>
      <c r="CI321" s="1165" t="s">
        <v>15</v>
      </c>
      <c r="CJ321" s="1165" t="s">
        <v>51</v>
      </c>
      <c r="CK321" s="1165" t="s">
        <v>53</v>
      </c>
      <c r="CL321" s="1223">
        <f t="shared" si="8"/>
        <v>9</v>
      </c>
      <c r="CN321" s="1165" t="s">
        <v>17</v>
      </c>
      <c r="CO321" s="1165" t="s">
        <v>17</v>
      </c>
      <c r="CP321" s="1165" t="s">
        <v>17</v>
      </c>
      <c r="CQ321" s="1165">
        <v>1E-3</v>
      </c>
    </row>
    <row r="322" spans="1:95" hidden="1">
      <c r="A322" s="1165" t="s">
        <v>711</v>
      </c>
      <c r="B322" s="1180">
        <v>45383</v>
      </c>
      <c r="C322" s="1181">
        <v>45390</v>
      </c>
      <c r="D322" s="1182"/>
      <c r="E322" s="1165">
        <v>8.73</v>
      </c>
      <c r="F322" s="1165">
        <v>5210</v>
      </c>
      <c r="G322" s="1234">
        <v>25.1</v>
      </c>
      <c r="H322" s="1165" t="s">
        <v>245</v>
      </c>
      <c r="I322" s="1165" t="s">
        <v>246</v>
      </c>
      <c r="J322" s="1165" t="s">
        <v>433</v>
      </c>
      <c r="K322" s="1165"/>
      <c r="L322" s="1183">
        <v>8.9600000000000009</v>
      </c>
      <c r="M322" s="1165">
        <v>5820</v>
      </c>
      <c r="N322" s="1165">
        <v>15</v>
      </c>
      <c r="O322" s="1165"/>
      <c r="P322" s="1165"/>
      <c r="Q322" s="1165"/>
      <c r="R322" s="1165"/>
      <c r="S322" s="1165"/>
      <c r="T322" s="1165"/>
      <c r="U322" s="1165"/>
      <c r="V322" s="1165"/>
      <c r="W322" s="1165"/>
      <c r="X322" s="1165"/>
      <c r="Y322" s="1165"/>
      <c r="Z322" s="1165"/>
      <c r="AA322" s="1165"/>
      <c r="AB322" s="1165"/>
      <c r="AC322" s="1165"/>
      <c r="AD322" s="1165"/>
      <c r="AE322" s="1165"/>
      <c r="AF322" s="1165"/>
      <c r="AG322" s="1165"/>
      <c r="AH322" s="1165"/>
      <c r="AI322" s="1165"/>
      <c r="AJ322" s="1165"/>
      <c r="AK322" s="1165"/>
      <c r="AL322" s="1165"/>
      <c r="AM322" s="1165"/>
      <c r="AN322" s="1165"/>
      <c r="AO322" s="1165"/>
      <c r="AP322" s="1165"/>
      <c r="AQ322" s="1165"/>
      <c r="AR322" s="1165"/>
      <c r="AS322" s="1165"/>
      <c r="AT322" s="1165"/>
      <c r="AU322" s="1165"/>
      <c r="AV322" s="1165"/>
      <c r="AW322" s="1165"/>
      <c r="AX322" s="1165"/>
      <c r="AY322" s="1165"/>
      <c r="AZ322" s="1165"/>
      <c r="BA322" s="1165"/>
      <c r="BB322" s="1165"/>
      <c r="BC322" s="1165"/>
      <c r="BD322" s="1165"/>
      <c r="BE322" s="1165"/>
      <c r="BF322" s="1165"/>
      <c r="BG322" s="1165"/>
      <c r="BH322" s="1165"/>
      <c r="BI322" s="1165"/>
      <c r="BJ322" s="1165"/>
      <c r="BK322" s="1165"/>
      <c r="BL322" s="1165"/>
      <c r="BM322" s="1165"/>
      <c r="BN322" s="1165"/>
      <c r="BO322" s="1165"/>
      <c r="BP322" s="1165"/>
      <c r="BQ322" s="1165"/>
      <c r="BR322" s="1165"/>
      <c r="BS322" s="1165"/>
      <c r="BT322" s="1165"/>
      <c r="BU322" s="1165"/>
      <c r="BV322" s="1165"/>
      <c r="BW322" s="1165"/>
      <c r="BX322" s="1165"/>
      <c r="BY322" s="1165"/>
      <c r="BZ322" s="1165"/>
      <c r="CA322" s="1165"/>
      <c r="CB322" s="1165"/>
      <c r="CC322" s="1165"/>
      <c r="CD322" s="1165"/>
      <c r="CE322" s="1165"/>
      <c r="CF322" s="1165"/>
      <c r="CG322" s="1165"/>
      <c r="CH322" s="1165"/>
      <c r="CI322" s="1165"/>
      <c r="CJ322" s="1165"/>
      <c r="CK322" s="1165"/>
      <c r="CL322" s="1223">
        <f t="shared" si="8"/>
        <v>15</v>
      </c>
      <c r="CN322" s="1165"/>
      <c r="CO322" s="1165"/>
      <c r="CP322" s="1165"/>
      <c r="CQ322" s="1165"/>
    </row>
    <row r="323" spans="1:95" hidden="1">
      <c r="A323" s="1165" t="s">
        <v>711</v>
      </c>
      <c r="B323" s="1180">
        <v>45413</v>
      </c>
      <c r="C323" s="1181">
        <v>45433</v>
      </c>
      <c r="D323" s="1182"/>
      <c r="E323" s="1183">
        <v>8.2799999999999994</v>
      </c>
      <c r="F323" s="1165">
        <v>5980</v>
      </c>
      <c r="G323" s="1234">
        <v>14.6</v>
      </c>
      <c r="H323" s="1165" t="s">
        <v>245</v>
      </c>
      <c r="I323" s="1165" t="s">
        <v>246</v>
      </c>
      <c r="J323" s="1165" t="s">
        <v>433</v>
      </c>
      <c r="K323" s="1165"/>
      <c r="L323" s="1183">
        <v>8.82</v>
      </c>
      <c r="M323" s="1165">
        <v>6030</v>
      </c>
      <c r="N323" s="1165">
        <v>12</v>
      </c>
      <c r="O323" s="1165"/>
      <c r="P323" s="1165"/>
      <c r="Q323" s="1165"/>
      <c r="R323" s="1165"/>
      <c r="S323" s="1165"/>
      <c r="T323" s="1165"/>
      <c r="U323" s="1165"/>
      <c r="V323" s="1165"/>
      <c r="W323" s="1165"/>
      <c r="X323" s="1165"/>
      <c r="Y323" s="1165"/>
      <c r="Z323" s="1165"/>
      <c r="AA323" s="1165"/>
      <c r="AB323" s="1165"/>
      <c r="AC323" s="1165"/>
      <c r="AD323" s="1165"/>
      <c r="AE323" s="1165"/>
      <c r="AF323" s="1165"/>
      <c r="AG323" s="1165"/>
      <c r="AH323" s="1165"/>
      <c r="AI323" s="1165"/>
      <c r="AJ323" s="1165"/>
      <c r="AK323" s="1165"/>
      <c r="AL323" s="1165"/>
      <c r="AM323" s="1165"/>
      <c r="AN323" s="1165"/>
      <c r="AO323" s="1165"/>
      <c r="AP323" s="1165"/>
      <c r="AQ323" s="1165"/>
      <c r="AR323" s="1165"/>
      <c r="AS323" s="1165"/>
      <c r="AT323" s="1165"/>
      <c r="AU323" s="1165"/>
      <c r="AV323" s="1165"/>
      <c r="AW323" s="1165"/>
      <c r="AX323" s="1165"/>
      <c r="AY323" s="1165"/>
      <c r="AZ323" s="1165"/>
      <c r="BA323" s="1165"/>
      <c r="BB323" s="1165"/>
      <c r="BC323" s="1165"/>
      <c r="BD323" s="1165"/>
      <c r="BE323" s="1165"/>
      <c r="BF323" s="1165"/>
      <c r="BG323" s="1165"/>
      <c r="BH323" s="1165"/>
      <c r="BI323" s="1165"/>
      <c r="BJ323" s="1165"/>
      <c r="BK323" s="1165"/>
      <c r="BL323" s="1165"/>
      <c r="BM323" s="1165"/>
      <c r="BN323" s="1165"/>
      <c r="BO323" s="1165"/>
      <c r="BP323" s="1165"/>
      <c r="BQ323" s="1165"/>
      <c r="BR323" s="1165"/>
      <c r="BS323" s="1165"/>
      <c r="BT323" s="1165"/>
      <c r="BU323" s="1165"/>
      <c r="BV323" s="1165"/>
      <c r="BW323" s="1165"/>
      <c r="BX323" s="1165"/>
      <c r="BY323" s="1165"/>
      <c r="BZ323" s="1165"/>
      <c r="CA323" s="1165"/>
      <c r="CB323" s="1165"/>
      <c r="CC323" s="1165"/>
      <c r="CD323" s="1165"/>
      <c r="CE323" s="1165"/>
      <c r="CF323" s="1165"/>
      <c r="CG323" s="1165"/>
      <c r="CH323" s="1165"/>
      <c r="CI323" s="1165"/>
      <c r="CJ323" s="1165"/>
      <c r="CK323" s="1165"/>
      <c r="CL323" s="1223">
        <f t="shared" si="8"/>
        <v>12</v>
      </c>
      <c r="CN323" s="1165"/>
      <c r="CO323" s="1165"/>
      <c r="CP323" s="1165"/>
      <c r="CQ323" s="1165"/>
    </row>
    <row r="324" spans="1:95" hidden="1">
      <c r="A324" s="1165" t="s">
        <v>711</v>
      </c>
      <c r="B324" s="1180">
        <v>45444</v>
      </c>
      <c r="C324" s="1181">
        <v>45455</v>
      </c>
      <c r="D324" s="1182"/>
      <c r="E324" s="1183">
        <v>8.58</v>
      </c>
      <c r="F324" s="1165">
        <v>2976</v>
      </c>
      <c r="G324" s="1234">
        <v>14.6</v>
      </c>
      <c r="H324" s="1165" t="s">
        <v>245</v>
      </c>
      <c r="I324" s="1165" t="s">
        <v>246</v>
      </c>
      <c r="J324" s="1165" t="s">
        <v>433</v>
      </c>
      <c r="K324" s="1165"/>
      <c r="L324" s="1183">
        <v>8.3699999999999992</v>
      </c>
      <c r="M324" s="1165">
        <v>3140</v>
      </c>
      <c r="N324" s="1165">
        <v>13</v>
      </c>
      <c r="O324" s="1165"/>
      <c r="P324" s="1165"/>
      <c r="Q324" s="1165"/>
      <c r="R324" s="1165"/>
      <c r="S324" s="1165"/>
      <c r="T324" s="1165"/>
      <c r="U324" s="1165"/>
      <c r="V324" s="1165"/>
      <c r="W324" s="1165"/>
      <c r="X324" s="1165"/>
      <c r="Y324" s="1165"/>
      <c r="Z324" s="1165"/>
      <c r="AA324" s="1165"/>
      <c r="AB324" s="1165"/>
      <c r="AC324" s="1165"/>
      <c r="AD324" s="1165"/>
      <c r="AE324" s="1165"/>
      <c r="AF324" s="1165"/>
      <c r="AG324" s="1165"/>
      <c r="AH324" s="1165" t="s">
        <v>52</v>
      </c>
      <c r="AI324" s="1165"/>
      <c r="AJ324" s="1165" t="s">
        <v>17</v>
      </c>
      <c r="AK324" s="1165">
        <v>3.4000000000000002E-2</v>
      </c>
      <c r="AL324" s="1165" t="s">
        <v>37</v>
      </c>
      <c r="AM324" s="1165" t="s">
        <v>17</v>
      </c>
      <c r="AN324" s="1165"/>
      <c r="AO324" s="1165">
        <v>2E-3</v>
      </c>
      <c r="AP324" s="1165" t="s">
        <v>17</v>
      </c>
      <c r="AQ324" s="1165">
        <v>3.1E-2</v>
      </c>
      <c r="AR324" s="1165">
        <v>6.0000000000000001E-3</v>
      </c>
      <c r="AS324" s="1165" t="s">
        <v>30</v>
      </c>
      <c r="AT324" s="1165" t="s">
        <v>50</v>
      </c>
      <c r="AU324" s="1165" t="s">
        <v>52</v>
      </c>
      <c r="AV324" s="1165">
        <v>0.22</v>
      </c>
      <c r="AW324" s="1165"/>
      <c r="AX324" s="1165" t="s">
        <v>37</v>
      </c>
      <c r="AY324" s="1165" t="s">
        <v>53</v>
      </c>
      <c r="AZ324" s="1165" t="s">
        <v>85</v>
      </c>
      <c r="BA324" s="1165" t="s">
        <v>85</v>
      </c>
      <c r="BB324" s="1165" t="s">
        <v>85</v>
      </c>
      <c r="BC324" s="1165" t="s">
        <v>85</v>
      </c>
      <c r="BD324" s="1165" t="s">
        <v>85</v>
      </c>
      <c r="BE324" s="1165" t="s">
        <v>85</v>
      </c>
      <c r="BF324" s="1165" t="s">
        <v>85</v>
      </c>
      <c r="BG324" s="1165" t="s">
        <v>85</v>
      </c>
      <c r="BH324" s="1165" t="s">
        <v>85</v>
      </c>
      <c r="BI324" s="1165" t="s">
        <v>85</v>
      </c>
      <c r="BJ324" s="1165" t="s">
        <v>85</v>
      </c>
      <c r="BK324" s="1165" t="s">
        <v>85</v>
      </c>
      <c r="BL324" s="1165" t="s">
        <v>102</v>
      </c>
      <c r="BM324" s="1165" t="s">
        <v>85</v>
      </c>
      <c r="BN324" s="1165" t="s">
        <v>85</v>
      </c>
      <c r="BO324" s="1165" t="s">
        <v>85</v>
      </c>
      <c r="BP324" s="1165" t="s">
        <v>102</v>
      </c>
      <c r="BQ324" s="1165" t="s">
        <v>102</v>
      </c>
      <c r="BR324" s="1165" t="s">
        <v>332</v>
      </c>
      <c r="BS324" s="1165" t="s">
        <v>0</v>
      </c>
      <c r="BT324" s="1165" t="s">
        <v>333</v>
      </c>
      <c r="BU324" s="1165" t="s">
        <v>0</v>
      </c>
      <c r="BV324" s="1165" t="s">
        <v>0</v>
      </c>
      <c r="BW324" s="1165" t="s">
        <v>332</v>
      </c>
      <c r="BX324" s="1165" t="s">
        <v>332</v>
      </c>
      <c r="BY324" s="1165" t="s">
        <v>333</v>
      </c>
      <c r="BZ324" s="1165" t="s">
        <v>333</v>
      </c>
      <c r="CA324" s="1165" t="s">
        <v>333</v>
      </c>
      <c r="CB324" s="1165" t="s">
        <v>333</v>
      </c>
      <c r="CC324" s="1165" t="s">
        <v>333</v>
      </c>
      <c r="CD324" s="1165" t="s">
        <v>51</v>
      </c>
      <c r="CE324" s="1165" t="s">
        <v>15</v>
      </c>
      <c r="CF324" s="1165" t="s">
        <v>15</v>
      </c>
      <c r="CG324" s="1165" t="s">
        <v>15</v>
      </c>
      <c r="CH324" s="1165" t="s">
        <v>15</v>
      </c>
      <c r="CI324" s="1165" t="s">
        <v>15</v>
      </c>
      <c r="CJ324" s="1165" t="s">
        <v>51</v>
      </c>
      <c r="CK324" s="1165" t="s">
        <v>53</v>
      </c>
      <c r="CL324" s="1223">
        <f t="shared" si="8"/>
        <v>13</v>
      </c>
      <c r="CN324" s="1165"/>
      <c r="CO324" s="1165"/>
      <c r="CP324" s="1165"/>
      <c r="CQ324" s="1165"/>
    </row>
    <row r="325" spans="1:95" hidden="1">
      <c r="A325" s="1165" t="s">
        <v>711</v>
      </c>
      <c r="B325" s="1180">
        <v>45474</v>
      </c>
      <c r="C325" s="1181">
        <v>45481</v>
      </c>
      <c r="D325" s="1182"/>
      <c r="E325" s="1183">
        <v>8.68</v>
      </c>
      <c r="F325" s="1165">
        <v>3870</v>
      </c>
      <c r="G325" s="1234">
        <v>13.5</v>
      </c>
      <c r="H325" s="1165" t="s">
        <v>245</v>
      </c>
      <c r="I325" s="1165" t="s">
        <v>246</v>
      </c>
      <c r="J325" s="1165" t="s">
        <v>433</v>
      </c>
      <c r="K325" s="1165"/>
      <c r="L325" s="1183">
        <v>8.8800000000000008</v>
      </c>
      <c r="M325" s="1165">
        <v>3940</v>
      </c>
      <c r="N325" s="1165" t="s">
        <v>53</v>
      </c>
      <c r="O325" s="1165"/>
      <c r="P325" s="1165"/>
      <c r="Q325" s="1165"/>
      <c r="R325" s="1165"/>
      <c r="S325" s="1165"/>
      <c r="T325" s="1165"/>
      <c r="U325" s="1165"/>
      <c r="V325" s="1165"/>
      <c r="W325" s="1165"/>
      <c r="X325" s="1165"/>
      <c r="Y325" s="1165"/>
      <c r="Z325" s="1165"/>
      <c r="AA325" s="1165"/>
      <c r="AB325" s="1165"/>
      <c r="AC325" s="1165"/>
      <c r="AD325" s="1165"/>
      <c r="AE325" s="1165"/>
      <c r="AF325" s="1165"/>
      <c r="AG325" s="1165"/>
      <c r="AH325" s="1165"/>
      <c r="AI325" s="1165"/>
      <c r="AJ325" s="1165"/>
      <c r="AK325" s="1165"/>
      <c r="AL325" s="1165"/>
      <c r="AM325" s="1165"/>
      <c r="AN325" s="1165"/>
      <c r="AO325" s="1165"/>
      <c r="AP325" s="1165"/>
      <c r="AQ325" s="1165"/>
      <c r="AR325" s="1165"/>
      <c r="AS325" s="1165"/>
      <c r="AT325" s="1165"/>
      <c r="AU325" s="1165"/>
      <c r="AV325" s="1165"/>
      <c r="AW325" s="1165"/>
      <c r="AX325" s="1165"/>
      <c r="AY325" s="1165"/>
      <c r="AZ325" s="1165"/>
      <c r="BA325" s="1165"/>
      <c r="BB325" s="1165"/>
      <c r="BC325" s="1165"/>
      <c r="BD325" s="1165"/>
      <c r="BE325" s="1165"/>
      <c r="BF325" s="1165"/>
      <c r="BG325" s="1165"/>
      <c r="BH325" s="1165"/>
      <c r="BI325" s="1165"/>
      <c r="BJ325" s="1165"/>
      <c r="BK325" s="1165"/>
      <c r="BL325" s="1165"/>
      <c r="BM325" s="1165"/>
      <c r="BN325" s="1165"/>
      <c r="BO325" s="1165"/>
      <c r="BP325" s="1165"/>
      <c r="BQ325" s="1165"/>
      <c r="BR325" s="1165"/>
      <c r="BS325" s="1165"/>
      <c r="BT325" s="1165"/>
      <c r="BU325" s="1165"/>
      <c r="BV325" s="1165"/>
      <c r="BW325" s="1165"/>
      <c r="BX325" s="1165"/>
      <c r="BY325" s="1165"/>
      <c r="BZ325" s="1165"/>
      <c r="CA325" s="1165"/>
      <c r="CB325" s="1165"/>
      <c r="CC325" s="1165"/>
      <c r="CD325" s="1165"/>
      <c r="CE325" s="1165"/>
      <c r="CF325" s="1165"/>
      <c r="CG325" s="1165"/>
      <c r="CH325" s="1165"/>
      <c r="CI325" s="1165"/>
      <c r="CJ325" s="1165"/>
      <c r="CK325" s="1165"/>
      <c r="CL325" s="1223">
        <f t="shared" si="8"/>
        <v>2.5</v>
      </c>
      <c r="CN325" s="1165"/>
      <c r="CO325" s="1165"/>
      <c r="CP325" s="1165"/>
      <c r="CQ325" s="1165"/>
    </row>
    <row r="326" spans="1:95" hidden="1">
      <c r="A326" s="1165" t="s">
        <v>711</v>
      </c>
      <c r="B326" s="1180">
        <v>45505</v>
      </c>
      <c r="C326" s="1181">
        <v>45523</v>
      </c>
      <c r="D326" s="1182"/>
      <c r="E326" s="1183">
        <v>9.17</v>
      </c>
      <c r="F326" s="1165">
        <v>4100</v>
      </c>
      <c r="G326" s="1234">
        <v>17.600000000000001</v>
      </c>
      <c r="H326" s="1165" t="s">
        <v>245</v>
      </c>
      <c r="I326" s="1165" t="s">
        <v>246</v>
      </c>
      <c r="J326" s="1165" t="s">
        <v>433</v>
      </c>
      <c r="K326" s="1165"/>
      <c r="L326" s="1183">
        <v>9.14</v>
      </c>
      <c r="M326" s="1165">
        <v>4420</v>
      </c>
      <c r="N326" s="1165">
        <v>6</v>
      </c>
      <c r="O326" s="1165"/>
      <c r="P326" s="1165"/>
      <c r="Q326" s="1165"/>
      <c r="R326" s="1165"/>
      <c r="S326" s="1165"/>
      <c r="T326" s="1165"/>
      <c r="U326" s="1165"/>
      <c r="V326" s="1165"/>
      <c r="W326" s="1165"/>
      <c r="X326" s="1165"/>
      <c r="Y326" s="1165"/>
      <c r="Z326" s="1165"/>
      <c r="AA326" s="1165"/>
      <c r="AB326" s="1165"/>
      <c r="AC326" s="1165"/>
      <c r="AD326" s="1165"/>
      <c r="AE326" s="1165"/>
      <c r="AF326" s="1165"/>
      <c r="AG326" s="1165"/>
      <c r="AH326" s="1165"/>
      <c r="AI326" s="1165"/>
      <c r="AJ326" s="1165"/>
      <c r="AK326" s="1165"/>
      <c r="AL326" s="1165"/>
      <c r="AM326" s="1165"/>
      <c r="AN326" s="1165"/>
      <c r="AO326" s="1165"/>
      <c r="AP326" s="1165"/>
      <c r="AQ326" s="1165"/>
      <c r="AR326" s="1165"/>
      <c r="AS326" s="1165"/>
      <c r="AT326" s="1165"/>
      <c r="AU326" s="1165"/>
      <c r="AV326" s="1165"/>
      <c r="AW326" s="1165"/>
      <c r="AX326" s="1165"/>
      <c r="AY326" s="1165"/>
      <c r="AZ326" s="1165"/>
      <c r="BA326" s="1165"/>
      <c r="BB326" s="1165"/>
      <c r="BC326" s="1165"/>
      <c r="BD326" s="1165"/>
      <c r="BE326" s="1165"/>
      <c r="BF326" s="1165"/>
      <c r="BG326" s="1165"/>
      <c r="BH326" s="1165"/>
      <c r="BI326" s="1165"/>
      <c r="BJ326" s="1165"/>
      <c r="BK326" s="1165"/>
      <c r="BL326" s="1165"/>
      <c r="BM326" s="1165"/>
      <c r="BN326" s="1165"/>
      <c r="BO326" s="1165"/>
      <c r="BP326" s="1165"/>
      <c r="BQ326" s="1165"/>
      <c r="BR326" s="1165"/>
      <c r="BS326" s="1165"/>
      <c r="BT326" s="1165"/>
      <c r="BU326" s="1165"/>
      <c r="BV326" s="1165"/>
      <c r="BW326" s="1165"/>
      <c r="BX326" s="1165"/>
      <c r="BY326" s="1165"/>
      <c r="BZ326" s="1165"/>
      <c r="CA326" s="1165"/>
      <c r="CB326" s="1165"/>
      <c r="CC326" s="1165"/>
      <c r="CD326" s="1165"/>
      <c r="CE326" s="1165"/>
      <c r="CF326" s="1165"/>
      <c r="CG326" s="1165"/>
      <c r="CH326" s="1165"/>
      <c r="CI326" s="1165"/>
      <c r="CJ326" s="1165"/>
      <c r="CK326" s="1165"/>
      <c r="CL326" s="1223">
        <f t="shared" si="8"/>
        <v>6</v>
      </c>
      <c r="CN326" s="1165"/>
      <c r="CO326" s="1165"/>
      <c r="CP326" s="1165"/>
      <c r="CQ326" s="1165"/>
    </row>
    <row r="327" spans="1:95" hidden="1">
      <c r="A327" s="1165" t="s">
        <v>711</v>
      </c>
      <c r="B327" s="1180">
        <v>45536</v>
      </c>
      <c r="C327" s="1181">
        <v>45544</v>
      </c>
      <c r="D327" s="1182"/>
      <c r="E327" s="1183">
        <v>9.8000000000000007</v>
      </c>
      <c r="F327" s="1165">
        <v>4460</v>
      </c>
      <c r="G327" s="1234">
        <v>19</v>
      </c>
      <c r="H327" s="1165" t="s">
        <v>245</v>
      </c>
      <c r="I327" s="1165" t="s">
        <v>246</v>
      </c>
      <c r="J327" s="1165" t="s">
        <v>433</v>
      </c>
      <c r="K327" s="1165"/>
      <c r="L327" s="1183">
        <v>9.48</v>
      </c>
      <c r="M327" s="1165">
        <v>5320</v>
      </c>
      <c r="N327" s="1165">
        <v>10</v>
      </c>
      <c r="O327" s="1165" t="s">
        <v>51</v>
      </c>
      <c r="P327" s="1165">
        <v>29</v>
      </c>
      <c r="Q327" s="1165">
        <v>34</v>
      </c>
      <c r="R327" s="1165">
        <v>63</v>
      </c>
      <c r="S327" s="1165" t="s">
        <v>51</v>
      </c>
      <c r="T327" s="1165">
        <v>2880</v>
      </c>
      <c r="U327" s="1165" t="s">
        <v>30</v>
      </c>
      <c r="V327" s="1165">
        <v>1E-3</v>
      </c>
      <c r="W327" s="1165"/>
      <c r="X327" s="1165" t="s">
        <v>37</v>
      </c>
      <c r="Y327" s="1165" t="s">
        <v>17</v>
      </c>
      <c r="Z327" s="1165" t="s">
        <v>17</v>
      </c>
      <c r="AA327" s="1165" t="s">
        <v>17</v>
      </c>
      <c r="AB327" s="1165" t="s">
        <v>17</v>
      </c>
      <c r="AC327" s="1165" t="s">
        <v>17</v>
      </c>
      <c r="AD327" s="1165">
        <v>3.0000000000000001E-3</v>
      </c>
      <c r="AE327" s="1165" t="s">
        <v>30</v>
      </c>
      <c r="AF327" s="1165" t="s">
        <v>50</v>
      </c>
      <c r="AG327" s="1165" t="s">
        <v>52</v>
      </c>
      <c r="AH327" s="1165" t="s">
        <v>52</v>
      </c>
      <c r="AI327" s="1165">
        <v>0.04</v>
      </c>
      <c r="AJ327" s="1165">
        <v>1E-3</v>
      </c>
      <c r="AK327" s="1165"/>
      <c r="AL327" s="1165" t="s">
        <v>37</v>
      </c>
      <c r="AM327" s="1165" t="s">
        <v>17</v>
      </c>
      <c r="AN327" s="1165" t="s">
        <v>17</v>
      </c>
      <c r="AO327" s="1165">
        <v>1E-3</v>
      </c>
      <c r="AP327" s="1165" t="s">
        <v>17</v>
      </c>
      <c r="AQ327" s="1165">
        <v>6.0000000000000001E-3</v>
      </c>
      <c r="AR327" s="1165">
        <v>3.0000000000000001E-3</v>
      </c>
      <c r="AS327" s="1165" t="s">
        <v>30</v>
      </c>
      <c r="AT327" s="1165" t="s">
        <v>50</v>
      </c>
      <c r="AU327" s="1165" t="s">
        <v>52</v>
      </c>
      <c r="AV327" s="1165">
        <v>0.06</v>
      </c>
      <c r="AW327" s="1165" t="s">
        <v>37</v>
      </c>
      <c r="AX327" s="1165" t="s">
        <v>37</v>
      </c>
      <c r="AY327" s="1165" t="s">
        <v>53</v>
      </c>
      <c r="AZ327" s="1165" t="s">
        <v>85</v>
      </c>
      <c r="BA327" s="1165" t="s">
        <v>85</v>
      </c>
      <c r="BB327" s="1165" t="s">
        <v>85</v>
      </c>
      <c r="BC327" s="1165" t="s">
        <v>85</v>
      </c>
      <c r="BD327" s="1165" t="s">
        <v>85</v>
      </c>
      <c r="BE327" s="1165" t="s">
        <v>85</v>
      </c>
      <c r="BF327" s="1165" t="s">
        <v>85</v>
      </c>
      <c r="BG327" s="1165" t="s">
        <v>85</v>
      </c>
      <c r="BH327" s="1165" t="s">
        <v>85</v>
      </c>
      <c r="BI327" s="1165" t="s">
        <v>85</v>
      </c>
      <c r="BJ327" s="1165" t="s">
        <v>85</v>
      </c>
      <c r="BK327" s="1165" t="s">
        <v>85</v>
      </c>
      <c r="BL327" s="1165" t="s">
        <v>102</v>
      </c>
      <c r="BM327" s="1165" t="s">
        <v>85</v>
      </c>
      <c r="BN327" s="1165" t="s">
        <v>85</v>
      </c>
      <c r="BO327" s="1165" t="s">
        <v>85</v>
      </c>
      <c r="BP327" s="1165" t="s">
        <v>102</v>
      </c>
      <c r="BQ327" s="1165" t="s">
        <v>102</v>
      </c>
      <c r="BR327" s="1165" t="s">
        <v>332</v>
      </c>
      <c r="BS327" s="1165" t="s">
        <v>0</v>
      </c>
      <c r="BT327" s="1165" t="s">
        <v>333</v>
      </c>
      <c r="BU327" s="1165" t="s">
        <v>0</v>
      </c>
      <c r="BV327" s="1165" t="s">
        <v>0</v>
      </c>
      <c r="BW327" s="1165" t="s">
        <v>332</v>
      </c>
      <c r="BX327" s="1165" t="s">
        <v>332</v>
      </c>
      <c r="BY327" s="1165" t="s">
        <v>333</v>
      </c>
      <c r="BZ327" s="1165" t="s">
        <v>333</v>
      </c>
      <c r="CA327" s="1165" t="s">
        <v>333</v>
      </c>
      <c r="CB327" s="1165" t="s">
        <v>333</v>
      </c>
      <c r="CC327" s="1165" t="s">
        <v>333</v>
      </c>
      <c r="CD327" s="1165" t="s">
        <v>51</v>
      </c>
      <c r="CE327" s="1165" t="s">
        <v>15</v>
      </c>
      <c r="CF327" s="1165" t="s">
        <v>15</v>
      </c>
      <c r="CG327" s="1165" t="s">
        <v>15</v>
      </c>
      <c r="CH327" s="1165" t="s">
        <v>15</v>
      </c>
      <c r="CI327" s="1165" t="s">
        <v>15</v>
      </c>
      <c r="CJ327" s="1165" t="s">
        <v>51</v>
      </c>
      <c r="CK327" s="1165" t="s">
        <v>53</v>
      </c>
      <c r="CL327" s="1223">
        <f t="shared" si="8"/>
        <v>10</v>
      </c>
      <c r="CN327" s="1165"/>
      <c r="CO327" s="1165"/>
      <c r="CP327" s="1165"/>
      <c r="CQ327" s="1165"/>
    </row>
    <row r="328" spans="1:95" hidden="1">
      <c r="A328" s="1165" t="s">
        <v>711</v>
      </c>
      <c r="B328" s="1180">
        <v>45566</v>
      </c>
      <c r="C328" s="1181">
        <v>45581</v>
      </c>
      <c r="D328" s="1182"/>
      <c r="E328" s="1165">
        <v>9.11</v>
      </c>
      <c r="F328" s="1165">
        <v>5020</v>
      </c>
      <c r="G328" s="1234">
        <v>16.5</v>
      </c>
      <c r="H328" s="1165" t="s">
        <v>245</v>
      </c>
      <c r="I328" s="1165" t="s">
        <v>246</v>
      </c>
      <c r="J328" s="1165" t="s">
        <v>433</v>
      </c>
      <c r="K328" s="1165"/>
      <c r="L328" s="1183">
        <v>9.3000000000000007</v>
      </c>
      <c r="M328" s="1165">
        <v>5460</v>
      </c>
      <c r="N328" s="1165">
        <v>13</v>
      </c>
      <c r="O328" s="1165"/>
      <c r="P328" s="1165"/>
      <c r="Q328" s="1165"/>
      <c r="R328" s="1165"/>
      <c r="S328" s="1165"/>
      <c r="T328" s="1165"/>
      <c r="U328" s="1165"/>
      <c r="V328" s="1165"/>
      <c r="W328" s="1165"/>
      <c r="X328" s="1165"/>
      <c r="Y328" s="1165"/>
      <c r="Z328" s="1165"/>
      <c r="AA328" s="1165"/>
      <c r="AB328" s="1165"/>
      <c r="AC328" s="1165"/>
      <c r="AD328" s="1165"/>
      <c r="AE328" s="1165"/>
      <c r="AF328" s="1165"/>
      <c r="AG328" s="1165"/>
      <c r="AH328" s="1165"/>
      <c r="AI328" s="1165"/>
      <c r="AJ328" s="1165"/>
      <c r="AK328" s="1165"/>
      <c r="AL328" s="1165"/>
      <c r="AM328" s="1165"/>
      <c r="AN328" s="1165"/>
      <c r="AO328" s="1165"/>
      <c r="AP328" s="1165"/>
      <c r="AQ328" s="1165"/>
      <c r="AR328" s="1165"/>
      <c r="AS328" s="1165"/>
      <c r="AT328" s="1165"/>
      <c r="AU328" s="1165"/>
      <c r="AV328" s="1165"/>
      <c r="AW328" s="1165"/>
      <c r="AX328" s="1165"/>
      <c r="AY328" s="1165"/>
      <c r="AZ328" s="1165"/>
      <c r="BA328" s="1165"/>
      <c r="BB328" s="1165"/>
      <c r="BC328" s="1165"/>
      <c r="BD328" s="1165"/>
      <c r="BE328" s="1165"/>
      <c r="BF328" s="1165"/>
      <c r="BG328" s="1165"/>
      <c r="BH328" s="1165"/>
      <c r="BI328" s="1165"/>
      <c r="BJ328" s="1165"/>
      <c r="BK328" s="1165"/>
      <c r="BL328" s="1165"/>
      <c r="BM328" s="1165"/>
      <c r="BN328" s="1165"/>
      <c r="BO328" s="1165"/>
      <c r="BP328" s="1165"/>
      <c r="BQ328" s="1165"/>
      <c r="BR328" s="1165"/>
      <c r="BS328" s="1165"/>
      <c r="BT328" s="1165"/>
      <c r="BU328" s="1165"/>
      <c r="BV328" s="1165"/>
      <c r="BW328" s="1165"/>
      <c r="BX328" s="1165"/>
      <c r="BY328" s="1165"/>
      <c r="BZ328" s="1165"/>
      <c r="CA328" s="1165"/>
      <c r="CB328" s="1165"/>
      <c r="CC328" s="1165"/>
      <c r="CD328" s="1165"/>
      <c r="CE328" s="1165"/>
      <c r="CF328" s="1165"/>
      <c r="CG328" s="1165"/>
      <c r="CH328" s="1165"/>
      <c r="CI328" s="1165"/>
      <c r="CJ328" s="1165"/>
      <c r="CK328" s="1165"/>
      <c r="CL328" s="1223">
        <f t="shared" si="8"/>
        <v>13</v>
      </c>
      <c r="CN328" s="1165"/>
      <c r="CO328" s="1165"/>
      <c r="CP328" s="1165"/>
      <c r="CQ328" s="1165"/>
    </row>
    <row r="329" spans="1:95" hidden="1">
      <c r="A329" s="1165" t="s">
        <v>711</v>
      </c>
      <c r="B329" s="1180">
        <v>45597</v>
      </c>
      <c r="C329" s="1181">
        <v>45607</v>
      </c>
      <c r="D329" s="1182"/>
      <c r="E329" s="1165">
        <v>9.4600000000000009</v>
      </c>
      <c r="F329" s="1165">
        <v>5530</v>
      </c>
      <c r="G329" s="1234">
        <v>24.4</v>
      </c>
      <c r="H329" s="1165" t="s">
        <v>245</v>
      </c>
      <c r="I329" s="1165" t="s">
        <v>246</v>
      </c>
      <c r="J329" s="1165" t="s">
        <v>433</v>
      </c>
      <c r="K329" s="1165"/>
      <c r="L329" s="1183">
        <v>9.44</v>
      </c>
      <c r="M329" s="1165">
        <v>5750</v>
      </c>
      <c r="N329" s="1165">
        <v>30</v>
      </c>
      <c r="O329" s="1165"/>
      <c r="P329" s="1165"/>
      <c r="Q329" s="1165"/>
      <c r="R329" s="1165"/>
      <c r="S329" s="1165"/>
      <c r="T329" s="1165"/>
      <c r="U329" s="1165"/>
      <c r="V329" s="1165"/>
      <c r="W329" s="1165"/>
      <c r="X329" s="1165"/>
      <c r="Y329" s="1165"/>
      <c r="Z329" s="1165"/>
      <c r="AA329" s="1165"/>
      <c r="AB329" s="1165"/>
      <c r="AC329" s="1165"/>
      <c r="AD329" s="1165"/>
      <c r="AE329" s="1165"/>
      <c r="AF329" s="1165"/>
      <c r="AG329" s="1165"/>
      <c r="AH329" s="1165"/>
      <c r="AI329" s="1165"/>
      <c r="AJ329" s="1165"/>
      <c r="AK329" s="1165"/>
      <c r="AL329" s="1165"/>
      <c r="AM329" s="1165"/>
      <c r="AN329" s="1165"/>
      <c r="AO329" s="1165"/>
      <c r="AP329" s="1165"/>
      <c r="AQ329" s="1165"/>
      <c r="AR329" s="1165"/>
      <c r="AS329" s="1165"/>
      <c r="AT329" s="1165"/>
      <c r="AU329" s="1165"/>
      <c r="AV329" s="1165"/>
      <c r="AW329" s="1165"/>
      <c r="AX329" s="1165"/>
      <c r="AY329" s="1165"/>
      <c r="AZ329" s="1165"/>
      <c r="BA329" s="1165"/>
      <c r="BB329" s="1165"/>
      <c r="BC329" s="1165"/>
      <c r="BD329" s="1165"/>
      <c r="BE329" s="1165"/>
      <c r="BF329" s="1165"/>
      <c r="BG329" s="1165"/>
      <c r="BH329" s="1165"/>
      <c r="BI329" s="1165"/>
      <c r="BJ329" s="1165"/>
      <c r="BK329" s="1165"/>
      <c r="BL329" s="1165"/>
      <c r="BM329" s="1165"/>
      <c r="BN329" s="1165"/>
      <c r="BO329" s="1165"/>
      <c r="BP329" s="1165"/>
      <c r="BQ329" s="1165"/>
      <c r="BR329" s="1165"/>
      <c r="BS329" s="1165"/>
      <c r="BT329" s="1165"/>
      <c r="BU329" s="1165"/>
      <c r="BV329" s="1165"/>
      <c r="BW329" s="1165"/>
      <c r="BX329" s="1165"/>
      <c r="BY329" s="1165"/>
      <c r="BZ329" s="1165"/>
      <c r="CA329" s="1165"/>
      <c r="CB329" s="1165"/>
      <c r="CC329" s="1165"/>
      <c r="CD329" s="1165"/>
      <c r="CE329" s="1165"/>
      <c r="CF329" s="1165"/>
      <c r="CG329" s="1165"/>
      <c r="CH329" s="1165"/>
      <c r="CI329" s="1165"/>
      <c r="CJ329" s="1165"/>
      <c r="CK329" s="1165"/>
      <c r="CL329" s="1223">
        <f t="shared" si="8"/>
        <v>30</v>
      </c>
      <c r="CN329" s="1165"/>
      <c r="CO329" s="1165"/>
      <c r="CP329" s="1165"/>
      <c r="CQ329" s="1165"/>
    </row>
    <row r="330" spans="1:95" hidden="1">
      <c r="A330" s="1165" t="s">
        <v>711</v>
      </c>
      <c r="B330" s="1180">
        <v>45627</v>
      </c>
      <c r="C330" s="1181">
        <v>45642</v>
      </c>
      <c r="D330" s="1182"/>
      <c r="E330" s="1183">
        <v>8.9700000000000006</v>
      </c>
      <c r="F330" s="1165">
        <v>4840</v>
      </c>
      <c r="G330" s="1234">
        <v>32.5</v>
      </c>
      <c r="H330" s="1165" t="s">
        <v>245</v>
      </c>
      <c r="I330" s="1165" t="s">
        <v>246</v>
      </c>
      <c r="J330" s="1165" t="s">
        <v>433</v>
      </c>
      <c r="K330" s="1165"/>
      <c r="L330" s="1183">
        <v>8.99</v>
      </c>
      <c r="M330" s="1165">
        <v>6260</v>
      </c>
      <c r="N330" s="1165">
        <v>41</v>
      </c>
      <c r="O330" s="1165" t="s">
        <v>51</v>
      </c>
      <c r="P330" s="1165">
        <v>12</v>
      </c>
      <c r="Q330" s="1165">
        <v>54</v>
      </c>
      <c r="R330" s="1165">
        <v>66</v>
      </c>
      <c r="S330" s="1165" t="s">
        <v>51</v>
      </c>
      <c r="T330" s="1165">
        <v>3590</v>
      </c>
      <c r="U330" s="1165" t="s">
        <v>30</v>
      </c>
      <c r="V330" s="1165">
        <v>5.0000000000000001E-3</v>
      </c>
      <c r="W330" s="1165">
        <v>3.6999999999999998E-2</v>
      </c>
      <c r="X330" s="1165" t="s">
        <v>37</v>
      </c>
      <c r="Y330" s="1165" t="s">
        <v>17</v>
      </c>
      <c r="Z330" s="1165" t="s">
        <v>17</v>
      </c>
      <c r="AA330" s="1165" t="s">
        <v>17</v>
      </c>
      <c r="AB330" s="1165" t="s">
        <v>17</v>
      </c>
      <c r="AC330" s="1165">
        <v>3.5000000000000003E-2</v>
      </c>
      <c r="AD330" s="1165">
        <v>3.0000000000000001E-3</v>
      </c>
      <c r="AE330" s="1165" t="s">
        <v>30</v>
      </c>
      <c r="AF330" s="1165" t="s">
        <v>50</v>
      </c>
      <c r="AG330" s="1165">
        <v>0.1</v>
      </c>
      <c r="AH330" s="1165" t="s">
        <v>52</v>
      </c>
      <c r="AI330" s="1165">
        <v>0.3</v>
      </c>
      <c r="AJ330" s="1165">
        <v>5.0000000000000001E-3</v>
      </c>
      <c r="AK330" s="1165">
        <v>4.1000000000000002E-2</v>
      </c>
      <c r="AL330" s="1165" t="s">
        <v>37</v>
      </c>
      <c r="AM330" s="1165" t="s">
        <v>17</v>
      </c>
      <c r="AN330" s="1165" t="s">
        <v>17</v>
      </c>
      <c r="AO330" s="1165" t="s">
        <v>17</v>
      </c>
      <c r="AP330" s="1165" t="s">
        <v>17</v>
      </c>
      <c r="AQ330" s="1165">
        <v>8.6999999999999994E-2</v>
      </c>
      <c r="AR330" s="1165">
        <v>3.0000000000000001E-3</v>
      </c>
      <c r="AS330" s="1165" t="s">
        <v>30</v>
      </c>
      <c r="AT330" s="1165" t="s">
        <v>50</v>
      </c>
      <c r="AU330" s="1165" t="s">
        <v>52</v>
      </c>
      <c r="AV330" s="1165">
        <v>0.28999999999999998</v>
      </c>
      <c r="AW330" s="1165" t="s">
        <v>37</v>
      </c>
      <c r="AX330" s="1165" t="s">
        <v>37</v>
      </c>
      <c r="AY330" s="1165" t="s">
        <v>53</v>
      </c>
      <c r="AZ330" s="1165" t="s">
        <v>85</v>
      </c>
      <c r="BA330" s="1165" t="s">
        <v>85</v>
      </c>
      <c r="BB330" s="1165" t="s">
        <v>85</v>
      </c>
      <c r="BC330" s="1165" t="s">
        <v>85</v>
      </c>
      <c r="BD330" s="1165" t="s">
        <v>85</v>
      </c>
      <c r="BE330" s="1165" t="s">
        <v>85</v>
      </c>
      <c r="BF330" s="1165" t="s">
        <v>85</v>
      </c>
      <c r="BG330" s="1165" t="s">
        <v>85</v>
      </c>
      <c r="BH330" s="1165" t="s">
        <v>85</v>
      </c>
      <c r="BI330" s="1165" t="s">
        <v>85</v>
      </c>
      <c r="BJ330" s="1165" t="s">
        <v>85</v>
      </c>
      <c r="BK330" s="1165" t="s">
        <v>85</v>
      </c>
      <c r="BL330" s="1165" t="s">
        <v>102</v>
      </c>
      <c r="BM330" s="1165" t="s">
        <v>85</v>
      </c>
      <c r="BN330" s="1165" t="s">
        <v>85</v>
      </c>
      <c r="BO330" s="1165" t="s">
        <v>85</v>
      </c>
      <c r="BP330" s="1165" t="s">
        <v>102</v>
      </c>
      <c r="BQ330" s="1165" t="s">
        <v>102</v>
      </c>
      <c r="BR330" s="1165" t="s">
        <v>332</v>
      </c>
      <c r="BS330" s="1165" t="s">
        <v>0</v>
      </c>
      <c r="BT330" s="1165" t="s">
        <v>333</v>
      </c>
      <c r="BU330" s="1165" t="s">
        <v>0</v>
      </c>
      <c r="BV330" s="1165" t="s">
        <v>0</v>
      </c>
      <c r="BW330" s="1165" t="s">
        <v>332</v>
      </c>
      <c r="BX330" s="1165" t="s">
        <v>332</v>
      </c>
      <c r="BY330" s="1165" t="s">
        <v>333</v>
      </c>
      <c r="BZ330" s="1165" t="s">
        <v>333</v>
      </c>
      <c r="CA330" s="1165" t="s">
        <v>333</v>
      </c>
      <c r="CB330" s="1165" t="s">
        <v>333</v>
      </c>
      <c r="CC330" s="1165" t="s">
        <v>333</v>
      </c>
      <c r="CD330" s="1165" t="s">
        <v>51</v>
      </c>
      <c r="CE330" s="1165" t="s">
        <v>15</v>
      </c>
      <c r="CF330" s="1165" t="s">
        <v>15</v>
      </c>
      <c r="CG330" s="1165" t="s">
        <v>15</v>
      </c>
      <c r="CH330" s="1165" t="s">
        <v>15</v>
      </c>
      <c r="CI330" s="1165" t="s">
        <v>15</v>
      </c>
      <c r="CJ330" s="1165" t="s">
        <v>51</v>
      </c>
      <c r="CK330" s="1165" t="s">
        <v>53</v>
      </c>
      <c r="CL330" s="1223">
        <f t="shared" si="8"/>
        <v>41</v>
      </c>
      <c r="CN330" s="1165"/>
      <c r="CO330" s="1165"/>
      <c r="CP330" s="1165"/>
      <c r="CQ330" s="1165"/>
    </row>
    <row r="331" spans="1:95">
      <c r="A331" s="1165" t="s">
        <v>711</v>
      </c>
      <c r="B331" s="1180">
        <v>45658</v>
      </c>
      <c r="C331" s="1181">
        <v>45681</v>
      </c>
      <c r="D331" s="1182"/>
      <c r="E331" s="1183">
        <v>9.59</v>
      </c>
      <c r="F331" s="1165">
        <v>6130</v>
      </c>
      <c r="G331" s="1234">
        <v>24.1</v>
      </c>
      <c r="H331" s="1165" t="s">
        <v>245</v>
      </c>
      <c r="I331" s="1165" t="s">
        <v>246</v>
      </c>
      <c r="J331" s="1165" t="s">
        <v>433</v>
      </c>
      <c r="K331" s="1165"/>
      <c r="L331" s="1183">
        <v>9.68</v>
      </c>
      <c r="M331" s="1165">
        <v>6340</v>
      </c>
      <c r="N331" s="1165">
        <v>36</v>
      </c>
      <c r="O331" s="1165"/>
      <c r="P331" s="1165"/>
      <c r="Q331" s="1165"/>
      <c r="R331" s="1165"/>
      <c r="S331" s="1165"/>
      <c r="T331" s="1165"/>
      <c r="U331" s="1165"/>
      <c r="V331" s="1165"/>
      <c r="W331" s="1165"/>
      <c r="X331" s="1165"/>
      <c r="Y331" s="1165"/>
      <c r="Z331" s="1165"/>
      <c r="AA331" s="1165"/>
      <c r="AB331" s="1165"/>
      <c r="AC331" s="1165"/>
      <c r="AD331" s="1165"/>
      <c r="AE331" s="1165"/>
      <c r="AF331" s="1165"/>
      <c r="AG331" s="1165"/>
      <c r="AH331" s="1165"/>
      <c r="AI331" s="1165"/>
      <c r="AJ331" s="1165"/>
      <c r="AK331" s="1165"/>
      <c r="AL331" s="1165"/>
      <c r="AM331" s="1165"/>
      <c r="AN331" s="1165"/>
      <c r="AO331" s="1165"/>
      <c r="AP331" s="1165"/>
      <c r="AQ331" s="1165"/>
      <c r="AR331" s="1165"/>
      <c r="AS331" s="1165"/>
      <c r="AT331" s="1165"/>
      <c r="AU331" s="1165"/>
      <c r="AV331" s="1165"/>
      <c r="AW331" s="1165"/>
      <c r="AX331" s="1165"/>
      <c r="AY331" s="1165"/>
      <c r="AZ331" s="1165"/>
      <c r="BA331" s="1165"/>
      <c r="BB331" s="1165"/>
      <c r="BC331" s="1165"/>
      <c r="BD331" s="1165"/>
      <c r="BE331" s="1165"/>
      <c r="BF331" s="1165"/>
      <c r="BG331" s="1165"/>
      <c r="BH331" s="1165"/>
      <c r="BI331" s="1165"/>
      <c r="BJ331" s="1165"/>
      <c r="BK331" s="1165"/>
      <c r="BL331" s="1165"/>
      <c r="BM331" s="1165"/>
      <c r="BN331" s="1165"/>
      <c r="BO331" s="1165"/>
      <c r="BP331" s="1165"/>
      <c r="BQ331" s="1165"/>
      <c r="BR331" s="1165"/>
      <c r="BS331" s="1165"/>
      <c r="BT331" s="1165"/>
      <c r="BU331" s="1165"/>
      <c r="BV331" s="1165"/>
      <c r="BW331" s="1165"/>
      <c r="BX331" s="1165"/>
      <c r="BY331" s="1165"/>
      <c r="BZ331" s="1165"/>
      <c r="CA331" s="1165"/>
      <c r="CB331" s="1165"/>
      <c r="CC331" s="1165"/>
      <c r="CD331" s="1165"/>
      <c r="CE331" s="1165"/>
      <c r="CF331" s="1165"/>
      <c r="CG331" s="1165"/>
      <c r="CH331" s="1165"/>
      <c r="CI331" s="1165"/>
      <c r="CJ331" s="1165"/>
      <c r="CK331" s="1165"/>
      <c r="CL331" s="1223">
        <f t="shared" si="8"/>
        <v>36</v>
      </c>
      <c r="CN331" s="1165"/>
      <c r="CO331" s="1165"/>
      <c r="CP331" s="1165"/>
      <c r="CQ331" s="1165"/>
    </row>
    <row r="332" spans="1:95">
      <c r="A332" s="1165" t="s">
        <v>711</v>
      </c>
      <c r="B332" s="1180">
        <v>45689</v>
      </c>
      <c r="C332" s="1181">
        <v>45698</v>
      </c>
      <c r="D332" s="1182"/>
      <c r="E332" s="1183">
        <v>8.85</v>
      </c>
      <c r="F332" s="1165">
        <v>5520</v>
      </c>
      <c r="G332" s="1234">
        <v>24.1</v>
      </c>
      <c r="H332" s="1165" t="s">
        <v>245</v>
      </c>
      <c r="I332" s="1165" t="s">
        <v>246</v>
      </c>
      <c r="J332" s="1165" t="s">
        <v>433</v>
      </c>
      <c r="K332" s="1165"/>
      <c r="L332" s="1183">
        <v>8.8800000000000008</v>
      </c>
      <c r="M332" s="1165">
        <v>6440</v>
      </c>
      <c r="N332" s="1165">
        <v>29</v>
      </c>
      <c r="O332" s="1165"/>
      <c r="P332" s="1165"/>
      <c r="Q332" s="1165"/>
      <c r="R332" s="1165"/>
      <c r="S332" s="1165"/>
      <c r="T332" s="1165"/>
      <c r="U332" s="1165"/>
      <c r="V332" s="1165"/>
      <c r="W332" s="1165"/>
      <c r="X332" s="1165"/>
      <c r="Y332" s="1165"/>
      <c r="Z332" s="1165"/>
      <c r="AA332" s="1165"/>
      <c r="AB332" s="1165"/>
      <c r="AC332" s="1165"/>
      <c r="AD332" s="1165"/>
      <c r="AE332" s="1165"/>
      <c r="AF332" s="1165"/>
      <c r="AG332" s="1165"/>
      <c r="AH332" s="1165"/>
      <c r="AI332" s="1165"/>
      <c r="AJ332" s="1165"/>
      <c r="AK332" s="1165"/>
      <c r="AL332" s="1165"/>
      <c r="AM332" s="1165"/>
      <c r="AN332" s="1165"/>
      <c r="AO332" s="1165"/>
      <c r="AP332" s="1165"/>
      <c r="AQ332" s="1165"/>
      <c r="AR332" s="1165"/>
      <c r="AS332" s="1165"/>
      <c r="AT332" s="1165"/>
      <c r="AU332" s="1165"/>
      <c r="AV332" s="1165"/>
      <c r="AW332" s="1165"/>
      <c r="AX332" s="1165"/>
      <c r="AY332" s="1165"/>
      <c r="AZ332" s="1165"/>
      <c r="BA332" s="1165"/>
      <c r="BB332" s="1165"/>
      <c r="BC332" s="1165"/>
      <c r="BD332" s="1165"/>
      <c r="BE332" s="1165"/>
      <c r="BF332" s="1165"/>
      <c r="BG332" s="1165"/>
      <c r="BH332" s="1165"/>
      <c r="BI332" s="1165"/>
      <c r="BJ332" s="1165"/>
      <c r="BK332" s="1165"/>
      <c r="BL332" s="1165"/>
      <c r="BM332" s="1165"/>
      <c r="BN332" s="1165"/>
      <c r="BO332" s="1165"/>
      <c r="BP332" s="1165"/>
      <c r="BQ332" s="1165"/>
      <c r="BR332" s="1165"/>
      <c r="BS332" s="1165"/>
      <c r="BT332" s="1165"/>
      <c r="BU332" s="1165"/>
      <c r="BV332" s="1165"/>
      <c r="BW332" s="1165"/>
      <c r="BX332" s="1165"/>
      <c r="BY332" s="1165"/>
      <c r="BZ332" s="1165"/>
      <c r="CA332" s="1165"/>
      <c r="CB332" s="1165"/>
      <c r="CC332" s="1165"/>
      <c r="CD332" s="1165"/>
      <c r="CE332" s="1165"/>
      <c r="CF332" s="1165"/>
      <c r="CG332" s="1165"/>
      <c r="CH332" s="1165"/>
      <c r="CI332" s="1165"/>
      <c r="CJ332" s="1165"/>
      <c r="CK332" s="1165"/>
      <c r="CL332" s="1223">
        <f t="shared" si="8"/>
        <v>29</v>
      </c>
      <c r="CN332" s="1165"/>
      <c r="CO332" s="1165"/>
      <c r="CP332" s="1165"/>
      <c r="CQ332" s="1165"/>
    </row>
    <row r="333" spans="1:95">
      <c r="A333" s="1165" t="s">
        <v>711</v>
      </c>
      <c r="B333" s="1180">
        <v>45717</v>
      </c>
      <c r="C333" s="1181">
        <v>45737</v>
      </c>
      <c r="D333" s="1182"/>
      <c r="E333" s="1183">
        <v>9.1</v>
      </c>
      <c r="F333" s="1165">
        <v>5760</v>
      </c>
      <c r="G333" s="1234">
        <v>22.2</v>
      </c>
      <c r="H333" s="1165" t="s">
        <v>245</v>
      </c>
      <c r="I333" s="1165" t="s">
        <v>246</v>
      </c>
      <c r="J333" s="1165" t="s">
        <v>433</v>
      </c>
      <c r="K333" s="1165"/>
      <c r="L333" s="1183">
        <v>8.92</v>
      </c>
      <c r="M333" s="1165">
        <v>6640</v>
      </c>
      <c r="N333" s="1165">
        <v>138</v>
      </c>
      <c r="O333" s="1165" t="s">
        <v>51</v>
      </c>
      <c r="P333" s="1165">
        <v>21</v>
      </c>
      <c r="Q333" s="1165">
        <v>46</v>
      </c>
      <c r="R333" s="1165">
        <v>68</v>
      </c>
      <c r="S333" s="1165" t="s">
        <v>51</v>
      </c>
      <c r="T333" s="1165">
        <v>3440</v>
      </c>
      <c r="U333" s="1165" t="s">
        <v>30</v>
      </c>
      <c r="V333" s="1165">
        <v>6.0000000000000001E-3</v>
      </c>
      <c r="W333" s="1165">
        <v>4.1000000000000002E-2</v>
      </c>
      <c r="X333" s="1165" t="s">
        <v>37</v>
      </c>
      <c r="Y333" s="1165" t="s">
        <v>17</v>
      </c>
      <c r="Z333" s="1165" t="s">
        <v>17</v>
      </c>
      <c r="AA333" s="1165" t="s">
        <v>17</v>
      </c>
      <c r="AB333" s="1165" t="s">
        <v>17</v>
      </c>
      <c r="AC333" s="1165">
        <v>0.14499999999999999</v>
      </c>
      <c r="AD333" s="1165">
        <v>3.0000000000000001E-3</v>
      </c>
      <c r="AE333" s="1165" t="s">
        <v>30</v>
      </c>
      <c r="AF333" s="1165" t="s">
        <v>50</v>
      </c>
      <c r="AG333" s="1165" t="s">
        <v>52</v>
      </c>
      <c r="AH333" s="1165" t="s">
        <v>52</v>
      </c>
      <c r="AI333" s="1165">
        <v>0.15</v>
      </c>
      <c r="AJ333" s="1165">
        <v>8.0000000000000002E-3</v>
      </c>
      <c r="AK333" s="1165">
        <v>4.4999999999999998E-2</v>
      </c>
      <c r="AL333" s="1165" t="s">
        <v>37</v>
      </c>
      <c r="AM333" s="1165" t="s">
        <v>17</v>
      </c>
      <c r="AN333" s="1165">
        <v>1E-3</v>
      </c>
      <c r="AO333" s="1165" t="s">
        <v>17</v>
      </c>
      <c r="AP333" s="1165" t="s">
        <v>17</v>
      </c>
      <c r="AQ333" s="1165">
        <v>0.252</v>
      </c>
      <c r="AR333" s="1165">
        <v>3.0000000000000001E-3</v>
      </c>
      <c r="AS333" s="1165" t="s">
        <v>30</v>
      </c>
      <c r="AT333" s="1165">
        <v>1.2999999999999999E-2</v>
      </c>
      <c r="AU333" s="1165" t="s">
        <v>52</v>
      </c>
      <c r="AV333" s="1165">
        <v>0.22</v>
      </c>
      <c r="AW333" s="1165" t="s">
        <v>37</v>
      </c>
      <c r="AX333" s="1165" t="s">
        <v>37</v>
      </c>
      <c r="AY333" s="1165" t="s">
        <v>53</v>
      </c>
      <c r="AZ333" s="1165" t="s">
        <v>85</v>
      </c>
      <c r="BA333" s="1165" t="s">
        <v>85</v>
      </c>
      <c r="BB333" s="1165" t="s">
        <v>85</v>
      </c>
      <c r="BC333" s="1165" t="s">
        <v>85</v>
      </c>
      <c r="BD333" s="1165" t="s">
        <v>85</v>
      </c>
      <c r="BE333" s="1165" t="s">
        <v>85</v>
      </c>
      <c r="BF333" s="1165" t="s">
        <v>85</v>
      </c>
      <c r="BG333" s="1165" t="s">
        <v>85</v>
      </c>
      <c r="BH333" s="1165" t="s">
        <v>85</v>
      </c>
      <c r="BI333" s="1165" t="s">
        <v>85</v>
      </c>
      <c r="BJ333" s="1165" t="s">
        <v>85</v>
      </c>
      <c r="BK333" s="1165" t="s">
        <v>85</v>
      </c>
      <c r="BL333" s="1165" t="s">
        <v>102</v>
      </c>
      <c r="BM333" s="1165" t="s">
        <v>85</v>
      </c>
      <c r="BN333" s="1165" t="s">
        <v>85</v>
      </c>
      <c r="BO333" s="1165" t="s">
        <v>85</v>
      </c>
      <c r="BP333" s="1165" t="s">
        <v>102</v>
      </c>
      <c r="BQ333" s="1165" t="s">
        <v>102</v>
      </c>
      <c r="BR333" s="1165" t="s">
        <v>332</v>
      </c>
      <c r="BS333" s="1165" t="s">
        <v>0</v>
      </c>
      <c r="BT333" s="1165">
        <v>550</v>
      </c>
      <c r="BU333" s="1165">
        <v>390</v>
      </c>
      <c r="BV333" s="1165">
        <v>940</v>
      </c>
      <c r="BW333" s="1165" t="s">
        <v>332</v>
      </c>
      <c r="BX333" s="1165" t="s">
        <v>332</v>
      </c>
      <c r="BY333" s="1165" t="s">
        <v>333</v>
      </c>
      <c r="BZ333" s="1165">
        <v>730</v>
      </c>
      <c r="CA333" s="1165">
        <v>340</v>
      </c>
      <c r="CB333" s="1165">
        <v>1070</v>
      </c>
      <c r="CC333" s="1165" t="s">
        <v>333</v>
      </c>
      <c r="CD333" s="1165" t="s">
        <v>51</v>
      </c>
      <c r="CE333" s="1165" t="s">
        <v>15</v>
      </c>
      <c r="CF333" s="1165" t="s">
        <v>15</v>
      </c>
      <c r="CG333" s="1165" t="s">
        <v>15</v>
      </c>
      <c r="CH333" s="1165" t="s">
        <v>15</v>
      </c>
      <c r="CI333" s="1165" t="s">
        <v>15</v>
      </c>
      <c r="CJ333" s="1165" t="s">
        <v>51</v>
      </c>
      <c r="CK333" s="1165" t="s">
        <v>53</v>
      </c>
      <c r="CL333" s="1223">
        <f t="shared" si="8"/>
        <v>138</v>
      </c>
      <c r="CN333" s="1165"/>
      <c r="CO333" s="1165"/>
      <c r="CP333" s="1165"/>
      <c r="CQ333" s="1165"/>
    </row>
    <row r="334" spans="1:95">
      <c r="A334" s="1165" t="s">
        <v>711</v>
      </c>
      <c r="B334" s="1180">
        <v>45748</v>
      </c>
      <c r="C334" s="1181">
        <v>45757</v>
      </c>
      <c r="D334" s="1182"/>
      <c r="E334" s="1183">
        <v>9.2799999999999994</v>
      </c>
      <c r="F334" s="1165">
        <v>2750</v>
      </c>
      <c r="G334" s="1234">
        <v>22.6</v>
      </c>
      <c r="H334" s="1165" t="s">
        <v>245</v>
      </c>
      <c r="I334" s="1165" t="s">
        <v>246</v>
      </c>
      <c r="J334" s="1165" t="s">
        <v>433</v>
      </c>
      <c r="K334" s="1165"/>
      <c r="L334" s="1183">
        <v>8.81</v>
      </c>
      <c r="M334" s="1165">
        <v>3350</v>
      </c>
      <c r="N334" s="1165">
        <v>34</v>
      </c>
      <c r="O334" s="1165"/>
      <c r="P334" s="1165"/>
      <c r="Q334" s="1165"/>
      <c r="R334" s="1165"/>
      <c r="S334" s="1165"/>
      <c r="T334" s="1165"/>
      <c r="U334" s="1165"/>
      <c r="V334" s="1165"/>
      <c r="W334" s="1165"/>
      <c r="X334" s="1165"/>
      <c r="Y334" s="1165"/>
      <c r="Z334" s="1165"/>
      <c r="AA334" s="1165"/>
      <c r="AB334" s="1165"/>
      <c r="AC334" s="1165"/>
      <c r="AD334" s="1165"/>
      <c r="AE334" s="1165"/>
      <c r="AF334" s="1165"/>
      <c r="AG334" s="1165"/>
      <c r="AH334" s="1165"/>
      <c r="AI334" s="1165"/>
      <c r="AJ334" s="1165"/>
      <c r="AK334" s="1165"/>
      <c r="AL334" s="1165"/>
      <c r="AM334" s="1165"/>
      <c r="AN334" s="1165"/>
      <c r="AO334" s="1165"/>
      <c r="AP334" s="1165"/>
      <c r="AQ334" s="1165"/>
      <c r="AR334" s="1165"/>
      <c r="AS334" s="1165"/>
      <c r="AT334" s="1165"/>
      <c r="AU334" s="1165"/>
      <c r="AV334" s="1165"/>
      <c r="AW334" s="1165"/>
      <c r="AX334" s="1165"/>
      <c r="AY334" s="1165"/>
      <c r="AZ334" s="1165"/>
      <c r="BA334" s="1165"/>
      <c r="BB334" s="1165"/>
      <c r="BC334" s="1165"/>
      <c r="BD334" s="1165"/>
      <c r="BE334" s="1165"/>
      <c r="BF334" s="1165"/>
      <c r="BG334" s="1165"/>
      <c r="BH334" s="1165"/>
      <c r="BI334" s="1165"/>
      <c r="BJ334" s="1165"/>
      <c r="BK334" s="1165"/>
      <c r="BL334" s="1165"/>
      <c r="BM334" s="1165"/>
      <c r="BN334" s="1165"/>
      <c r="BO334" s="1165"/>
      <c r="BP334" s="1165"/>
      <c r="BQ334" s="1165"/>
      <c r="BR334" s="1165"/>
      <c r="BS334" s="1165"/>
      <c r="BT334" s="1165"/>
      <c r="BU334" s="1165"/>
      <c r="BV334" s="1165"/>
      <c r="BW334" s="1165"/>
      <c r="BX334" s="1165"/>
      <c r="BY334" s="1165"/>
      <c r="BZ334" s="1165"/>
      <c r="CA334" s="1165"/>
      <c r="CB334" s="1165"/>
      <c r="CC334" s="1165"/>
      <c r="CD334" s="1165"/>
      <c r="CE334" s="1165"/>
      <c r="CF334" s="1165"/>
      <c r="CG334" s="1165"/>
      <c r="CH334" s="1165"/>
      <c r="CI334" s="1165"/>
      <c r="CJ334" s="1165"/>
      <c r="CK334" s="1165"/>
      <c r="CL334" s="1223">
        <f t="shared" si="8"/>
        <v>34</v>
      </c>
      <c r="CN334" s="1165"/>
      <c r="CO334" s="1165"/>
      <c r="CP334" s="1165"/>
      <c r="CQ334" s="1165"/>
    </row>
    <row r="335" spans="1:95">
      <c r="A335" s="1165" t="s">
        <v>711</v>
      </c>
      <c r="B335" s="1180">
        <v>45778</v>
      </c>
      <c r="C335" s="1181">
        <v>45789</v>
      </c>
      <c r="D335" s="1182"/>
      <c r="E335" s="1183">
        <v>9.49</v>
      </c>
      <c r="F335" s="1165">
        <v>3640</v>
      </c>
      <c r="G335" s="1234">
        <v>19.2</v>
      </c>
      <c r="H335" s="1165" t="s">
        <v>245</v>
      </c>
      <c r="I335" s="1165" t="s">
        <v>246</v>
      </c>
      <c r="J335" s="1165" t="s">
        <v>433</v>
      </c>
      <c r="K335" s="1165"/>
      <c r="L335" s="1183">
        <v>8.85</v>
      </c>
      <c r="M335" s="1165">
        <v>3730</v>
      </c>
      <c r="N335" s="1165">
        <v>9</v>
      </c>
      <c r="O335" s="1165"/>
      <c r="P335" s="1165"/>
      <c r="Q335" s="1165"/>
      <c r="R335" s="1165"/>
      <c r="S335" s="1165"/>
      <c r="T335" s="1165"/>
      <c r="U335" s="1165"/>
      <c r="V335" s="1165"/>
      <c r="W335" s="1165"/>
      <c r="X335" s="1165"/>
      <c r="Y335" s="1165"/>
      <c r="Z335" s="1165"/>
      <c r="AA335" s="1165"/>
      <c r="AB335" s="1165"/>
      <c r="AC335" s="1165"/>
      <c r="AD335" s="1165"/>
      <c r="AE335" s="1165"/>
      <c r="AF335" s="1165"/>
      <c r="AG335" s="1165"/>
      <c r="AH335" s="1165"/>
      <c r="AI335" s="1165"/>
      <c r="AJ335" s="1165"/>
      <c r="AK335" s="1165"/>
      <c r="AL335" s="1165"/>
      <c r="AM335" s="1165"/>
      <c r="AN335" s="1165"/>
      <c r="AO335" s="1165"/>
      <c r="AP335" s="1165"/>
      <c r="AQ335" s="1165"/>
      <c r="AR335" s="1165"/>
      <c r="AS335" s="1165"/>
      <c r="AT335" s="1165"/>
      <c r="AU335" s="1165"/>
      <c r="AV335" s="1165"/>
      <c r="AW335" s="1165"/>
      <c r="AX335" s="1165"/>
      <c r="AY335" s="1165"/>
      <c r="AZ335" s="1165"/>
      <c r="BA335" s="1165"/>
      <c r="BB335" s="1165"/>
      <c r="BC335" s="1165"/>
      <c r="BD335" s="1165"/>
      <c r="BE335" s="1165"/>
      <c r="BF335" s="1165"/>
      <c r="BG335" s="1165"/>
      <c r="BH335" s="1165"/>
      <c r="BI335" s="1165"/>
      <c r="BJ335" s="1165"/>
      <c r="BK335" s="1165"/>
      <c r="BL335" s="1165"/>
      <c r="BM335" s="1165"/>
      <c r="BN335" s="1165"/>
      <c r="BO335" s="1165"/>
      <c r="BP335" s="1165"/>
      <c r="BQ335" s="1165"/>
      <c r="BR335" s="1165"/>
      <c r="BS335" s="1165"/>
      <c r="BT335" s="1165"/>
      <c r="BU335" s="1165"/>
      <c r="BV335" s="1165"/>
      <c r="BW335" s="1165"/>
      <c r="BX335" s="1165"/>
      <c r="BY335" s="1165"/>
      <c r="BZ335" s="1165"/>
      <c r="CA335" s="1165"/>
      <c r="CB335" s="1165"/>
      <c r="CC335" s="1165"/>
      <c r="CD335" s="1165"/>
      <c r="CE335" s="1165"/>
      <c r="CF335" s="1165"/>
      <c r="CG335" s="1165"/>
      <c r="CH335" s="1165"/>
      <c r="CI335" s="1165"/>
      <c r="CJ335" s="1165"/>
      <c r="CK335" s="1165"/>
      <c r="CL335" s="1223">
        <f t="shared" si="8"/>
        <v>9</v>
      </c>
      <c r="CN335" s="1165"/>
      <c r="CO335" s="1165"/>
      <c r="CP335" s="1165"/>
      <c r="CQ335" s="1165"/>
    </row>
    <row r="336" spans="1:95">
      <c r="A336" s="1165" t="s">
        <v>711</v>
      </c>
      <c r="B336" s="1180">
        <v>45809</v>
      </c>
      <c r="C336" s="1181">
        <v>45834</v>
      </c>
      <c r="D336" s="1182"/>
      <c r="E336" s="1183">
        <v>7.76</v>
      </c>
      <c r="F336" s="1165">
        <v>2049</v>
      </c>
      <c r="G336" s="1234">
        <v>12.3</v>
      </c>
      <c r="H336" s="1165" t="s">
        <v>245</v>
      </c>
      <c r="I336" s="1165" t="s">
        <v>246</v>
      </c>
      <c r="J336" s="1165" t="s">
        <v>433</v>
      </c>
      <c r="K336" s="1165"/>
      <c r="L336" s="1165">
        <v>7.91</v>
      </c>
      <c r="M336" s="1165">
        <v>2010</v>
      </c>
      <c r="N336" s="1165">
        <v>6</v>
      </c>
      <c r="O336" s="1165" t="s">
        <v>51</v>
      </c>
      <c r="P336" s="1165" t="s">
        <v>51</v>
      </c>
      <c r="Q336" s="1165">
        <v>121</v>
      </c>
      <c r="R336" s="1165">
        <v>121</v>
      </c>
      <c r="S336" s="1165">
        <v>5</v>
      </c>
      <c r="T336" s="1165">
        <v>1080</v>
      </c>
      <c r="U336" s="1165" t="s">
        <v>30</v>
      </c>
      <c r="V336" s="1165" t="s">
        <v>17</v>
      </c>
      <c r="W336" s="1165">
        <v>3.5999999999999997E-2</v>
      </c>
      <c r="X336" s="1165" t="s">
        <v>37</v>
      </c>
      <c r="Y336" s="1165" t="s">
        <v>17</v>
      </c>
      <c r="Z336" s="1165" t="s">
        <v>17</v>
      </c>
      <c r="AA336" s="1165" t="s">
        <v>17</v>
      </c>
      <c r="AB336" s="1165" t="s">
        <v>17</v>
      </c>
      <c r="AC336" s="1165">
        <v>8.9999999999999993E-3</v>
      </c>
      <c r="AD336" s="1165">
        <v>4.0000000000000001E-3</v>
      </c>
      <c r="AE336" s="1165" t="s">
        <v>30</v>
      </c>
      <c r="AF336" s="1165" t="s">
        <v>50</v>
      </c>
      <c r="AG336" s="1165" t="s">
        <v>52</v>
      </c>
      <c r="AH336" s="1165" t="s">
        <v>52</v>
      </c>
      <c r="AI336" s="1165" t="s">
        <v>30</v>
      </c>
      <c r="AJ336" s="1165" t="s">
        <v>17</v>
      </c>
      <c r="AK336" s="1165">
        <v>3.6999999999999998E-2</v>
      </c>
      <c r="AL336" s="1165" t="s">
        <v>37</v>
      </c>
      <c r="AM336" s="1165" t="s">
        <v>17</v>
      </c>
      <c r="AN336" s="1165" t="s">
        <v>17</v>
      </c>
      <c r="AO336" s="1165" t="s">
        <v>17</v>
      </c>
      <c r="AP336" s="1165" t="s">
        <v>17</v>
      </c>
      <c r="AQ336" s="1165">
        <v>8.9999999999999993E-3</v>
      </c>
      <c r="AR336" s="1165">
        <v>4.0000000000000001E-3</v>
      </c>
      <c r="AS336" s="1165" t="s">
        <v>30</v>
      </c>
      <c r="AT336" s="1165">
        <v>8.0000000000000002E-3</v>
      </c>
      <c r="AU336" s="1165" t="s">
        <v>52</v>
      </c>
      <c r="AV336" s="1165">
        <v>7.0000000000000007E-2</v>
      </c>
      <c r="AW336" s="1165" t="s">
        <v>37</v>
      </c>
      <c r="AX336" s="1165" t="s">
        <v>37</v>
      </c>
      <c r="AY336" s="1165" t="s">
        <v>53</v>
      </c>
      <c r="AZ336" s="1165" t="s">
        <v>85</v>
      </c>
      <c r="BA336" s="1165" t="s">
        <v>85</v>
      </c>
      <c r="BB336" s="1165" t="s">
        <v>85</v>
      </c>
      <c r="BC336" s="1165" t="s">
        <v>85</v>
      </c>
      <c r="BD336" s="1165" t="s">
        <v>85</v>
      </c>
      <c r="BE336" s="1165" t="s">
        <v>85</v>
      </c>
      <c r="BF336" s="1165" t="s">
        <v>85</v>
      </c>
      <c r="BG336" s="1165" t="s">
        <v>85</v>
      </c>
      <c r="BH336" s="1165" t="s">
        <v>85</v>
      </c>
      <c r="BI336" s="1165" t="s">
        <v>85</v>
      </c>
      <c r="BJ336" s="1165" t="s">
        <v>85</v>
      </c>
      <c r="BK336" s="1165" t="s">
        <v>85</v>
      </c>
      <c r="BL336" s="1165" t="s">
        <v>102</v>
      </c>
      <c r="BM336" s="1165" t="s">
        <v>85</v>
      </c>
      <c r="BN336" s="1165" t="s">
        <v>85</v>
      </c>
      <c r="BO336" s="1165" t="s">
        <v>85</v>
      </c>
      <c r="BP336" s="1165" t="s">
        <v>102</v>
      </c>
      <c r="BQ336" s="1165" t="s">
        <v>102</v>
      </c>
      <c r="BR336" s="1165" t="s">
        <v>332</v>
      </c>
      <c r="BS336" s="1165" t="s">
        <v>0</v>
      </c>
      <c r="BT336" s="1165" t="s">
        <v>333</v>
      </c>
      <c r="BU336" s="1165" t="s">
        <v>0</v>
      </c>
      <c r="BV336" s="1165" t="s">
        <v>0</v>
      </c>
      <c r="BW336" s="1165" t="s">
        <v>332</v>
      </c>
      <c r="BX336" s="1165" t="s">
        <v>332</v>
      </c>
      <c r="BY336" s="1165" t="s">
        <v>333</v>
      </c>
      <c r="BZ336" s="1165" t="s">
        <v>333</v>
      </c>
      <c r="CA336" s="1165" t="s">
        <v>333</v>
      </c>
      <c r="CB336" s="1165" t="s">
        <v>333</v>
      </c>
      <c r="CC336" s="1165" t="s">
        <v>333</v>
      </c>
      <c r="CD336" s="1165" t="s">
        <v>51</v>
      </c>
      <c r="CE336" s="1165" t="s">
        <v>15</v>
      </c>
      <c r="CF336" s="1165" t="s">
        <v>15</v>
      </c>
      <c r="CG336" s="1165" t="s">
        <v>15</v>
      </c>
      <c r="CH336" s="1165" t="s">
        <v>15</v>
      </c>
      <c r="CI336" s="1165" t="s">
        <v>15</v>
      </c>
      <c r="CJ336" s="1165" t="s">
        <v>51</v>
      </c>
      <c r="CK336" s="1165" t="s">
        <v>53</v>
      </c>
      <c r="CL336" s="1223">
        <f t="shared" si="8"/>
        <v>6</v>
      </c>
      <c r="CN336" s="1165"/>
      <c r="CO336" s="1165"/>
      <c r="CP336" s="1165"/>
      <c r="CQ336" s="1165"/>
    </row>
    <row r="337" spans="1:95">
      <c r="A337" s="1165" t="s">
        <v>711</v>
      </c>
      <c r="B337" s="1180">
        <v>45839</v>
      </c>
      <c r="C337" s="1181">
        <v>45863</v>
      </c>
      <c r="D337" s="1182"/>
      <c r="E337" s="1183">
        <v>7.9</v>
      </c>
      <c r="F337" s="1165">
        <v>2234</v>
      </c>
      <c r="G337" s="1234">
        <v>9.5</v>
      </c>
      <c r="H337" s="1165" t="s">
        <v>245</v>
      </c>
      <c r="I337" s="1165" t="s">
        <v>246</v>
      </c>
      <c r="J337" s="1165" t="s">
        <v>433</v>
      </c>
      <c r="K337" s="1165"/>
      <c r="L337" s="1183">
        <v>7.88</v>
      </c>
      <c r="M337" s="1165">
        <v>2230</v>
      </c>
      <c r="N337" s="1165" t="s">
        <v>53</v>
      </c>
      <c r="O337" s="1165"/>
      <c r="P337" s="1165"/>
      <c r="Q337" s="1165"/>
      <c r="R337" s="1165"/>
      <c r="S337" s="1165"/>
      <c r="T337" s="1165"/>
      <c r="U337" s="1165"/>
      <c r="V337" s="1165"/>
      <c r="W337" s="1165"/>
      <c r="X337" s="1165"/>
      <c r="Y337" s="1165"/>
      <c r="Z337" s="1165"/>
      <c r="AA337" s="1165"/>
      <c r="AB337" s="1165"/>
      <c r="AC337" s="1165"/>
      <c r="AD337" s="1165"/>
      <c r="AE337" s="1165"/>
      <c r="AF337" s="1165"/>
      <c r="AG337" s="1165"/>
      <c r="AH337" s="1165"/>
      <c r="AI337" s="1165"/>
      <c r="AJ337" s="1165"/>
      <c r="AK337" s="1165"/>
      <c r="AL337" s="1165"/>
      <c r="AM337" s="1165"/>
      <c r="AN337" s="1165"/>
      <c r="AO337" s="1165"/>
      <c r="AP337" s="1165"/>
      <c r="AQ337" s="1165"/>
      <c r="AR337" s="1165"/>
      <c r="AS337" s="1165"/>
      <c r="AT337" s="1165"/>
      <c r="AU337" s="1165"/>
      <c r="AV337" s="1165"/>
      <c r="AW337" s="1165"/>
      <c r="AX337" s="1165"/>
      <c r="AY337" s="1165"/>
      <c r="AZ337" s="1165"/>
      <c r="BA337" s="1165"/>
      <c r="BB337" s="1165"/>
      <c r="BC337" s="1165"/>
      <c r="BD337" s="1165"/>
      <c r="BE337" s="1165"/>
      <c r="BF337" s="1165"/>
      <c r="BG337" s="1165"/>
      <c r="BH337" s="1165"/>
      <c r="BI337" s="1165"/>
      <c r="BJ337" s="1165"/>
      <c r="BK337" s="1165"/>
      <c r="BL337" s="1165"/>
      <c r="BM337" s="1165"/>
      <c r="BN337" s="1165"/>
      <c r="BO337" s="1165"/>
      <c r="BP337" s="1165"/>
      <c r="BQ337" s="1165"/>
      <c r="BR337" s="1165"/>
      <c r="BS337" s="1165"/>
      <c r="BT337" s="1165"/>
      <c r="BU337" s="1165"/>
      <c r="BV337" s="1165"/>
      <c r="BW337" s="1165"/>
      <c r="BX337" s="1165"/>
      <c r="BY337" s="1165"/>
      <c r="BZ337" s="1165"/>
      <c r="CA337" s="1165"/>
      <c r="CB337" s="1165"/>
      <c r="CC337" s="1165"/>
      <c r="CD337" s="1165"/>
      <c r="CE337" s="1165"/>
      <c r="CF337" s="1165"/>
      <c r="CG337" s="1165"/>
      <c r="CH337" s="1165"/>
      <c r="CI337" s="1165"/>
      <c r="CJ337" s="1165"/>
      <c r="CK337" s="1165"/>
      <c r="CL337" s="1223">
        <f t="shared" si="8"/>
        <v>2.5</v>
      </c>
      <c r="CN337" s="1165"/>
      <c r="CO337" s="1165"/>
      <c r="CP337" s="1165"/>
      <c r="CQ337" s="1165"/>
    </row>
    <row r="338" spans="1:95">
      <c r="A338" s="1165" t="s">
        <v>711</v>
      </c>
      <c r="B338" s="1180">
        <v>45870</v>
      </c>
      <c r="C338" s="1181"/>
      <c r="D338" s="1182"/>
      <c r="E338" s="1183"/>
      <c r="F338" s="1165"/>
      <c r="G338" s="1234"/>
      <c r="H338" s="1165"/>
      <c r="I338" s="1165"/>
      <c r="J338" s="1165"/>
      <c r="K338" s="1165"/>
      <c r="L338" s="1183"/>
      <c r="M338" s="1165"/>
      <c r="N338" s="1165"/>
      <c r="O338" s="1165"/>
      <c r="P338" s="1165"/>
      <c r="Q338" s="1165"/>
      <c r="R338" s="1165"/>
      <c r="S338" s="1165"/>
      <c r="T338" s="1165"/>
      <c r="U338" s="1165"/>
      <c r="V338" s="1165"/>
      <c r="W338" s="1165"/>
      <c r="X338" s="1165"/>
      <c r="Y338" s="1165"/>
      <c r="Z338" s="1165"/>
      <c r="AA338" s="1165"/>
      <c r="AB338" s="1165"/>
      <c r="AC338" s="1165"/>
      <c r="AD338" s="1165"/>
      <c r="AE338" s="1165"/>
      <c r="AF338" s="1165"/>
      <c r="AG338" s="1165"/>
      <c r="AH338" s="1165"/>
      <c r="AI338" s="1165"/>
      <c r="AJ338" s="1165"/>
      <c r="AK338" s="1165"/>
      <c r="AL338" s="1165"/>
      <c r="AM338" s="1165"/>
      <c r="AN338" s="1165"/>
      <c r="AO338" s="1165"/>
      <c r="AP338" s="1165"/>
      <c r="AQ338" s="1165"/>
      <c r="AR338" s="1165"/>
      <c r="AS338" s="1165"/>
      <c r="AT338" s="1165"/>
      <c r="AU338" s="1165"/>
      <c r="AV338" s="1165"/>
      <c r="AW338" s="1165"/>
      <c r="AX338" s="1165"/>
      <c r="AY338" s="1165"/>
      <c r="AZ338" s="1165"/>
      <c r="BA338" s="1165"/>
      <c r="BB338" s="1165"/>
      <c r="BC338" s="1165"/>
      <c r="BD338" s="1165"/>
      <c r="BE338" s="1165"/>
      <c r="BF338" s="1165"/>
      <c r="BG338" s="1165"/>
      <c r="BH338" s="1165"/>
      <c r="BI338" s="1165"/>
      <c r="BJ338" s="1165"/>
      <c r="BK338" s="1165"/>
      <c r="BL338" s="1165"/>
      <c r="BM338" s="1165"/>
      <c r="BN338" s="1165"/>
      <c r="BO338" s="1165"/>
      <c r="BP338" s="1165"/>
      <c r="BQ338" s="1165"/>
      <c r="BR338" s="1165"/>
      <c r="BS338" s="1165"/>
      <c r="BT338" s="1165"/>
      <c r="BU338" s="1165"/>
      <c r="BV338" s="1165"/>
      <c r="BW338" s="1165"/>
      <c r="BX338" s="1165"/>
      <c r="BY338" s="1165"/>
      <c r="BZ338" s="1165"/>
      <c r="CA338" s="1165"/>
      <c r="CB338" s="1165"/>
      <c r="CC338" s="1165"/>
      <c r="CD338" s="1165"/>
      <c r="CE338" s="1165"/>
      <c r="CF338" s="1165"/>
      <c r="CG338" s="1165"/>
      <c r="CH338" s="1165"/>
      <c r="CI338" s="1165"/>
      <c r="CJ338" s="1165"/>
      <c r="CK338" s="1165"/>
      <c r="CL338" s="1223"/>
      <c r="CN338" s="1165"/>
      <c r="CO338" s="1165"/>
      <c r="CP338" s="1165"/>
      <c r="CQ338" s="1165"/>
    </row>
    <row r="339" spans="1:95">
      <c r="A339" s="1165" t="s">
        <v>711</v>
      </c>
      <c r="B339" s="1180">
        <v>45901</v>
      </c>
      <c r="C339" s="1181"/>
      <c r="D339" s="1182"/>
      <c r="E339" s="1183"/>
      <c r="F339" s="1165"/>
      <c r="G339" s="1234"/>
      <c r="H339" s="1165"/>
      <c r="I339" s="1165"/>
      <c r="J339" s="1165"/>
      <c r="K339" s="1165"/>
      <c r="L339" s="1183"/>
      <c r="M339" s="1165"/>
      <c r="N339" s="1165"/>
      <c r="O339" s="1165"/>
      <c r="P339" s="1165"/>
      <c r="Q339" s="1165"/>
      <c r="R339" s="1165"/>
      <c r="S339" s="1165"/>
      <c r="T339" s="1165"/>
      <c r="U339" s="1165"/>
      <c r="V339" s="1165"/>
      <c r="W339" s="1165"/>
      <c r="X339" s="1165"/>
      <c r="Y339" s="1165"/>
      <c r="Z339" s="1165"/>
      <c r="AA339" s="1165"/>
      <c r="AB339" s="1165"/>
      <c r="AC339" s="1165"/>
      <c r="AD339" s="1165"/>
      <c r="AE339" s="1165"/>
      <c r="AF339" s="1165"/>
      <c r="AG339" s="1165"/>
      <c r="AH339" s="1165"/>
      <c r="AI339" s="1165"/>
      <c r="AJ339" s="1165"/>
      <c r="AK339" s="1165"/>
      <c r="AL339" s="1165"/>
      <c r="AM339" s="1165"/>
      <c r="AN339" s="1165"/>
      <c r="AO339" s="1165"/>
      <c r="AP339" s="1165"/>
      <c r="AQ339" s="1165"/>
      <c r="AR339" s="1165"/>
      <c r="AS339" s="1165"/>
      <c r="AT339" s="1165"/>
      <c r="AU339" s="1165"/>
      <c r="AV339" s="1165"/>
      <c r="AW339" s="1165"/>
      <c r="AX339" s="1165"/>
      <c r="AY339" s="1165"/>
      <c r="AZ339" s="1165"/>
      <c r="BA339" s="1165"/>
      <c r="BB339" s="1165"/>
      <c r="BC339" s="1165"/>
      <c r="BD339" s="1165"/>
      <c r="BE339" s="1165"/>
      <c r="BF339" s="1165"/>
      <c r="BG339" s="1165"/>
      <c r="BH339" s="1165"/>
      <c r="BI339" s="1165"/>
      <c r="BJ339" s="1165"/>
      <c r="BK339" s="1165"/>
      <c r="BL339" s="1165"/>
      <c r="BM339" s="1165"/>
      <c r="BN339" s="1165"/>
      <c r="BO339" s="1165"/>
      <c r="BP339" s="1165"/>
      <c r="BQ339" s="1165"/>
      <c r="BR339" s="1165"/>
      <c r="BS339" s="1165"/>
      <c r="BT339" s="1165"/>
      <c r="BU339" s="1165"/>
      <c r="BV339" s="1165"/>
      <c r="BW339" s="1165"/>
      <c r="BX339" s="1165"/>
      <c r="BY339" s="1165"/>
      <c r="BZ339" s="1165"/>
      <c r="CA339" s="1165"/>
      <c r="CB339" s="1165"/>
      <c r="CC339" s="1165"/>
      <c r="CD339" s="1165"/>
      <c r="CE339" s="1165"/>
      <c r="CF339" s="1165"/>
      <c r="CG339" s="1165"/>
      <c r="CH339" s="1165"/>
      <c r="CI339" s="1165"/>
      <c r="CJ339" s="1165"/>
      <c r="CK339" s="1165"/>
      <c r="CL339" s="1223"/>
      <c r="CN339" s="1165"/>
      <c r="CO339" s="1165"/>
      <c r="CP339" s="1165"/>
      <c r="CQ339" s="1165"/>
    </row>
    <row r="340" spans="1:95">
      <c r="A340" s="1165" t="s">
        <v>711</v>
      </c>
      <c r="B340" s="1180">
        <v>45931</v>
      </c>
      <c r="C340" s="1181"/>
      <c r="D340" s="1182"/>
      <c r="E340" s="1183"/>
      <c r="F340" s="1165"/>
      <c r="G340" s="1234"/>
      <c r="H340" s="1165"/>
      <c r="I340" s="1165"/>
      <c r="J340" s="1165"/>
      <c r="K340" s="1165"/>
      <c r="L340" s="1183"/>
      <c r="M340" s="1165"/>
      <c r="N340" s="1165"/>
      <c r="O340" s="1165"/>
      <c r="P340" s="1165"/>
      <c r="Q340" s="1165"/>
      <c r="R340" s="1165"/>
      <c r="S340" s="1165"/>
      <c r="T340" s="1165"/>
      <c r="U340" s="1165"/>
      <c r="V340" s="1165"/>
      <c r="W340" s="1165"/>
      <c r="X340" s="1165"/>
      <c r="Y340" s="1165"/>
      <c r="Z340" s="1165"/>
      <c r="AA340" s="1165"/>
      <c r="AB340" s="1165"/>
      <c r="AC340" s="1165"/>
      <c r="AD340" s="1165"/>
      <c r="AE340" s="1165"/>
      <c r="AF340" s="1165"/>
      <c r="AG340" s="1165"/>
      <c r="AH340" s="1165"/>
      <c r="AI340" s="1165"/>
      <c r="AJ340" s="1165"/>
      <c r="AK340" s="1165"/>
      <c r="AL340" s="1165"/>
      <c r="AM340" s="1165"/>
      <c r="AN340" s="1165"/>
      <c r="AO340" s="1165"/>
      <c r="AP340" s="1165"/>
      <c r="AQ340" s="1165"/>
      <c r="AR340" s="1165"/>
      <c r="AS340" s="1165"/>
      <c r="AT340" s="1165"/>
      <c r="AU340" s="1165"/>
      <c r="AV340" s="1165"/>
      <c r="AW340" s="1165"/>
      <c r="AX340" s="1165"/>
      <c r="AY340" s="1165"/>
      <c r="AZ340" s="1165"/>
      <c r="BA340" s="1165"/>
      <c r="BB340" s="1165"/>
      <c r="BC340" s="1165"/>
      <c r="BD340" s="1165"/>
      <c r="BE340" s="1165"/>
      <c r="BF340" s="1165"/>
      <c r="BG340" s="1165"/>
      <c r="BH340" s="1165"/>
      <c r="BI340" s="1165"/>
      <c r="BJ340" s="1165"/>
      <c r="BK340" s="1165"/>
      <c r="BL340" s="1165"/>
      <c r="BM340" s="1165"/>
      <c r="BN340" s="1165"/>
      <c r="BO340" s="1165"/>
      <c r="BP340" s="1165"/>
      <c r="BQ340" s="1165"/>
      <c r="BR340" s="1165"/>
      <c r="BS340" s="1165"/>
      <c r="BT340" s="1165"/>
      <c r="BU340" s="1165"/>
      <c r="BV340" s="1165"/>
      <c r="BW340" s="1165"/>
      <c r="BX340" s="1165"/>
      <c r="BY340" s="1165"/>
      <c r="BZ340" s="1165"/>
      <c r="CA340" s="1165"/>
      <c r="CB340" s="1165"/>
      <c r="CC340" s="1165"/>
      <c r="CD340" s="1165"/>
      <c r="CE340" s="1165"/>
      <c r="CF340" s="1165"/>
      <c r="CG340" s="1165"/>
      <c r="CH340" s="1165"/>
      <c r="CI340" s="1165"/>
      <c r="CJ340" s="1165"/>
      <c r="CK340" s="1165"/>
      <c r="CL340" s="1223"/>
      <c r="CN340" s="1165"/>
      <c r="CO340" s="1165"/>
      <c r="CP340" s="1165"/>
      <c r="CQ340" s="1165"/>
    </row>
    <row r="341" spans="1:95">
      <c r="A341" s="1165" t="s">
        <v>711</v>
      </c>
      <c r="B341" s="1180">
        <v>45962</v>
      </c>
      <c r="C341" s="1181"/>
      <c r="D341" s="1182"/>
      <c r="E341" s="1183"/>
      <c r="F341" s="1165"/>
      <c r="G341" s="1234"/>
      <c r="H341" s="1165"/>
      <c r="I341" s="1165"/>
      <c r="J341" s="1165"/>
      <c r="K341" s="1165"/>
      <c r="L341" s="1183"/>
      <c r="M341" s="1165"/>
      <c r="N341" s="1165"/>
      <c r="O341" s="1165"/>
      <c r="P341" s="1165"/>
      <c r="Q341" s="1165"/>
      <c r="R341" s="1165"/>
      <c r="S341" s="1165"/>
      <c r="T341" s="1165"/>
      <c r="U341" s="1165"/>
      <c r="V341" s="1165"/>
      <c r="W341" s="1165"/>
      <c r="X341" s="1165"/>
      <c r="Y341" s="1165"/>
      <c r="Z341" s="1165"/>
      <c r="AA341" s="1165"/>
      <c r="AB341" s="1165"/>
      <c r="AC341" s="1165"/>
      <c r="AD341" s="1165"/>
      <c r="AE341" s="1165"/>
      <c r="AF341" s="1165"/>
      <c r="AG341" s="1165"/>
      <c r="AH341" s="1165"/>
      <c r="AI341" s="1165"/>
      <c r="AJ341" s="1165"/>
      <c r="AK341" s="1165"/>
      <c r="AL341" s="1165"/>
      <c r="AM341" s="1165"/>
      <c r="AN341" s="1165"/>
      <c r="AO341" s="1165"/>
      <c r="AP341" s="1165"/>
      <c r="AQ341" s="1165"/>
      <c r="AR341" s="1165"/>
      <c r="AS341" s="1165"/>
      <c r="AT341" s="1165"/>
      <c r="AU341" s="1165"/>
      <c r="AV341" s="1165"/>
      <c r="AW341" s="1165"/>
      <c r="AX341" s="1165"/>
      <c r="AY341" s="1165"/>
      <c r="AZ341" s="1165"/>
      <c r="BA341" s="1165"/>
      <c r="BB341" s="1165"/>
      <c r="BC341" s="1165"/>
      <c r="BD341" s="1165"/>
      <c r="BE341" s="1165"/>
      <c r="BF341" s="1165"/>
      <c r="BG341" s="1165"/>
      <c r="BH341" s="1165"/>
      <c r="BI341" s="1165"/>
      <c r="BJ341" s="1165"/>
      <c r="BK341" s="1165"/>
      <c r="BL341" s="1165"/>
      <c r="BM341" s="1165"/>
      <c r="BN341" s="1165"/>
      <c r="BO341" s="1165"/>
      <c r="BP341" s="1165"/>
      <c r="BQ341" s="1165"/>
      <c r="BR341" s="1165"/>
      <c r="BS341" s="1165"/>
      <c r="BT341" s="1165"/>
      <c r="BU341" s="1165"/>
      <c r="BV341" s="1165"/>
      <c r="BW341" s="1165"/>
      <c r="BX341" s="1165"/>
      <c r="BY341" s="1165"/>
      <c r="BZ341" s="1165"/>
      <c r="CA341" s="1165"/>
      <c r="CB341" s="1165"/>
      <c r="CC341" s="1165"/>
      <c r="CD341" s="1165"/>
      <c r="CE341" s="1165"/>
      <c r="CF341" s="1165"/>
      <c r="CG341" s="1165"/>
      <c r="CH341" s="1165"/>
      <c r="CI341" s="1165"/>
      <c r="CJ341" s="1165"/>
      <c r="CK341" s="1165"/>
      <c r="CL341" s="1223"/>
      <c r="CN341" s="1165"/>
      <c r="CO341" s="1165"/>
      <c r="CP341" s="1165"/>
      <c r="CQ341" s="1165"/>
    </row>
    <row r="342" spans="1:95">
      <c r="A342" s="1165" t="s">
        <v>711</v>
      </c>
      <c r="B342" s="1180">
        <v>45992</v>
      </c>
      <c r="C342" s="1181"/>
      <c r="D342" s="1182"/>
      <c r="E342" s="1183"/>
      <c r="F342" s="1165"/>
      <c r="G342" s="1234"/>
      <c r="H342" s="1165"/>
      <c r="I342" s="1165"/>
      <c r="J342" s="1165"/>
      <c r="K342" s="1165"/>
      <c r="L342" s="1183"/>
      <c r="M342" s="1165"/>
      <c r="N342" s="1165"/>
      <c r="O342" s="1165"/>
      <c r="P342" s="1165"/>
      <c r="Q342" s="1165"/>
      <c r="R342" s="1165"/>
      <c r="S342" s="1165"/>
      <c r="T342" s="1165"/>
      <c r="U342" s="1165"/>
      <c r="V342" s="1165"/>
      <c r="W342" s="1165"/>
      <c r="X342" s="1165"/>
      <c r="Y342" s="1165"/>
      <c r="Z342" s="1165"/>
      <c r="AA342" s="1165"/>
      <c r="AB342" s="1165"/>
      <c r="AC342" s="1165"/>
      <c r="AD342" s="1165"/>
      <c r="AE342" s="1165"/>
      <c r="AF342" s="1165"/>
      <c r="AG342" s="1165"/>
      <c r="AH342" s="1165"/>
      <c r="AI342" s="1165"/>
      <c r="AJ342" s="1165"/>
      <c r="AK342" s="1165"/>
      <c r="AL342" s="1165"/>
      <c r="AM342" s="1165"/>
      <c r="AN342" s="1165"/>
      <c r="AO342" s="1165"/>
      <c r="AP342" s="1165"/>
      <c r="AQ342" s="1165"/>
      <c r="AR342" s="1165"/>
      <c r="AS342" s="1165"/>
      <c r="AT342" s="1165"/>
      <c r="AU342" s="1165"/>
      <c r="AV342" s="1165"/>
      <c r="AW342" s="1165"/>
      <c r="AX342" s="1165"/>
      <c r="AY342" s="1165"/>
      <c r="AZ342" s="1165"/>
      <c r="BA342" s="1165"/>
      <c r="BB342" s="1165"/>
      <c r="BC342" s="1165"/>
      <c r="BD342" s="1165"/>
      <c r="BE342" s="1165"/>
      <c r="BF342" s="1165"/>
      <c r="BG342" s="1165"/>
      <c r="BH342" s="1165"/>
      <c r="BI342" s="1165"/>
      <c r="BJ342" s="1165"/>
      <c r="BK342" s="1165"/>
      <c r="BL342" s="1165"/>
      <c r="BM342" s="1165"/>
      <c r="BN342" s="1165"/>
      <c r="BO342" s="1165"/>
      <c r="BP342" s="1165"/>
      <c r="BQ342" s="1165"/>
      <c r="BR342" s="1165"/>
      <c r="BS342" s="1165"/>
      <c r="BT342" s="1165"/>
      <c r="BU342" s="1165"/>
      <c r="BV342" s="1165"/>
      <c r="BW342" s="1165"/>
      <c r="BX342" s="1165"/>
      <c r="BY342" s="1165"/>
      <c r="BZ342" s="1165"/>
      <c r="CA342" s="1165"/>
      <c r="CB342" s="1165"/>
      <c r="CC342" s="1165"/>
      <c r="CD342" s="1165"/>
      <c r="CE342" s="1165"/>
      <c r="CF342" s="1165"/>
      <c r="CG342" s="1165"/>
      <c r="CH342" s="1165"/>
      <c r="CI342" s="1165"/>
      <c r="CJ342" s="1165"/>
      <c r="CK342" s="1165"/>
      <c r="CL342" s="1223"/>
      <c r="CN342" s="1165"/>
      <c r="CO342" s="1165"/>
      <c r="CP342" s="1165"/>
      <c r="CQ342" s="1165"/>
    </row>
    <row r="343" spans="1:95" hidden="1">
      <c r="A343" s="1165"/>
      <c r="B343" s="1180"/>
      <c r="C343" s="1181"/>
      <c r="D343" s="1165"/>
      <c r="E343" s="1183"/>
      <c r="F343" s="1184"/>
      <c r="G343" s="1234"/>
      <c r="H343" s="1184"/>
      <c r="I343" s="1184"/>
      <c r="J343" s="1184"/>
      <c r="K343" s="1165"/>
      <c r="L343" s="1183"/>
      <c r="M343" s="1165"/>
      <c r="N343" s="1165"/>
      <c r="O343" s="1165"/>
      <c r="P343" s="1165"/>
      <c r="Q343" s="1165"/>
      <c r="R343" s="1165"/>
      <c r="S343" s="1165"/>
      <c r="T343" s="1165"/>
      <c r="U343" s="1165"/>
      <c r="V343" s="1165"/>
      <c r="W343" s="1165"/>
      <c r="X343" s="1165"/>
      <c r="Y343" s="1165"/>
      <c r="Z343" s="1165"/>
      <c r="AA343" s="1165"/>
      <c r="AB343" s="1165"/>
      <c r="AC343" s="1165"/>
      <c r="AD343" s="1165"/>
      <c r="AE343" s="1165"/>
      <c r="AF343" s="1165"/>
      <c r="AG343" s="1165"/>
      <c r="AH343" s="1165"/>
      <c r="AI343" s="1165"/>
      <c r="AJ343" s="1165"/>
      <c r="AK343" s="1165"/>
      <c r="AL343" s="1165"/>
      <c r="AM343" s="1165"/>
      <c r="AN343" s="1165"/>
      <c r="AO343" s="1165"/>
      <c r="AP343" s="1165"/>
      <c r="AQ343" s="1165"/>
      <c r="AR343" s="1165"/>
      <c r="AS343" s="1165"/>
      <c r="AT343" s="1165"/>
      <c r="AU343" s="1165"/>
      <c r="AV343" s="1165"/>
      <c r="AW343" s="1165"/>
      <c r="AX343" s="1165"/>
      <c r="AY343" s="1165"/>
      <c r="AZ343" s="1165"/>
      <c r="BA343" s="1165"/>
      <c r="BB343" s="1165"/>
      <c r="BC343" s="1165"/>
      <c r="BD343" s="1165"/>
      <c r="BE343" s="1165"/>
      <c r="BF343" s="1165"/>
      <c r="BG343" s="1165"/>
      <c r="BH343" s="1165"/>
      <c r="BI343" s="1165"/>
      <c r="BJ343" s="1165"/>
      <c r="BK343" s="1165"/>
      <c r="BL343" s="1165"/>
      <c r="BM343" s="1165"/>
      <c r="BN343" s="1165"/>
      <c r="BO343" s="1165"/>
      <c r="BP343" s="1165"/>
      <c r="BQ343" s="1165"/>
      <c r="BR343" s="1165"/>
      <c r="BS343" s="1165"/>
      <c r="BT343" s="1165"/>
      <c r="BU343" s="1165"/>
      <c r="BV343" s="1165"/>
      <c r="BW343" s="1165"/>
      <c r="BX343" s="1165"/>
      <c r="BY343" s="1165"/>
      <c r="BZ343" s="1165"/>
      <c r="CA343" s="1165"/>
      <c r="CB343" s="1165"/>
      <c r="CC343" s="1165"/>
      <c r="CD343" s="1165"/>
      <c r="CE343" s="1165"/>
      <c r="CF343" s="1165"/>
      <c r="CG343" s="1165"/>
      <c r="CH343" s="1165"/>
      <c r="CI343" s="1165"/>
      <c r="CJ343" s="1165"/>
      <c r="CK343" s="1165"/>
      <c r="CL343" s="1165"/>
      <c r="CN343" s="1165"/>
      <c r="CO343" s="1165"/>
      <c r="CP343" s="1165"/>
      <c r="CQ343" s="1165"/>
    </row>
    <row r="344" spans="1:95" s="933" customFormat="1" hidden="1">
      <c r="A344" s="1185"/>
      <c r="B344" s="1201"/>
      <c r="C344" s="1187"/>
      <c r="D344" s="1185"/>
      <c r="E344" s="1194"/>
      <c r="F344" s="1197"/>
      <c r="G344" s="1235"/>
      <c r="H344" s="1197"/>
      <c r="I344" s="1197"/>
      <c r="J344" s="1197"/>
      <c r="K344" s="1185"/>
      <c r="L344" s="1194"/>
      <c r="M344" s="1185"/>
      <c r="N344" s="1185"/>
      <c r="O344" s="1185"/>
      <c r="P344" s="1185"/>
      <c r="Q344" s="1185"/>
      <c r="R344" s="1185"/>
      <c r="S344" s="1185"/>
      <c r="T344" s="1185"/>
      <c r="U344" s="1185"/>
      <c r="V344" s="1185"/>
      <c r="W344" s="1185"/>
      <c r="X344" s="1185"/>
      <c r="Y344" s="1185"/>
      <c r="Z344" s="1185"/>
      <c r="AA344" s="1185"/>
      <c r="AB344" s="1185"/>
      <c r="AC344" s="1185"/>
      <c r="AD344" s="1185"/>
      <c r="AE344" s="1185"/>
      <c r="AF344" s="1185"/>
      <c r="AG344" s="1185"/>
      <c r="AH344" s="1185"/>
      <c r="AI344" s="1185"/>
      <c r="AJ344" s="1185"/>
      <c r="AK344" s="1185"/>
      <c r="AL344" s="1185"/>
      <c r="AM344" s="1185"/>
      <c r="AN344" s="1185"/>
      <c r="AO344" s="1185"/>
      <c r="AP344" s="1185"/>
      <c r="AQ344" s="1185"/>
      <c r="AR344" s="1185"/>
      <c r="AS344" s="1185"/>
      <c r="AT344" s="1185"/>
      <c r="AU344" s="1185"/>
      <c r="AV344" s="1185"/>
      <c r="AW344" s="1185"/>
      <c r="AX344" s="1185"/>
      <c r="AY344" s="1185"/>
      <c r="AZ344" s="1185"/>
      <c r="BA344" s="1185"/>
      <c r="BB344" s="1185"/>
      <c r="BC344" s="1185"/>
      <c r="BD344" s="1185"/>
      <c r="BE344" s="1185"/>
      <c r="BF344" s="1185"/>
      <c r="BG344" s="1185"/>
      <c r="BH344" s="1185"/>
      <c r="BI344" s="1185"/>
      <c r="BJ344" s="1185"/>
      <c r="BK344" s="1185"/>
      <c r="BL344" s="1185"/>
      <c r="BM344" s="1185"/>
      <c r="BN344" s="1185"/>
      <c r="BO344" s="1185"/>
      <c r="BP344" s="1185"/>
      <c r="BQ344" s="1185"/>
      <c r="BR344" s="1185"/>
      <c r="BS344" s="1185"/>
      <c r="BT344" s="1185"/>
      <c r="BU344" s="1185"/>
      <c r="BV344" s="1185"/>
      <c r="BW344" s="1185"/>
      <c r="BX344" s="1185"/>
      <c r="BY344" s="1185"/>
      <c r="BZ344" s="1185"/>
      <c r="CA344" s="1185"/>
      <c r="CB344" s="1185"/>
      <c r="CC344" s="1185"/>
      <c r="CD344" s="1185"/>
      <c r="CE344" s="1185"/>
      <c r="CF344" s="1185"/>
      <c r="CG344" s="1185"/>
      <c r="CH344" s="1185"/>
      <c r="CI344" s="1185"/>
      <c r="CJ344" s="1185"/>
      <c r="CK344" s="1185"/>
      <c r="CL344" s="1185"/>
      <c r="CN344" s="1185"/>
      <c r="CO344" s="1185"/>
      <c r="CP344" s="1185"/>
      <c r="CQ344" s="1185"/>
    </row>
    <row r="345" spans="1:95" hidden="1">
      <c r="A345" s="1165" t="s">
        <v>712</v>
      </c>
      <c r="B345" s="1180">
        <v>44927</v>
      </c>
      <c r="C345" s="1181">
        <v>44951</v>
      </c>
      <c r="D345" s="1182" t="s">
        <v>705</v>
      </c>
      <c r="E345" s="1165">
        <v>8.01</v>
      </c>
      <c r="F345" s="1165">
        <v>1476.2</v>
      </c>
      <c r="G345" s="1234"/>
      <c r="H345" s="1165"/>
      <c r="I345" s="1165"/>
      <c r="J345" s="1165"/>
      <c r="K345" s="1165"/>
      <c r="L345" s="1183">
        <v>7.86</v>
      </c>
      <c r="M345" s="1184">
        <v>1460</v>
      </c>
      <c r="N345" s="1184">
        <v>24</v>
      </c>
      <c r="O345" s="1184"/>
      <c r="P345" s="1184"/>
      <c r="Q345" s="1184"/>
      <c r="R345" s="1184"/>
      <c r="S345" s="1184"/>
      <c r="T345" s="1184"/>
      <c r="U345" s="1184"/>
      <c r="V345" s="1165"/>
      <c r="W345" s="1165"/>
      <c r="X345" s="1165"/>
      <c r="Y345" s="1165"/>
      <c r="Z345" s="1165"/>
      <c r="AA345" s="1165"/>
      <c r="AB345" s="1165"/>
      <c r="AC345" s="1165"/>
      <c r="AD345" s="1165"/>
      <c r="AE345" s="1165"/>
      <c r="AF345" s="1165"/>
      <c r="AG345" s="1165"/>
      <c r="AH345" s="1165"/>
      <c r="AI345" s="1165"/>
      <c r="AJ345" s="1165"/>
      <c r="AK345" s="1165"/>
      <c r="AL345" s="1165"/>
      <c r="AM345" s="1165"/>
      <c r="AN345" s="1165"/>
      <c r="AO345" s="1165"/>
      <c r="AP345" s="1165"/>
      <c r="AQ345" s="1165"/>
      <c r="AR345" s="1165"/>
      <c r="AS345" s="1165"/>
      <c r="AT345" s="1165"/>
      <c r="AU345" s="1165"/>
      <c r="AV345" s="1165"/>
      <c r="AW345" s="1165"/>
      <c r="AX345" s="1165"/>
      <c r="AY345" s="1165"/>
      <c r="AZ345" s="1165"/>
      <c r="BA345" s="1165"/>
      <c r="BB345" s="1165"/>
      <c r="BC345" s="1165"/>
      <c r="BD345" s="1165"/>
      <c r="BE345" s="1165"/>
      <c r="BF345" s="1165"/>
      <c r="BG345" s="1165"/>
      <c r="BH345" s="1165"/>
      <c r="BI345" s="1165"/>
      <c r="BJ345" s="1165"/>
      <c r="BK345" s="1165"/>
      <c r="BL345" s="1165"/>
      <c r="BM345" s="1165"/>
      <c r="BN345" s="1165"/>
      <c r="BO345" s="1165"/>
      <c r="BP345" s="1165"/>
      <c r="BQ345" s="1165"/>
      <c r="BR345" s="1165"/>
      <c r="BS345" s="1165"/>
      <c r="BT345" s="1165"/>
      <c r="BU345" s="1165"/>
      <c r="BV345" s="1165"/>
      <c r="BW345" s="1165"/>
      <c r="BX345" s="1165"/>
      <c r="BY345" s="1165"/>
      <c r="BZ345" s="1165"/>
      <c r="CA345" s="1165"/>
      <c r="CB345" s="1165"/>
      <c r="CC345" s="1165"/>
      <c r="CD345" s="1165"/>
      <c r="CE345" s="1165"/>
      <c r="CF345" s="1165"/>
      <c r="CG345" s="1165"/>
      <c r="CH345" s="1165"/>
      <c r="CI345" s="1165"/>
      <c r="CJ345" s="1165"/>
      <c r="CK345" s="1165"/>
      <c r="CL345" s="1165">
        <f t="shared" ref="CL345:CL375" si="9">IF(N345="","",IF(LEFT(N345,1)="&lt;",VALUE(RIGHT(N345,1)/2),N345))</f>
        <v>24</v>
      </c>
      <c r="CN345" s="1184"/>
      <c r="CO345" s="1165"/>
      <c r="CP345" s="1165"/>
      <c r="CQ345" s="1165"/>
    </row>
    <row r="346" spans="1:95" hidden="1">
      <c r="A346" s="1165" t="s">
        <v>712</v>
      </c>
      <c r="B346" s="1180">
        <v>44958</v>
      </c>
      <c r="C346" s="1181">
        <v>44977</v>
      </c>
      <c r="D346" s="1182" t="s">
        <v>705</v>
      </c>
      <c r="E346" s="1183">
        <v>8.16</v>
      </c>
      <c r="F346" s="1165">
        <v>1585</v>
      </c>
      <c r="G346" s="1234"/>
      <c r="H346" s="1165"/>
      <c r="I346" s="1165"/>
      <c r="J346" s="1165"/>
      <c r="K346" s="1165"/>
      <c r="L346" s="1183">
        <v>8.02</v>
      </c>
      <c r="M346" s="1165">
        <v>1360</v>
      </c>
      <c r="N346" s="1165">
        <v>20</v>
      </c>
      <c r="O346" s="1165"/>
      <c r="P346" s="1165"/>
      <c r="Q346" s="1165"/>
      <c r="R346" s="1165"/>
      <c r="S346" s="1165"/>
      <c r="T346" s="1165"/>
      <c r="U346" s="1165"/>
      <c r="V346" s="1165"/>
      <c r="W346" s="1165"/>
      <c r="X346" s="1165"/>
      <c r="Y346" s="1165"/>
      <c r="Z346" s="1165"/>
      <c r="AA346" s="1165"/>
      <c r="AB346" s="1165"/>
      <c r="AC346" s="1165"/>
      <c r="AD346" s="1165"/>
      <c r="AE346" s="1165"/>
      <c r="AF346" s="1165"/>
      <c r="AG346" s="1165"/>
      <c r="AH346" s="1165"/>
      <c r="AI346" s="1165"/>
      <c r="AJ346" s="1165"/>
      <c r="AK346" s="1165"/>
      <c r="AL346" s="1165"/>
      <c r="AM346" s="1165"/>
      <c r="AN346" s="1165"/>
      <c r="AO346" s="1165"/>
      <c r="AP346" s="1165"/>
      <c r="AQ346" s="1165"/>
      <c r="AR346" s="1165"/>
      <c r="AS346" s="1165"/>
      <c r="AT346" s="1165"/>
      <c r="AU346" s="1165"/>
      <c r="AV346" s="1165"/>
      <c r="AW346" s="1165"/>
      <c r="AX346" s="1165"/>
      <c r="AY346" s="1165"/>
      <c r="AZ346" s="1165"/>
      <c r="BA346" s="1165"/>
      <c r="BB346" s="1165"/>
      <c r="BC346" s="1165"/>
      <c r="BD346" s="1165"/>
      <c r="BE346" s="1165"/>
      <c r="BF346" s="1165"/>
      <c r="BG346" s="1165"/>
      <c r="BH346" s="1165"/>
      <c r="BI346" s="1165"/>
      <c r="BJ346" s="1165"/>
      <c r="BK346" s="1165"/>
      <c r="BL346" s="1165"/>
      <c r="BM346" s="1165"/>
      <c r="BN346" s="1165"/>
      <c r="BO346" s="1165"/>
      <c r="BP346" s="1165"/>
      <c r="BQ346" s="1165"/>
      <c r="BR346" s="1165"/>
      <c r="BS346" s="1165"/>
      <c r="BT346" s="1165"/>
      <c r="BU346" s="1165"/>
      <c r="BV346" s="1165"/>
      <c r="BW346" s="1165"/>
      <c r="BX346" s="1165"/>
      <c r="BY346" s="1165"/>
      <c r="BZ346" s="1165"/>
      <c r="CA346" s="1165"/>
      <c r="CB346" s="1165"/>
      <c r="CC346" s="1165"/>
      <c r="CD346" s="1165"/>
      <c r="CE346" s="1165"/>
      <c r="CF346" s="1165"/>
      <c r="CG346" s="1165"/>
      <c r="CH346" s="1165"/>
      <c r="CI346" s="1165"/>
      <c r="CJ346" s="1165"/>
      <c r="CK346" s="1165"/>
      <c r="CL346" s="1165">
        <f t="shared" si="9"/>
        <v>20</v>
      </c>
      <c r="CN346" s="1165"/>
      <c r="CO346" s="1165"/>
      <c r="CP346" s="1165"/>
      <c r="CQ346" s="1165"/>
    </row>
    <row r="347" spans="1:95" hidden="1">
      <c r="A347" s="1165" t="s">
        <v>712</v>
      </c>
      <c r="B347" s="1180">
        <v>44986</v>
      </c>
      <c r="C347" s="1181">
        <v>45007</v>
      </c>
      <c r="D347" s="1182" t="s">
        <v>705</v>
      </c>
      <c r="E347" s="1165">
        <v>7.59</v>
      </c>
      <c r="F347" s="1165">
        <v>1384</v>
      </c>
      <c r="G347" s="1234"/>
      <c r="H347" s="1165"/>
      <c r="I347" s="1165"/>
      <c r="J347" s="1165"/>
      <c r="K347" s="1165" t="s">
        <v>729</v>
      </c>
      <c r="L347" s="1183">
        <v>7.67</v>
      </c>
      <c r="M347" s="1165">
        <v>1490</v>
      </c>
      <c r="N347" s="1165">
        <v>17</v>
      </c>
      <c r="O347" s="1165"/>
      <c r="P347" s="1165"/>
      <c r="Q347" s="1165"/>
      <c r="R347" s="1165"/>
      <c r="S347" s="1165"/>
      <c r="T347" s="1165"/>
      <c r="U347" s="1165"/>
      <c r="V347" s="1165">
        <v>3.0000000000000001E-3</v>
      </c>
      <c r="W347" s="1165">
        <v>9.6000000000000002E-2</v>
      </c>
      <c r="X347" s="1165" t="s">
        <v>37</v>
      </c>
      <c r="Y347" s="1165" t="s">
        <v>17</v>
      </c>
      <c r="Z347" s="1165"/>
      <c r="AA347" s="1165" t="s">
        <v>17</v>
      </c>
      <c r="AB347" s="1165" t="s">
        <v>17</v>
      </c>
      <c r="AC347" s="1165">
        <v>0.81699999999999995</v>
      </c>
      <c r="AD347" s="1165">
        <v>2E-3</v>
      </c>
      <c r="AE347" s="1165" t="s">
        <v>30</v>
      </c>
      <c r="AF347" s="1165" t="s">
        <v>50</v>
      </c>
      <c r="AG347" s="1165" t="s">
        <v>52</v>
      </c>
      <c r="AH347" s="1165">
        <v>0.05</v>
      </c>
      <c r="AI347" s="1165"/>
      <c r="AJ347" s="1165">
        <v>5.0000000000000001E-3</v>
      </c>
      <c r="AK347" s="1165">
        <v>0.14199999999999999</v>
      </c>
      <c r="AL347" s="1165" t="s">
        <v>37</v>
      </c>
      <c r="AM347" s="1165" t="s">
        <v>17</v>
      </c>
      <c r="AN347" s="1165"/>
      <c r="AO347" s="1165" t="s">
        <v>17</v>
      </c>
      <c r="AP347" s="1165" t="s">
        <v>17</v>
      </c>
      <c r="AQ347" s="1165">
        <v>0.95699999999999996</v>
      </c>
      <c r="AR347" s="1165">
        <v>2E-3</v>
      </c>
      <c r="AS347" s="1165" t="s">
        <v>30</v>
      </c>
      <c r="AT347" s="1165" t="s">
        <v>50</v>
      </c>
      <c r="AU347" s="1165" t="s">
        <v>52</v>
      </c>
      <c r="AV347" s="1165">
        <v>0.56000000000000005</v>
      </c>
      <c r="AW347" s="1165" t="s">
        <v>37</v>
      </c>
      <c r="AX347" s="1165" t="s">
        <v>37</v>
      </c>
      <c r="AY347" s="1165" t="s">
        <v>53</v>
      </c>
      <c r="AZ347" s="1165" t="s">
        <v>85</v>
      </c>
      <c r="BA347" s="1165" t="s">
        <v>85</v>
      </c>
      <c r="BB347" s="1165" t="s">
        <v>85</v>
      </c>
      <c r="BC347" s="1165" t="s">
        <v>85</v>
      </c>
      <c r="BD347" s="1165" t="s">
        <v>85</v>
      </c>
      <c r="BE347" s="1165" t="s">
        <v>85</v>
      </c>
      <c r="BF347" s="1165" t="s">
        <v>85</v>
      </c>
      <c r="BG347" s="1165" t="s">
        <v>85</v>
      </c>
      <c r="BH347" s="1165" t="s">
        <v>85</v>
      </c>
      <c r="BI347" s="1165" t="s">
        <v>85</v>
      </c>
      <c r="BJ347" s="1165" t="s">
        <v>85</v>
      </c>
      <c r="BK347" s="1165" t="s">
        <v>85</v>
      </c>
      <c r="BL347" s="1165" t="s">
        <v>102</v>
      </c>
      <c r="BM347" s="1165" t="s">
        <v>85</v>
      </c>
      <c r="BN347" s="1165" t="s">
        <v>85</v>
      </c>
      <c r="BO347" s="1165" t="s">
        <v>85</v>
      </c>
      <c r="BP347" s="1165" t="s">
        <v>102</v>
      </c>
      <c r="BQ347" s="1165" t="s">
        <v>102</v>
      </c>
      <c r="BR347" s="1165" t="s">
        <v>332</v>
      </c>
      <c r="BS347" s="1165" t="s">
        <v>0</v>
      </c>
      <c r="BT347" s="1165" t="s">
        <v>333</v>
      </c>
      <c r="BU347" s="1165" t="s">
        <v>0</v>
      </c>
      <c r="BV347" s="1165" t="s">
        <v>0</v>
      </c>
      <c r="BW347" s="1165" t="s">
        <v>332</v>
      </c>
      <c r="BX347" s="1165" t="s">
        <v>332</v>
      </c>
      <c r="BY347" s="1165" t="s">
        <v>333</v>
      </c>
      <c r="BZ347" s="1165" t="s">
        <v>333</v>
      </c>
      <c r="CA347" s="1165" t="s">
        <v>333</v>
      </c>
      <c r="CB347" s="1165" t="s">
        <v>333</v>
      </c>
      <c r="CC347" s="1165" t="s">
        <v>333</v>
      </c>
      <c r="CD347" s="1165" t="s">
        <v>51</v>
      </c>
      <c r="CE347" s="1165" t="s">
        <v>15</v>
      </c>
      <c r="CF347" s="1165" t="s">
        <v>15</v>
      </c>
      <c r="CG347" s="1165" t="s">
        <v>15</v>
      </c>
      <c r="CH347" s="1165" t="s">
        <v>15</v>
      </c>
      <c r="CI347" s="1165" t="s">
        <v>15</v>
      </c>
      <c r="CJ347" s="1165" t="s">
        <v>51</v>
      </c>
      <c r="CK347" s="1165" t="s">
        <v>53</v>
      </c>
      <c r="CL347" s="1165">
        <f t="shared" si="9"/>
        <v>17</v>
      </c>
      <c r="CN347" s="1165"/>
      <c r="CO347" s="1165"/>
      <c r="CP347" s="1165"/>
      <c r="CQ347" s="1165"/>
    </row>
    <row r="348" spans="1:95" hidden="1">
      <c r="A348" s="1165" t="s">
        <v>712</v>
      </c>
      <c r="B348" s="1180">
        <v>45017</v>
      </c>
      <c r="C348" s="1181">
        <v>45042</v>
      </c>
      <c r="D348" s="1182" t="s">
        <v>705</v>
      </c>
      <c r="E348" s="1165">
        <v>8.15</v>
      </c>
      <c r="F348" s="1165">
        <v>1511</v>
      </c>
      <c r="G348" s="1234"/>
      <c r="H348" s="1165"/>
      <c r="I348" s="1165"/>
      <c r="J348" s="1165"/>
      <c r="K348" s="1165"/>
      <c r="L348" s="1183">
        <v>8.02</v>
      </c>
      <c r="M348" s="1165">
        <v>1600</v>
      </c>
      <c r="N348" s="1165">
        <v>11</v>
      </c>
      <c r="O348" s="1165"/>
      <c r="P348" s="1165"/>
      <c r="Q348" s="1165"/>
      <c r="R348" s="1165"/>
      <c r="S348" s="1165"/>
      <c r="T348" s="1165"/>
      <c r="U348" s="1165"/>
      <c r="V348" s="1165"/>
      <c r="W348" s="1165"/>
      <c r="X348" s="1165"/>
      <c r="Y348" s="1165"/>
      <c r="Z348" s="1165"/>
      <c r="AA348" s="1165"/>
      <c r="AB348" s="1165"/>
      <c r="AC348" s="1165"/>
      <c r="AD348" s="1165"/>
      <c r="AE348" s="1165"/>
      <c r="AF348" s="1165"/>
      <c r="AG348" s="1165"/>
      <c r="AH348" s="1165"/>
      <c r="AI348" s="1165"/>
      <c r="AJ348" s="1165"/>
      <c r="AK348" s="1165"/>
      <c r="AL348" s="1165"/>
      <c r="AM348" s="1165"/>
      <c r="AN348" s="1165"/>
      <c r="AO348" s="1165"/>
      <c r="AP348" s="1165"/>
      <c r="AQ348" s="1165"/>
      <c r="AR348" s="1165"/>
      <c r="AS348" s="1165"/>
      <c r="AT348" s="1165"/>
      <c r="AU348" s="1165"/>
      <c r="AV348" s="1165"/>
      <c r="AW348" s="1165"/>
      <c r="AX348" s="1165"/>
      <c r="AY348" s="1165"/>
      <c r="AZ348" s="1165"/>
      <c r="BA348" s="1165"/>
      <c r="BB348" s="1165"/>
      <c r="BC348" s="1165"/>
      <c r="BD348" s="1165"/>
      <c r="BE348" s="1165"/>
      <c r="BF348" s="1165"/>
      <c r="BG348" s="1165"/>
      <c r="BH348" s="1165"/>
      <c r="BI348" s="1165"/>
      <c r="BJ348" s="1165"/>
      <c r="BK348" s="1165"/>
      <c r="BL348" s="1165"/>
      <c r="BM348" s="1165"/>
      <c r="BN348" s="1165"/>
      <c r="BO348" s="1165"/>
      <c r="BP348" s="1165"/>
      <c r="BQ348" s="1165"/>
      <c r="BR348" s="1165"/>
      <c r="BS348" s="1165"/>
      <c r="BT348" s="1165"/>
      <c r="BU348" s="1165"/>
      <c r="BV348" s="1165"/>
      <c r="BW348" s="1165"/>
      <c r="BX348" s="1165"/>
      <c r="BY348" s="1165"/>
      <c r="BZ348" s="1165"/>
      <c r="CA348" s="1165"/>
      <c r="CB348" s="1165"/>
      <c r="CC348" s="1165"/>
      <c r="CD348" s="1165"/>
      <c r="CE348" s="1165"/>
      <c r="CF348" s="1165"/>
      <c r="CG348" s="1165"/>
      <c r="CH348" s="1165"/>
      <c r="CI348" s="1165"/>
      <c r="CJ348" s="1165"/>
      <c r="CK348" s="1165"/>
      <c r="CL348" s="1165">
        <f t="shared" si="9"/>
        <v>11</v>
      </c>
      <c r="CN348" s="1165"/>
      <c r="CO348" s="1165"/>
      <c r="CP348" s="1165"/>
      <c r="CQ348" s="1165"/>
    </row>
    <row r="349" spans="1:95" hidden="1">
      <c r="A349" s="1165" t="s">
        <v>712</v>
      </c>
      <c r="B349" s="1180">
        <v>45047</v>
      </c>
      <c r="C349" s="1181">
        <v>45061</v>
      </c>
      <c r="D349" s="1182" t="s">
        <v>705</v>
      </c>
      <c r="E349" s="1183">
        <v>8.7200000000000006</v>
      </c>
      <c r="F349" s="1184">
        <v>1542</v>
      </c>
      <c r="G349" s="1234"/>
      <c r="H349" s="1184"/>
      <c r="I349" s="1184"/>
      <c r="J349" s="1184"/>
      <c r="K349" s="1165"/>
      <c r="L349" s="1183">
        <v>8.5399999999999991</v>
      </c>
      <c r="M349" s="1165">
        <v>1560</v>
      </c>
      <c r="N349" s="1165">
        <v>28</v>
      </c>
      <c r="O349" s="1165"/>
      <c r="P349" s="1165"/>
      <c r="Q349" s="1165"/>
      <c r="R349" s="1165"/>
      <c r="S349" s="1165"/>
      <c r="T349" s="1165"/>
      <c r="U349" s="1165"/>
      <c r="V349" s="1165"/>
      <c r="W349" s="1165"/>
      <c r="X349" s="1165"/>
      <c r="Y349" s="1165"/>
      <c r="Z349" s="1165"/>
      <c r="AA349" s="1165"/>
      <c r="AB349" s="1165"/>
      <c r="AC349" s="1165"/>
      <c r="AD349" s="1165"/>
      <c r="AE349" s="1165"/>
      <c r="AF349" s="1165"/>
      <c r="AG349" s="1165"/>
      <c r="AH349" s="1165"/>
      <c r="AI349" s="1165"/>
      <c r="AJ349" s="1165"/>
      <c r="AK349" s="1165"/>
      <c r="AL349" s="1165"/>
      <c r="AM349" s="1165"/>
      <c r="AN349" s="1165"/>
      <c r="AO349" s="1165"/>
      <c r="AP349" s="1165"/>
      <c r="AQ349" s="1165"/>
      <c r="AR349" s="1165"/>
      <c r="AS349" s="1165"/>
      <c r="AT349" s="1165"/>
      <c r="AU349" s="1165"/>
      <c r="AV349" s="1165"/>
      <c r="AW349" s="1165"/>
      <c r="AX349" s="1165"/>
      <c r="AY349" s="1165"/>
      <c r="AZ349" s="1165"/>
      <c r="BA349" s="1165"/>
      <c r="BB349" s="1165"/>
      <c r="BC349" s="1165"/>
      <c r="BD349" s="1165"/>
      <c r="BE349" s="1165"/>
      <c r="BF349" s="1165"/>
      <c r="BG349" s="1165"/>
      <c r="BH349" s="1165"/>
      <c r="BI349" s="1165"/>
      <c r="BJ349" s="1165"/>
      <c r="BK349" s="1165"/>
      <c r="BL349" s="1165"/>
      <c r="BM349" s="1165"/>
      <c r="BN349" s="1165"/>
      <c r="BO349" s="1165"/>
      <c r="BP349" s="1165"/>
      <c r="BQ349" s="1165"/>
      <c r="BR349" s="1165"/>
      <c r="BS349" s="1165"/>
      <c r="BT349" s="1165"/>
      <c r="BU349" s="1165"/>
      <c r="BV349" s="1165"/>
      <c r="BW349" s="1165"/>
      <c r="BX349" s="1165"/>
      <c r="BY349" s="1165"/>
      <c r="BZ349" s="1165"/>
      <c r="CA349" s="1165"/>
      <c r="CB349" s="1165"/>
      <c r="CC349" s="1165"/>
      <c r="CD349" s="1165"/>
      <c r="CE349" s="1165"/>
      <c r="CF349" s="1165"/>
      <c r="CG349" s="1165"/>
      <c r="CH349" s="1165"/>
      <c r="CI349" s="1165"/>
      <c r="CJ349" s="1165"/>
      <c r="CK349" s="1165"/>
      <c r="CL349" s="1165">
        <f t="shared" si="9"/>
        <v>28</v>
      </c>
      <c r="CN349" s="1165"/>
      <c r="CO349" s="1165"/>
      <c r="CP349" s="1165"/>
      <c r="CQ349" s="1165"/>
    </row>
    <row r="350" spans="1:95" hidden="1">
      <c r="A350" s="1165" t="s">
        <v>712</v>
      </c>
      <c r="B350" s="1180">
        <v>45078</v>
      </c>
      <c r="C350" s="1181">
        <v>45104</v>
      </c>
      <c r="D350" s="1182" t="s">
        <v>705</v>
      </c>
      <c r="E350" s="1165">
        <v>7.95</v>
      </c>
      <c r="F350" s="1165">
        <v>1380</v>
      </c>
      <c r="G350" s="1234"/>
      <c r="H350" s="1165"/>
      <c r="I350" s="1165"/>
      <c r="J350" s="1165"/>
      <c r="K350" s="1165"/>
      <c r="L350" s="1183">
        <v>7.92</v>
      </c>
      <c r="M350" s="1165">
        <v>1660</v>
      </c>
      <c r="N350" s="1165">
        <v>14</v>
      </c>
      <c r="O350" s="1165"/>
      <c r="P350" s="1165"/>
      <c r="Q350" s="1165"/>
      <c r="R350" s="1165"/>
      <c r="S350" s="1165"/>
      <c r="T350" s="1165"/>
      <c r="U350" s="1165"/>
      <c r="V350" s="1165">
        <v>2E-3</v>
      </c>
      <c r="W350" s="1165">
        <v>9.4E-2</v>
      </c>
      <c r="X350" s="1165" t="s">
        <v>37</v>
      </c>
      <c r="Y350" s="1165" t="s">
        <v>17</v>
      </c>
      <c r="Z350" s="1165"/>
      <c r="AA350" s="1165" t="s">
        <v>17</v>
      </c>
      <c r="AB350" s="1165" t="s">
        <v>17</v>
      </c>
      <c r="AC350" s="1165">
        <v>1.7999999999999999E-2</v>
      </c>
      <c r="AD350" s="1165">
        <v>1E-3</v>
      </c>
      <c r="AE350" s="1165" t="s">
        <v>30</v>
      </c>
      <c r="AF350" s="1165" t="s">
        <v>50</v>
      </c>
      <c r="AG350" s="1165" t="s">
        <v>52</v>
      </c>
      <c r="AH350" s="1165" t="s">
        <v>52</v>
      </c>
      <c r="AI350" s="1165"/>
      <c r="AJ350" s="1165">
        <v>3.0000000000000001E-3</v>
      </c>
      <c r="AK350" s="1165">
        <v>0.106</v>
      </c>
      <c r="AL350" s="1165" t="s">
        <v>37</v>
      </c>
      <c r="AM350" s="1165" t="s">
        <v>17</v>
      </c>
      <c r="AN350" s="1165"/>
      <c r="AO350" s="1165" t="s">
        <v>17</v>
      </c>
      <c r="AP350" s="1165" t="s">
        <v>17</v>
      </c>
      <c r="AQ350" s="1165">
        <v>0.252</v>
      </c>
      <c r="AR350" s="1165">
        <v>1E-3</v>
      </c>
      <c r="AS350" s="1165" t="s">
        <v>30</v>
      </c>
      <c r="AT350" s="1165">
        <v>8.9999999999999993E-3</v>
      </c>
      <c r="AU350" s="1165" t="s">
        <v>52</v>
      </c>
      <c r="AV350" s="1165">
        <v>0.18</v>
      </c>
      <c r="AW350" s="1165" t="s">
        <v>37</v>
      </c>
      <c r="AX350" s="1165" t="s">
        <v>37</v>
      </c>
      <c r="AY350" s="1165" t="s">
        <v>53</v>
      </c>
      <c r="AZ350" s="1165" t="s">
        <v>85</v>
      </c>
      <c r="BA350" s="1165" t="s">
        <v>85</v>
      </c>
      <c r="BB350" s="1165" t="s">
        <v>85</v>
      </c>
      <c r="BC350" s="1165" t="s">
        <v>85</v>
      </c>
      <c r="BD350" s="1165" t="s">
        <v>85</v>
      </c>
      <c r="BE350" s="1165" t="s">
        <v>85</v>
      </c>
      <c r="BF350" s="1165" t="s">
        <v>85</v>
      </c>
      <c r="BG350" s="1165" t="s">
        <v>85</v>
      </c>
      <c r="BH350" s="1165" t="s">
        <v>85</v>
      </c>
      <c r="BI350" s="1165" t="s">
        <v>85</v>
      </c>
      <c r="BJ350" s="1165" t="s">
        <v>85</v>
      </c>
      <c r="BK350" s="1165" t="s">
        <v>85</v>
      </c>
      <c r="BL350" s="1165" t="s">
        <v>102</v>
      </c>
      <c r="BM350" s="1165" t="s">
        <v>85</v>
      </c>
      <c r="BN350" s="1165" t="s">
        <v>85</v>
      </c>
      <c r="BO350" s="1165" t="s">
        <v>85</v>
      </c>
      <c r="BP350" s="1165" t="s">
        <v>102</v>
      </c>
      <c r="BQ350" s="1165" t="s">
        <v>102</v>
      </c>
      <c r="BR350" s="1165" t="s">
        <v>332</v>
      </c>
      <c r="BS350" s="1165" t="s">
        <v>0</v>
      </c>
      <c r="BT350" s="1165" t="s">
        <v>333</v>
      </c>
      <c r="BU350" s="1165" t="s">
        <v>0</v>
      </c>
      <c r="BV350" s="1165" t="s">
        <v>0</v>
      </c>
      <c r="BW350" s="1165" t="s">
        <v>332</v>
      </c>
      <c r="BX350" s="1165" t="s">
        <v>332</v>
      </c>
      <c r="BY350" s="1165" t="s">
        <v>333</v>
      </c>
      <c r="BZ350" s="1165" t="s">
        <v>333</v>
      </c>
      <c r="CA350" s="1165" t="s">
        <v>333</v>
      </c>
      <c r="CB350" s="1165" t="s">
        <v>333</v>
      </c>
      <c r="CC350" s="1165" t="s">
        <v>333</v>
      </c>
      <c r="CD350" s="1165" t="s">
        <v>51</v>
      </c>
      <c r="CE350" s="1165" t="s">
        <v>15</v>
      </c>
      <c r="CF350" s="1165" t="s">
        <v>15</v>
      </c>
      <c r="CG350" s="1165" t="s">
        <v>15</v>
      </c>
      <c r="CH350" s="1165" t="s">
        <v>15</v>
      </c>
      <c r="CI350" s="1165" t="s">
        <v>15</v>
      </c>
      <c r="CJ350" s="1165" t="s">
        <v>51</v>
      </c>
      <c r="CK350" s="1165" t="s">
        <v>53</v>
      </c>
      <c r="CL350" s="1165">
        <f t="shared" si="9"/>
        <v>14</v>
      </c>
      <c r="CN350" s="1165"/>
      <c r="CO350" s="1165"/>
      <c r="CP350" s="1165"/>
      <c r="CQ350" s="1165"/>
    </row>
    <row r="351" spans="1:95" hidden="1">
      <c r="A351" s="1165" t="s">
        <v>712</v>
      </c>
      <c r="B351" s="1180">
        <v>45108</v>
      </c>
      <c r="C351" s="1181">
        <v>45117</v>
      </c>
      <c r="D351" s="1182" t="s">
        <v>705</v>
      </c>
      <c r="E351" s="1165">
        <v>8.1199999999999992</v>
      </c>
      <c r="F351" s="1165">
        <v>1284</v>
      </c>
      <c r="G351" s="1234"/>
      <c r="H351" s="1165"/>
      <c r="I351" s="1165"/>
      <c r="J351" s="1165"/>
      <c r="K351" s="1165"/>
      <c r="L351" s="1183">
        <v>8</v>
      </c>
      <c r="M351" s="1165">
        <v>1570</v>
      </c>
      <c r="N351" s="1165">
        <v>19</v>
      </c>
      <c r="O351" s="1165"/>
      <c r="P351" s="1165"/>
      <c r="Q351" s="1165"/>
      <c r="R351" s="1165"/>
      <c r="S351" s="1165"/>
      <c r="T351" s="1165"/>
      <c r="U351" s="1165"/>
      <c r="V351" s="1165"/>
      <c r="W351" s="1165"/>
      <c r="X351" s="1165"/>
      <c r="Y351" s="1165"/>
      <c r="Z351" s="1165"/>
      <c r="AA351" s="1165"/>
      <c r="AB351" s="1165"/>
      <c r="AC351" s="1165"/>
      <c r="AD351" s="1165"/>
      <c r="AE351" s="1165"/>
      <c r="AF351" s="1165"/>
      <c r="AG351" s="1165"/>
      <c r="AH351" s="1165"/>
      <c r="AI351" s="1165"/>
      <c r="AJ351" s="1165"/>
      <c r="AK351" s="1165"/>
      <c r="AL351" s="1165"/>
      <c r="AM351" s="1165"/>
      <c r="AN351" s="1165"/>
      <c r="AO351" s="1165"/>
      <c r="AP351" s="1165"/>
      <c r="AQ351" s="1165"/>
      <c r="AR351" s="1165"/>
      <c r="AS351" s="1165"/>
      <c r="AT351" s="1165"/>
      <c r="AU351" s="1165"/>
      <c r="AV351" s="1165"/>
      <c r="AW351" s="1165"/>
      <c r="AX351" s="1165"/>
      <c r="AY351" s="1165"/>
      <c r="AZ351" s="1165"/>
      <c r="BA351" s="1165"/>
      <c r="BB351" s="1165"/>
      <c r="BC351" s="1165"/>
      <c r="BD351" s="1165"/>
      <c r="BE351" s="1165"/>
      <c r="BF351" s="1165"/>
      <c r="BG351" s="1165"/>
      <c r="BH351" s="1165"/>
      <c r="BI351" s="1165"/>
      <c r="BJ351" s="1165"/>
      <c r="BK351" s="1165"/>
      <c r="BL351" s="1165"/>
      <c r="BM351" s="1165"/>
      <c r="BN351" s="1165"/>
      <c r="BO351" s="1165"/>
      <c r="BP351" s="1165"/>
      <c r="BQ351" s="1165"/>
      <c r="BR351" s="1165"/>
      <c r="BS351" s="1165"/>
      <c r="BT351" s="1165"/>
      <c r="BU351" s="1165"/>
      <c r="BV351" s="1165"/>
      <c r="BW351" s="1165"/>
      <c r="BX351" s="1165"/>
      <c r="BY351" s="1165"/>
      <c r="BZ351" s="1165"/>
      <c r="CA351" s="1165"/>
      <c r="CB351" s="1165"/>
      <c r="CC351" s="1165"/>
      <c r="CD351" s="1165"/>
      <c r="CE351" s="1165"/>
      <c r="CF351" s="1165"/>
      <c r="CG351" s="1165"/>
      <c r="CH351" s="1165"/>
      <c r="CI351" s="1165"/>
      <c r="CJ351" s="1165"/>
      <c r="CK351" s="1165"/>
      <c r="CL351" s="1165">
        <f t="shared" si="9"/>
        <v>19</v>
      </c>
      <c r="CN351" s="1165"/>
      <c r="CO351" s="1165"/>
      <c r="CP351" s="1165"/>
      <c r="CQ351" s="1165"/>
    </row>
    <row r="352" spans="1:95" hidden="1">
      <c r="A352" s="1165" t="s">
        <v>712</v>
      </c>
      <c r="B352" s="1180">
        <v>45139</v>
      </c>
      <c r="C352" s="1181">
        <v>45153</v>
      </c>
      <c r="D352" s="1182" t="s">
        <v>705</v>
      </c>
      <c r="E352" s="1165">
        <v>8.98</v>
      </c>
      <c r="F352" s="1165">
        <v>1460</v>
      </c>
      <c r="G352" s="1234"/>
      <c r="H352" s="1165"/>
      <c r="I352" s="1165"/>
      <c r="J352" s="1165"/>
      <c r="K352" s="1165" t="s">
        <v>766</v>
      </c>
      <c r="L352" s="1183">
        <v>8.81</v>
      </c>
      <c r="M352" s="1165">
        <v>1560</v>
      </c>
      <c r="N352" s="1165">
        <v>65</v>
      </c>
      <c r="O352" s="1165"/>
      <c r="P352" s="1165"/>
      <c r="Q352" s="1165"/>
      <c r="R352" s="1165"/>
      <c r="S352" s="1165"/>
      <c r="T352" s="1165"/>
      <c r="U352" s="1165"/>
      <c r="V352" s="1165"/>
      <c r="W352" s="1165"/>
      <c r="X352" s="1165"/>
      <c r="Y352" s="1165"/>
      <c r="Z352" s="1165"/>
      <c r="AA352" s="1165"/>
      <c r="AB352" s="1165"/>
      <c r="AC352" s="1165"/>
      <c r="AD352" s="1165"/>
      <c r="AE352" s="1165"/>
      <c r="AF352" s="1165"/>
      <c r="AG352" s="1165"/>
      <c r="AH352" s="1165"/>
      <c r="AI352" s="1165"/>
      <c r="AJ352" s="1165"/>
      <c r="AK352" s="1165"/>
      <c r="AL352" s="1165"/>
      <c r="AM352" s="1165"/>
      <c r="AN352" s="1165"/>
      <c r="AO352" s="1165"/>
      <c r="AP352" s="1165"/>
      <c r="AQ352" s="1165"/>
      <c r="AR352" s="1165"/>
      <c r="AS352" s="1165"/>
      <c r="AT352" s="1165"/>
      <c r="AU352" s="1165"/>
      <c r="AV352" s="1165"/>
      <c r="AW352" s="1165"/>
      <c r="AX352" s="1165"/>
      <c r="AY352" s="1165"/>
      <c r="AZ352" s="1165"/>
      <c r="BA352" s="1165"/>
      <c r="BB352" s="1165"/>
      <c r="BC352" s="1165"/>
      <c r="BD352" s="1165"/>
      <c r="BE352" s="1165"/>
      <c r="BF352" s="1165"/>
      <c r="BG352" s="1165"/>
      <c r="BH352" s="1165"/>
      <c r="BI352" s="1165"/>
      <c r="BJ352" s="1165"/>
      <c r="BK352" s="1165"/>
      <c r="BL352" s="1165"/>
      <c r="BM352" s="1165"/>
      <c r="BN352" s="1165"/>
      <c r="BO352" s="1165"/>
      <c r="BP352" s="1165"/>
      <c r="BQ352" s="1165"/>
      <c r="BR352" s="1165"/>
      <c r="BS352" s="1165"/>
      <c r="BT352" s="1165"/>
      <c r="BU352" s="1165"/>
      <c r="BV352" s="1165"/>
      <c r="BW352" s="1165"/>
      <c r="BX352" s="1165"/>
      <c r="BY352" s="1165"/>
      <c r="BZ352" s="1165"/>
      <c r="CA352" s="1165"/>
      <c r="CB352" s="1165"/>
      <c r="CC352" s="1165"/>
      <c r="CD352" s="1165"/>
      <c r="CE352" s="1165"/>
      <c r="CF352" s="1165"/>
      <c r="CG352" s="1165"/>
      <c r="CH352" s="1165"/>
      <c r="CI352" s="1165"/>
      <c r="CJ352" s="1165"/>
      <c r="CK352" s="1165"/>
      <c r="CL352" s="1165">
        <f t="shared" si="9"/>
        <v>65</v>
      </c>
      <c r="CN352" s="1165"/>
      <c r="CO352" s="1165"/>
      <c r="CP352" s="1165"/>
      <c r="CQ352" s="1165"/>
    </row>
    <row r="353" spans="1:95" hidden="1">
      <c r="A353" s="1165" t="s">
        <v>712</v>
      </c>
      <c r="B353" s="1180">
        <v>45170</v>
      </c>
      <c r="C353" s="1181">
        <v>45188</v>
      </c>
      <c r="D353" s="1182" t="s">
        <v>705</v>
      </c>
      <c r="E353" s="1165">
        <v>9.1300000000000008</v>
      </c>
      <c r="F353" s="1165">
        <v>1489</v>
      </c>
      <c r="G353" s="1234"/>
      <c r="H353" s="1165"/>
      <c r="I353" s="1165"/>
      <c r="J353" s="1165"/>
      <c r="K353" s="1165" t="s">
        <v>771</v>
      </c>
      <c r="L353" s="1183">
        <v>9.01</v>
      </c>
      <c r="M353" s="1165">
        <v>1510</v>
      </c>
      <c r="N353" s="1165">
        <v>34</v>
      </c>
      <c r="O353" s="1165" t="s">
        <v>51</v>
      </c>
      <c r="P353" s="1165">
        <v>37</v>
      </c>
      <c r="Q353" s="1165">
        <v>151</v>
      </c>
      <c r="R353" s="1165">
        <v>188</v>
      </c>
      <c r="S353" s="1165" t="s">
        <v>51</v>
      </c>
      <c r="T353" s="1165">
        <v>374</v>
      </c>
      <c r="U353" s="1165" t="s">
        <v>30</v>
      </c>
      <c r="V353" s="1165">
        <v>2E-3</v>
      </c>
      <c r="W353" s="1165">
        <v>8.5000000000000006E-2</v>
      </c>
      <c r="X353" s="1165" t="s">
        <v>37</v>
      </c>
      <c r="Y353" s="1165" t="s">
        <v>17</v>
      </c>
      <c r="Z353" s="1165" t="s">
        <v>17</v>
      </c>
      <c r="AA353" s="1165" t="s">
        <v>17</v>
      </c>
      <c r="AB353" s="1165" t="s">
        <v>17</v>
      </c>
      <c r="AC353" s="1165">
        <v>1.4E-2</v>
      </c>
      <c r="AD353" s="1165">
        <v>2E-3</v>
      </c>
      <c r="AE353" s="1165" t="s">
        <v>30</v>
      </c>
      <c r="AF353" s="1165" t="s">
        <v>50</v>
      </c>
      <c r="AG353" s="1165" t="s">
        <v>52</v>
      </c>
      <c r="AH353" s="1165" t="s">
        <v>52</v>
      </c>
      <c r="AI353" s="1165">
        <v>0.08</v>
      </c>
      <c r="AJ353" s="1165">
        <v>3.0000000000000001E-3</v>
      </c>
      <c r="AK353" s="1165">
        <v>0.124</v>
      </c>
      <c r="AL353" s="1165" t="s">
        <v>37</v>
      </c>
      <c r="AM353" s="1165">
        <v>2E-3</v>
      </c>
      <c r="AN353" s="1165">
        <v>2E-3</v>
      </c>
      <c r="AO353" s="1165" t="s">
        <v>17</v>
      </c>
      <c r="AP353" s="1165" t="s">
        <v>17</v>
      </c>
      <c r="AQ353" s="1165">
        <v>0.51</v>
      </c>
      <c r="AR353" s="1165">
        <v>3.0000000000000001E-3</v>
      </c>
      <c r="AS353" s="1165" t="s">
        <v>30</v>
      </c>
      <c r="AT353" s="1165" t="s">
        <v>50</v>
      </c>
      <c r="AU353" s="1165">
        <v>0.08</v>
      </c>
      <c r="AV353" s="1165">
        <v>0.33</v>
      </c>
      <c r="AW353" s="1165" t="s">
        <v>37</v>
      </c>
      <c r="AX353" s="1165" t="s">
        <v>37</v>
      </c>
      <c r="AY353" s="1165" t="s">
        <v>53</v>
      </c>
      <c r="AZ353" s="1165" t="s">
        <v>85</v>
      </c>
      <c r="BA353" s="1165" t="s">
        <v>85</v>
      </c>
      <c r="BB353" s="1165" t="s">
        <v>85</v>
      </c>
      <c r="BC353" s="1165" t="s">
        <v>85</v>
      </c>
      <c r="BD353" s="1165" t="s">
        <v>85</v>
      </c>
      <c r="BE353" s="1165" t="s">
        <v>85</v>
      </c>
      <c r="BF353" s="1165" t="s">
        <v>85</v>
      </c>
      <c r="BG353" s="1165" t="s">
        <v>85</v>
      </c>
      <c r="BH353" s="1165" t="s">
        <v>85</v>
      </c>
      <c r="BI353" s="1165" t="s">
        <v>85</v>
      </c>
      <c r="BJ353" s="1165" t="s">
        <v>85</v>
      </c>
      <c r="BK353" s="1165" t="s">
        <v>85</v>
      </c>
      <c r="BL353" s="1165" t="s">
        <v>102</v>
      </c>
      <c r="BM353" s="1165" t="s">
        <v>85</v>
      </c>
      <c r="BN353" s="1165" t="s">
        <v>85</v>
      </c>
      <c r="BO353" s="1165" t="s">
        <v>85</v>
      </c>
      <c r="BP353" s="1165" t="s">
        <v>102</v>
      </c>
      <c r="BQ353" s="1165" t="s">
        <v>102</v>
      </c>
      <c r="BR353" s="1165" t="s">
        <v>332</v>
      </c>
      <c r="BS353" s="1165" t="s">
        <v>0</v>
      </c>
      <c r="BT353" s="1165" t="s">
        <v>333</v>
      </c>
      <c r="BU353" s="1165" t="s">
        <v>0</v>
      </c>
      <c r="BV353" s="1165" t="s">
        <v>0</v>
      </c>
      <c r="BW353" s="1165" t="s">
        <v>332</v>
      </c>
      <c r="BX353" s="1165" t="s">
        <v>332</v>
      </c>
      <c r="BY353" s="1165" t="s">
        <v>333</v>
      </c>
      <c r="BZ353" s="1165" t="s">
        <v>333</v>
      </c>
      <c r="CA353" s="1165" t="s">
        <v>333</v>
      </c>
      <c r="CB353" s="1165" t="s">
        <v>333</v>
      </c>
      <c r="CC353" s="1165" t="s">
        <v>333</v>
      </c>
      <c r="CD353" s="1165" t="s">
        <v>51</v>
      </c>
      <c r="CE353" s="1165" t="s">
        <v>15</v>
      </c>
      <c r="CF353" s="1165" t="s">
        <v>15</v>
      </c>
      <c r="CG353" s="1165" t="s">
        <v>15</v>
      </c>
      <c r="CH353" s="1165" t="s">
        <v>15</v>
      </c>
      <c r="CI353" s="1165" t="s">
        <v>15</v>
      </c>
      <c r="CJ353" s="1165" t="s">
        <v>51</v>
      </c>
      <c r="CK353" s="1165" t="s">
        <v>53</v>
      </c>
      <c r="CL353" s="1165">
        <f t="shared" si="9"/>
        <v>34</v>
      </c>
      <c r="CN353" s="1165"/>
      <c r="CO353" s="1165"/>
      <c r="CP353" s="1165"/>
      <c r="CQ353" s="1165"/>
    </row>
    <row r="354" spans="1:95" hidden="1">
      <c r="A354" s="1165" t="s">
        <v>712</v>
      </c>
      <c r="B354" s="1180">
        <v>45200</v>
      </c>
      <c r="C354" s="1181">
        <v>45209</v>
      </c>
      <c r="D354" s="1182" t="s">
        <v>705</v>
      </c>
      <c r="E354" s="1165">
        <v>8.2799999999999994</v>
      </c>
      <c r="F354" s="1165">
        <v>1341</v>
      </c>
      <c r="G354" s="1234"/>
      <c r="H354" s="1165"/>
      <c r="I354" s="1165"/>
      <c r="J354" s="1165"/>
      <c r="K354" s="1165" t="s">
        <v>777</v>
      </c>
      <c r="L354" s="1183">
        <v>8.1999999999999993</v>
      </c>
      <c r="M354" s="1165">
        <v>1610</v>
      </c>
      <c r="N354" s="1165">
        <v>28</v>
      </c>
      <c r="O354" s="1165"/>
      <c r="P354" s="1165"/>
      <c r="Q354" s="1165"/>
      <c r="R354" s="1165"/>
      <c r="S354" s="1165"/>
      <c r="T354" s="1165"/>
      <c r="U354" s="1165"/>
      <c r="V354" s="1165"/>
      <c r="W354" s="1165"/>
      <c r="X354" s="1165"/>
      <c r="Y354" s="1165"/>
      <c r="Z354" s="1165"/>
      <c r="AA354" s="1165"/>
      <c r="AB354" s="1165"/>
      <c r="AC354" s="1165"/>
      <c r="AD354" s="1165"/>
      <c r="AE354" s="1165"/>
      <c r="AF354" s="1165"/>
      <c r="AG354" s="1165"/>
      <c r="AH354" s="1165"/>
      <c r="AI354" s="1165"/>
      <c r="AJ354" s="1165"/>
      <c r="AK354" s="1165"/>
      <c r="AL354" s="1165"/>
      <c r="AM354" s="1165"/>
      <c r="AN354" s="1165"/>
      <c r="AO354" s="1165"/>
      <c r="AP354" s="1165"/>
      <c r="AQ354" s="1165"/>
      <c r="AR354" s="1165"/>
      <c r="AS354" s="1165"/>
      <c r="AT354" s="1165"/>
      <c r="AU354" s="1165"/>
      <c r="AV354" s="1165"/>
      <c r="AW354" s="1165"/>
      <c r="AX354" s="1165"/>
      <c r="AY354" s="1165"/>
      <c r="AZ354" s="1165"/>
      <c r="BA354" s="1165"/>
      <c r="BB354" s="1165"/>
      <c r="BC354" s="1165"/>
      <c r="BD354" s="1165"/>
      <c r="BE354" s="1165"/>
      <c r="BF354" s="1165"/>
      <c r="BG354" s="1165"/>
      <c r="BH354" s="1165"/>
      <c r="BI354" s="1165"/>
      <c r="BJ354" s="1165"/>
      <c r="BK354" s="1165"/>
      <c r="BL354" s="1165"/>
      <c r="BM354" s="1165"/>
      <c r="BN354" s="1165"/>
      <c r="BO354" s="1165"/>
      <c r="BP354" s="1165"/>
      <c r="BQ354" s="1165"/>
      <c r="BR354" s="1165"/>
      <c r="BS354" s="1165"/>
      <c r="BT354" s="1165"/>
      <c r="BU354" s="1165"/>
      <c r="BV354" s="1165"/>
      <c r="BW354" s="1165"/>
      <c r="BX354" s="1165"/>
      <c r="BY354" s="1165"/>
      <c r="BZ354" s="1165"/>
      <c r="CA354" s="1165"/>
      <c r="CB354" s="1165"/>
      <c r="CC354" s="1165"/>
      <c r="CD354" s="1165"/>
      <c r="CE354" s="1165"/>
      <c r="CF354" s="1165"/>
      <c r="CG354" s="1165"/>
      <c r="CH354" s="1165"/>
      <c r="CI354" s="1165"/>
      <c r="CJ354" s="1165"/>
      <c r="CK354" s="1165"/>
      <c r="CL354" s="1165">
        <f t="shared" si="9"/>
        <v>28</v>
      </c>
      <c r="CN354" s="1165"/>
      <c r="CO354" s="1165"/>
      <c r="CP354" s="1165"/>
      <c r="CQ354" s="1165"/>
    </row>
    <row r="355" spans="1:95" hidden="1">
      <c r="A355" s="1165" t="s">
        <v>712</v>
      </c>
      <c r="B355" s="1180">
        <v>45231</v>
      </c>
      <c r="C355" s="1181">
        <v>45244</v>
      </c>
      <c r="D355" s="1182" t="s">
        <v>705</v>
      </c>
      <c r="E355" s="1183">
        <v>8.3000000000000007</v>
      </c>
      <c r="F355" s="1165">
        <v>1683</v>
      </c>
      <c r="G355" s="1234"/>
      <c r="H355" s="1165"/>
      <c r="I355" s="1165"/>
      <c r="J355" s="1165"/>
      <c r="K355" s="1165" t="s">
        <v>772</v>
      </c>
      <c r="L355" s="1183">
        <v>8.4</v>
      </c>
      <c r="M355" s="1165">
        <v>1720</v>
      </c>
      <c r="N355" s="1165">
        <v>40</v>
      </c>
      <c r="O355" s="1165"/>
      <c r="P355" s="1165"/>
      <c r="Q355" s="1165"/>
      <c r="R355" s="1165"/>
      <c r="S355" s="1165"/>
      <c r="T355" s="1165"/>
      <c r="U355" s="1165"/>
      <c r="V355" s="1165"/>
      <c r="W355" s="1165"/>
      <c r="X355" s="1165"/>
      <c r="Y355" s="1165"/>
      <c r="Z355" s="1165"/>
      <c r="AA355" s="1165"/>
      <c r="AB355" s="1165"/>
      <c r="AC355" s="1165"/>
      <c r="AD355" s="1165"/>
      <c r="AE355" s="1165"/>
      <c r="AF355" s="1165"/>
      <c r="AG355" s="1165"/>
      <c r="AH355" s="1165"/>
      <c r="AI355" s="1165"/>
      <c r="AJ355" s="1165"/>
      <c r="AK355" s="1165"/>
      <c r="AL355" s="1165"/>
      <c r="AM355" s="1165"/>
      <c r="AN355" s="1165"/>
      <c r="AO355" s="1165"/>
      <c r="AP355" s="1165"/>
      <c r="AQ355" s="1165"/>
      <c r="AR355" s="1165"/>
      <c r="AS355" s="1165"/>
      <c r="AT355" s="1165"/>
      <c r="AU355" s="1165"/>
      <c r="AV355" s="1165"/>
      <c r="AW355" s="1165"/>
      <c r="AX355" s="1165"/>
      <c r="AY355" s="1165"/>
      <c r="AZ355" s="1165"/>
      <c r="BA355" s="1165"/>
      <c r="BB355" s="1165"/>
      <c r="BC355" s="1165"/>
      <c r="BD355" s="1165"/>
      <c r="BE355" s="1165"/>
      <c r="BF355" s="1165"/>
      <c r="BG355" s="1165"/>
      <c r="BH355" s="1165"/>
      <c r="BI355" s="1165"/>
      <c r="BJ355" s="1165"/>
      <c r="BK355" s="1165"/>
      <c r="BL355" s="1165"/>
      <c r="BM355" s="1165"/>
      <c r="BN355" s="1165"/>
      <c r="BO355" s="1165"/>
      <c r="BP355" s="1165"/>
      <c r="BQ355" s="1165"/>
      <c r="BR355" s="1165"/>
      <c r="BS355" s="1165"/>
      <c r="BT355" s="1165"/>
      <c r="BU355" s="1165"/>
      <c r="BV355" s="1165"/>
      <c r="BW355" s="1165"/>
      <c r="BX355" s="1165"/>
      <c r="BY355" s="1165"/>
      <c r="BZ355" s="1165"/>
      <c r="CA355" s="1165"/>
      <c r="CB355" s="1165"/>
      <c r="CC355" s="1165"/>
      <c r="CD355" s="1165"/>
      <c r="CE355" s="1165"/>
      <c r="CF355" s="1165"/>
      <c r="CG355" s="1165"/>
      <c r="CH355" s="1165"/>
      <c r="CI355" s="1165"/>
      <c r="CJ355" s="1165"/>
      <c r="CK355" s="1165"/>
      <c r="CL355" s="1165">
        <f t="shared" si="9"/>
        <v>40</v>
      </c>
      <c r="CN355" s="1165"/>
      <c r="CO355" s="1165"/>
      <c r="CP355" s="1165"/>
      <c r="CQ355" s="1165"/>
    </row>
    <row r="356" spans="1:95" hidden="1">
      <c r="A356" s="1165" t="s">
        <v>712</v>
      </c>
      <c r="B356" s="1180">
        <v>45261</v>
      </c>
      <c r="C356" s="1181">
        <v>45271</v>
      </c>
      <c r="D356" s="1182" t="s">
        <v>705</v>
      </c>
      <c r="E356" s="1183">
        <v>8.8000000000000007</v>
      </c>
      <c r="F356" s="1165">
        <v>1862</v>
      </c>
      <c r="G356" s="1234"/>
      <c r="H356" s="1165"/>
      <c r="I356" s="1165"/>
      <c r="J356" s="1165"/>
      <c r="K356" s="1165"/>
      <c r="L356" s="1183">
        <v>8.6300000000000008</v>
      </c>
      <c r="M356" s="1165">
        <v>1920</v>
      </c>
      <c r="N356" s="1165">
        <v>59</v>
      </c>
      <c r="O356" s="1165" t="s">
        <v>51</v>
      </c>
      <c r="P356" s="1165">
        <v>3</v>
      </c>
      <c r="Q356" s="1165">
        <v>264</v>
      </c>
      <c r="R356" s="1165">
        <v>267</v>
      </c>
      <c r="S356" s="1165" t="s">
        <v>51</v>
      </c>
      <c r="T356" s="1165">
        <v>407</v>
      </c>
      <c r="U356" s="1165">
        <v>0.01</v>
      </c>
      <c r="V356" s="1165">
        <v>7.0000000000000001E-3</v>
      </c>
      <c r="W356" s="1165">
        <v>0.14199999999999999</v>
      </c>
      <c r="X356" s="1165" t="s">
        <v>37</v>
      </c>
      <c r="Y356" s="1165" t="s">
        <v>17</v>
      </c>
      <c r="Z356" s="1165">
        <v>1E-3</v>
      </c>
      <c r="AA356" s="1165" t="s">
        <v>17</v>
      </c>
      <c r="AB356" s="1165" t="s">
        <v>17</v>
      </c>
      <c r="AC356" s="1165">
        <v>0.51200000000000001</v>
      </c>
      <c r="AD356" s="1165">
        <v>3.0000000000000001E-3</v>
      </c>
      <c r="AE356" s="1165" t="s">
        <v>30</v>
      </c>
      <c r="AF356" s="1165">
        <v>6.0000000000000001E-3</v>
      </c>
      <c r="AG356" s="1165">
        <v>0.11</v>
      </c>
      <c r="AH356" s="1165" t="s">
        <v>52</v>
      </c>
      <c r="AI356" s="1165">
        <v>0.02</v>
      </c>
      <c r="AJ356" s="1165">
        <v>7.0000000000000001E-3</v>
      </c>
      <c r="AK356" s="1165">
        <v>0.14399999999999999</v>
      </c>
      <c r="AL356" s="1165" t="s">
        <v>37</v>
      </c>
      <c r="AM356" s="1165" t="s">
        <v>17</v>
      </c>
      <c r="AN356" s="1165">
        <v>1E-3</v>
      </c>
      <c r="AO356" s="1165" t="s">
        <v>17</v>
      </c>
      <c r="AP356" s="1165" t="s">
        <v>17</v>
      </c>
      <c r="AQ356" s="1165">
        <v>0.504</v>
      </c>
      <c r="AR356" s="1165">
        <v>3.0000000000000001E-3</v>
      </c>
      <c r="AS356" s="1165" t="s">
        <v>30</v>
      </c>
      <c r="AT356" s="1165">
        <v>6.0000000000000001E-3</v>
      </c>
      <c r="AU356" s="1165">
        <v>0.05</v>
      </c>
      <c r="AV356" s="1165" t="s">
        <v>52</v>
      </c>
      <c r="AW356" s="1165" t="s">
        <v>37</v>
      </c>
      <c r="AX356" s="1165" t="s">
        <v>37</v>
      </c>
      <c r="AY356" s="1165" t="s">
        <v>53</v>
      </c>
      <c r="AZ356" s="1165" t="s">
        <v>85</v>
      </c>
      <c r="BA356" s="1165" t="s">
        <v>85</v>
      </c>
      <c r="BB356" s="1165" t="s">
        <v>85</v>
      </c>
      <c r="BC356" s="1165" t="s">
        <v>85</v>
      </c>
      <c r="BD356" s="1165" t="s">
        <v>85</v>
      </c>
      <c r="BE356" s="1165" t="s">
        <v>85</v>
      </c>
      <c r="BF356" s="1165" t="s">
        <v>85</v>
      </c>
      <c r="BG356" s="1165" t="s">
        <v>85</v>
      </c>
      <c r="BH356" s="1165" t="s">
        <v>85</v>
      </c>
      <c r="BI356" s="1165" t="s">
        <v>85</v>
      </c>
      <c r="BJ356" s="1165" t="s">
        <v>85</v>
      </c>
      <c r="BK356" s="1165" t="s">
        <v>85</v>
      </c>
      <c r="BL356" s="1165" t="s">
        <v>102</v>
      </c>
      <c r="BM356" s="1165" t="s">
        <v>85</v>
      </c>
      <c r="BN356" s="1165" t="s">
        <v>85</v>
      </c>
      <c r="BO356" s="1165" t="s">
        <v>85</v>
      </c>
      <c r="BP356" s="1165" t="s">
        <v>102</v>
      </c>
      <c r="BQ356" s="1165" t="s">
        <v>102</v>
      </c>
      <c r="BR356" s="1165" t="s">
        <v>332</v>
      </c>
      <c r="BS356" s="1165" t="s">
        <v>0</v>
      </c>
      <c r="BT356" s="1165" t="s">
        <v>333</v>
      </c>
      <c r="BU356" s="1165" t="s">
        <v>0</v>
      </c>
      <c r="BV356" s="1165" t="s">
        <v>0</v>
      </c>
      <c r="BW356" s="1165" t="s">
        <v>332</v>
      </c>
      <c r="BX356" s="1165" t="s">
        <v>332</v>
      </c>
      <c r="BY356" s="1165" t="s">
        <v>333</v>
      </c>
      <c r="BZ356" s="1165" t="s">
        <v>333</v>
      </c>
      <c r="CA356" s="1165" t="s">
        <v>333</v>
      </c>
      <c r="CB356" s="1165" t="s">
        <v>333</v>
      </c>
      <c r="CC356" s="1165" t="s">
        <v>333</v>
      </c>
      <c r="CD356" s="1165" t="s">
        <v>51</v>
      </c>
      <c r="CE356" s="1165" t="s">
        <v>15</v>
      </c>
      <c r="CF356" s="1165" t="s">
        <v>15</v>
      </c>
      <c r="CG356" s="1165" t="s">
        <v>15</v>
      </c>
      <c r="CH356" s="1165" t="s">
        <v>15</v>
      </c>
      <c r="CI356" s="1165" t="s">
        <v>15</v>
      </c>
      <c r="CJ356" s="1165" t="s">
        <v>51</v>
      </c>
      <c r="CK356" s="1165" t="s">
        <v>53</v>
      </c>
      <c r="CL356" s="1165">
        <f t="shared" si="9"/>
        <v>59</v>
      </c>
      <c r="CN356" s="1165"/>
      <c r="CO356" s="1165"/>
      <c r="CP356" s="1165"/>
      <c r="CQ356" s="1165"/>
    </row>
    <row r="357" spans="1:95" hidden="1">
      <c r="A357" s="1165" t="s">
        <v>712</v>
      </c>
      <c r="B357" s="1180">
        <v>45292</v>
      </c>
      <c r="C357" s="1181">
        <v>45321</v>
      </c>
      <c r="D357" s="1182"/>
      <c r="E357" s="1165">
        <v>7.83</v>
      </c>
      <c r="F357" s="1165">
        <v>2410</v>
      </c>
      <c r="G357" s="1234">
        <v>26.9</v>
      </c>
      <c r="H357" s="1165" t="s">
        <v>245</v>
      </c>
      <c r="I357" s="1165" t="s">
        <v>810</v>
      </c>
      <c r="J357" s="1165" t="s">
        <v>841</v>
      </c>
      <c r="K357" s="1165"/>
      <c r="L357" s="1183">
        <v>7.95</v>
      </c>
      <c r="M357" s="1165">
        <v>2520</v>
      </c>
      <c r="N357" s="1165">
        <v>141</v>
      </c>
      <c r="O357" s="1165"/>
      <c r="P357" s="1165"/>
      <c r="Q357" s="1165"/>
      <c r="R357" s="1165"/>
      <c r="S357" s="1165"/>
      <c r="T357" s="1165"/>
      <c r="U357" s="1165"/>
      <c r="V357" s="1165"/>
      <c r="W357" s="1165"/>
      <c r="X357" s="1165"/>
      <c r="Y357" s="1165"/>
      <c r="Z357" s="1165"/>
      <c r="AA357" s="1165"/>
      <c r="AB357" s="1165"/>
      <c r="AC357" s="1165"/>
      <c r="AD357" s="1165"/>
      <c r="AE357" s="1165"/>
      <c r="AF357" s="1165"/>
      <c r="AG357" s="1165"/>
      <c r="AH357" s="1165"/>
      <c r="AI357" s="1165"/>
      <c r="AJ357" s="1165"/>
      <c r="AK357" s="1165"/>
      <c r="AL357" s="1165"/>
      <c r="AM357" s="1165"/>
      <c r="AN357" s="1165"/>
      <c r="AO357" s="1165"/>
      <c r="AP357" s="1165"/>
      <c r="AQ357" s="1165"/>
      <c r="AR357" s="1165"/>
      <c r="AS357" s="1165"/>
      <c r="AT357" s="1165"/>
      <c r="AU357" s="1165"/>
      <c r="AV357" s="1165"/>
      <c r="AW357" s="1165"/>
      <c r="AX357" s="1165"/>
      <c r="AY357" s="1165"/>
      <c r="AZ357" s="1165"/>
      <c r="BA357" s="1165"/>
      <c r="BB357" s="1165"/>
      <c r="BC357" s="1165"/>
      <c r="BD357" s="1165"/>
      <c r="BE357" s="1165"/>
      <c r="BF357" s="1165"/>
      <c r="BG357" s="1165"/>
      <c r="BH357" s="1165"/>
      <c r="BI357" s="1165"/>
      <c r="BJ357" s="1165"/>
      <c r="BK357" s="1165"/>
      <c r="BL357" s="1165"/>
      <c r="BM357" s="1165"/>
      <c r="BN357" s="1165"/>
      <c r="BO357" s="1165"/>
      <c r="BP357" s="1165"/>
      <c r="BQ357" s="1165"/>
      <c r="BR357" s="1165"/>
      <c r="BS357" s="1165"/>
      <c r="BT357" s="1165"/>
      <c r="BU357" s="1165"/>
      <c r="BV357" s="1165"/>
      <c r="BW357" s="1165"/>
      <c r="BX357" s="1165"/>
      <c r="BY357" s="1165"/>
      <c r="BZ357" s="1165"/>
      <c r="CA357" s="1165"/>
      <c r="CB357" s="1165"/>
      <c r="CC357" s="1165"/>
      <c r="CD357" s="1165"/>
      <c r="CE357" s="1165"/>
      <c r="CF357" s="1165"/>
      <c r="CG357" s="1165"/>
      <c r="CH357" s="1165"/>
      <c r="CI357" s="1165"/>
      <c r="CJ357" s="1165"/>
      <c r="CK357" s="1165"/>
      <c r="CL357" s="1223">
        <f t="shared" si="9"/>
        <v>141</v>
      </c>
      <c r="CN357" s="1165"/>
      <c r="CO357" s="1165"/>
      <c r="CP357" s="1165"/>
      <c r="CQ357" s="1165"/>
    </row>
    <row r="358" spans="1:95" hidden="1">
      <c r="A358" s="1165" t="s">
        <v>712</v>
      </c>
      <c r="B358" s="1180">
        <v>45323</v>
      </c>
      <c r="C358" s="1181">
        <v>45350</v>
      </c>
      <c r="D358" s="1182"/>
      <c r="E358" s="1183">
        <v>8.9499999999999993</v>
      </c>
      <c r="F358" s="1165">
        <v>2670</v>
      </c>
      <c r="G358" s="1234">
        <v>28.9</v>
      </c>
      <c r="H358" s="1165" t="s">
        <v>245</v>
      </c>
      <c r="I358" s="1165" t="s">
        <v>489</v>
      </c>
      <c r="J358" s="1165" t="s">
        <v>841</v>
      </c>
      <c r="K358" s="1165"/>
      <c r="L358" s="1183">
        <v>9.01</v>
      </c>
      <c r="M358" s="1165">
        <v>2740</v>
      </c>
      <c r="N358" s="1165">
        <v>212</v>
      </c>
      <c r="O358" s="1165"/>
      <c r="P358" s="1165"/>
      <c r="Q358" s="1165"/>
      <c r="R358" s="1165"/>
      <c r="S358" s="1165"/>
      <c r="T358" s="1165"/>
      <c r="U358" s="1165"/>
      <c r="V358" s="1165"/>
      <c r="W358" s="1165"/>
      <c r="X358" s="1165"/>
      <c r="Y358" s="1165"/>
      <c r="Z358" s="1165"/>
      <c r="AA358" s="1165"/>
      <c r="AB358" s="1165"/>
      <c r="AC358" s="1165"/>
      <c r="AD358" s="1165"/>
      <c r="AE358" s="1165"/>
      <c r="AF358" s="1165"/>
      <c r="AG358" s="1165"/>
      <c r="AH358" s="1165"/>
      <c r="AI358" s="1165"/>
      <c r="AJ358" s="1165"/>
      <c r="AK358" s="1165"/>
      <c r="AL358" s="1165"/>
      <c r="AM358" s="1165"/>
      <c r="AN358" s="1165"/>
      <c r="AO358" s="1165"/>
      <c r="AP358" s="1165"/>
      <c r="AQ358" s="1165"/>
      <c r="AR358" s="1165"/>
      <c r="AS358" s="1165"/>
      <c r="AT358" s="1165"/>
      <c r="AU358" s="1165"/>
      <c r="AV358" s="1165"/>
      <c r="AW358" s="1165"/>
      <c r="AX358" s="1165"/>
      <c r="AY358" s="1165"/>
      <c r="AZ358" s="1165"/>
      <c r="BA358" s="1165"/>
      <c r="BB358" s="1165"/>
      <c r="BC358" s="1165"/>
      <c r="BD358" s="1165"/>
      <c r="BE358" s="1165"/>
      <c r="BF358" s="1165"/>
      <c r="BG358" s="1165"/>
      <c r="BH358" s="1165"/>
      <c r="BI358" s="1165"/>
      <c r="BJ358" s="1165"/>
      <c r="BK358" s="1165"/>
      <c r="BL358" s="1165"/>
      <c r="BM358" s="1165"/>
      <c r="BN358" s="1165"/>
      <c r="BO358" s="1165"/>
      <c r="BP358" s="1165"/>
      <c r="BQ358" s="1165"/>
      <c r="BR358" s="1165"/>
      <c r="BS358" s="1165"/>
      <c r="BT358" s="1165"/>
      <c r="BU358" s="1165"/>
      <c r="BV358" s="1165"/>
      <c r="BW358" s="1165"/>
      <c r="BX358" s="1165"/>
      <c r="BY358" s="1165"/>
      <c r="BZ358" s="1165"/>
      <c r="CA358" s="1165"/>
      <c r="CB358" s="1165"/>
      <c r="CC358" s="1165"/>
      <c r="CD358" s="1165"/>
      <c r="CE358" s="1165"/>
      <c r="CF358" s="1165"/>
      <c r="CG358" s="1165"/>
      <c r="CH358" s="1165"/>
      <c r="CI358" s="1165"/>
      <c r="CJ358" s="1165"/>
      <c r="CK358" s="1165"/>
      <c r="CL358" s="1223">
        <f t="shared" si="9"/>
        <v>212</v>
      </c>
      <c r="CN358" s="1165"/>
      <c r="CO358" s="1165"/>
      <c r="CP358" s="1165"/>
      <c r="CQ358" s="1165"/>
    </row>
    <row r="359" spans="1:95" hidden="1">
      <c r="A359" s="1165" t="s">
        <v>712</v>
      </c>
      <c r="B359" s="1180">
        <v>45352</v>
      </c>
      <c r="C359" s="1181">
        <v>45363</v>
      </c>
      <c r="D359" s="1182"/>
      <c r="E359" s="1183"/>
      <c r="F359" s="1165"/>
      <c r="G359" s="1234"/>
      <c r="H359" s="1165"/>
      <c r="I359" s="1165"/>
      <c r="J359" s="1165"/>
      <c r="K359" s="1165" t="s">
        <v>73</v>
      </c>
      <c r="L359" s="1183"/>
      <c r="M359" s="1165"/>
      <c r="N359" s="1165"/>
      <c r="O359" s="1165"/>
      <c r="P359" s="1165"/>
      <c r="Q359" s="1165"/>
      <c r="R359" s="1165"/>
      <c r="S359" s="1165"/>
      <c r="T359" s="1165"/>
      <c r="U359" s="1165"/>
      <c r="V359" s="1165"/>
      <c r="W359" s="1165"/>
      <c r="X359" s="1165"/>
      <c r="Y359" s="1165"/>
      <c r="Z359" s="1165"/>
      <c r="AA359" s="1165"/>
      <c r="AB359" s="1165"/>
      <c r="AC359" s="1165"/>
      <c r="AD359" s="1165"/>
      <c r="AE359" s="1165"/>
      <c r="AF359" s="1165"/>
      <c r="AG359" s="1165"/>
      <c r="AH359" s="1165"/>
      <c r="AI359" s="1165"/>
      <c r="AJ359" s="1165"/>
      <c r="AK359" s="1165"/>
      <c r="AL359" s="1165"/>
      <c r="AM359" s="1165"/>
      <c r="AN359" s="1165"/>
      <c r="AO359" s="1165"/>
      <c r="AP359" s="1165"/>
      <c r="AQ359" s="1165"/>
      <c r="AR359" s="1165"/>
      <c r="AS359" s="1165"/>
      <c r="AT359" s="1165"/>
      <c r="AU359" s="1165"/>
      <c r="AV359" s="1165"/>
      <c r="AW359" s="1165"/>
      <c r="AX359" s="1165"/>
      <c r="AY359" s="1165"/>
      <c r="AZ359" s="1165"/>
      <c r="BA359" s="1165"/>
      <c r="BB359" s="1165"/>
      <c r="BC359" s="1165"/>
      <c r="BD359" s="1165"/>
      <c r="BE359" s="1165"/>
      <c r="BF359" s="1165"/>
      <c r="BG359" s="1165"/>
      <c r="BH359" s="1165"/>
      <c r="BI359" s="1165"/>
      <c r="BJ359" s="1165"/>
      <c r="BK359" s="1165"/>
      <c r="BL359" s="1165"/>
      <c r="BM359" s="1165"/>
      <c r="BN359" s="1165"/>
      <c r="BO359" s="1165"/>
      <c r="BP359" s="1165"/>
      <c r="BQ359" s="1165"/>
      <c r="BR359" s="1165"/>
      <c r="BS359" s="1165"/>
      <c r="BT359" s="1165"/>
      <c r="BU359" s="1165"/>
      <c r="BV359" s="1165"/>
      <c r="BW359" s="1165"/>
      <c r="BX359" s="1165"/>
      <c r="BY359" s="1165"/>
      <c r="BZ359" s="1165"/>
      <c r="CA359" s="1165"/>
      <c r="CB359" s="1165"/>
      <c r="CC359" s="1165"/>
      <c r="CD359" s="1165"/>
      <c r="CE359" s="1165"/>
      <c r="CF359" s="1165"/>
      <c r="CG359" s="1165"/>
      <c r="CH359" s="1165"/>
      <c r="CI359" s="1165"/>
      <c r="CJ359" s="1165"/>
      <c r="CK359" s="1165"/>
      <c r="CL359" s="1223"/>
      <c r="CN359" s="1165"/>
      <c r="CO359" s="1165"/>
      <c r="CP359" s="1165"/>
      <c r="CQ359" s="1165"/>
    </row>
    <row r="360" spans="1:95" hidden="1">
      <c r="A360" s="1165" t="s">
        <v>712</v>
      </c>
      <c r="B360" s="1180">
        <v>45383</v>
      </c>
      <c r="C360" s="1181">
        <v>45390</v>
      </c>
      <c r="D360" s="1182"/>
      <c r="E360" s="1165">
        <v>3.21</v>
      </c>
      <c r="F360" s="1165">
        <v>2680</v>
      </c>
      <c r="G360" s="1234">
        <v>23.9</v>
      </c>
      <c r="H360" s="1165" t="s">
        <v>245</v>
      </c>
      <c r="I360" s="1165" t="s">
        <v>810</v>
      </c>
      <c r="J360" s="1165" t="s">
        <v>543</v>
      </c>
      <c r="K360" s="1165" t="s">
        <v>765</v>
      </c>
      <c r="L360" s="1183">
        <v>3.11</v>
      </c>
      <c r="M360" s="1165">
        <v>3050</v>
      </c>
      <c r="N360" s="1165">
        <v>5</v>
      </c>
      <c r="O360" s="1165"/>
      <c r="P360" s="1165"/>
      <c r="Q360" s="1165"/>
      <c r="R360" s="1165"/>
      <c r="S360" s="1165"/>
      <c r="T360" s="1165"/>
      <c r="U360" s="1165"/>
      <c r="V360" s="1165"/>
      <c r="W360" s="1165"/>
      <c r="X360" s="1165"/>
      <c r="Y360" s="1165"/>
      <c r="Z360" s="1165"/>
      <c r="AA360" s="1165"/>
      <c r="AB360" s="1165"/>
      <c r="AC360" s="1165"/>
      <c r="AD360" s="1165"/>
      <c r="AE360" s="1165"/>
      <c r="AF360" s="1165"/>
      <c r="AG360" s="1165"/>
      <c r="AH360" s="1165"/>
      <c r="AI360" s="1165"/>
      <c r="AJ360" s="1165"/>
      <c r="AK360" s="1165"/>
      <c r="AL360" s="1165"/>
      <c r="AM360" s="1165"/>
      <c r="AN360" s="1165"/>
      <c r="AO360" s="1165"/>
      <c r="AP360" s="1165"/>
      <c r="AQ360" s="1165"/>
      <c r="AR360" s="1165"/>
      <c r="AS360" s="1165"/>
      <c r="AT360" s="1165"/>
      <c r="AU360" s="1165"/>
      <c r="AV360" s="1165"/>
      <c r="AW360" s="1165"/>
      <c r="AX360" s="1165"/>
      <c r="AY360" s="1165"/>
      <c r="AZ360" s="1165"/>
      <c r="BA360" s="1165"/>
      <c r="BB360" s="1165"/>
      <c r="BC360" s="1165"/>
      <c r="BD360" s="1165"/>
      <c r="BE360" s="1165"/>
      <c r="BF360" s="1165"/>
      <c r="BG360" s="1165"/>
      <c r="BH360" s="1165"/>
      <c r="BI360" s="1165"/>
      <c r="BJ360" s="1165"/>
      <c r="BK360" s="1165"/>
      <c r="BL360" s="1165"/>
      <c r="BM360" s="1165"/>
      <c r="BN360" s="1165"/>
      <c r="BO360" s="1165"/>
      <c r="BP360" s="1165"/>
      <c r="BQ360" s="1165"/>
      <c r="BR360" s="1165"/>
      <c r="BS360" s="1165"/>
      <c r="BT360" s="1165"/>
      <c r="BU360" s="1165"/>
      <c r="BV360" s="1165"/>
      <c r="BW360" s="1165"/>
      <c r="BX360" s="1165"/>
      <c r="BY360" s="1165"/>
      <c r="BZ360" s="1165"/>
      <c r="CA360" s="1165"/>
      <c r="CB360" s="1165"/>
      <c r="CC360" s="1165"/>
      <c r="CD360" s="1165"/>
      <c r="CE360" s="1165"/>
      <c r="CF360" s="1165"/>
      <c r="CG360" s="1165"/>
      <c r="CH360" s="1165"/>
      <c r="CI360" s="1165"/>
      <c r="CJ360" s="1165"/>
      <c r="CK360" s="1165"/>
      <c r="CL360" s="1223">
        <f t="shared" si="9"/>
        <v>5</v>
      </c>
      <c r="CN360" s="1165"/>
      <c r="CO360" s="1165"/>
      <c r="CP360" s="1165"/>
      <c r="CQ360" s="1165"/>
    </row>
    <row r="361" spans="1:95" hidden="1">
      <c r="A361" s="1165" t="s">
        <v>712</v>
      </c>
      <c r="B361" s="1180">
        <v>45413</v>
      </c>
      <c r="C361" s="1181">
        <v>45433</v>
      </c>
      <c r="D361" s="1182"/>
      <c r="E361" s="1183">
        <v>3.1</v>
      </c>
      <c r="F361" s="1165">
        <v>4230</v>
      </c>
      <c r="G361" s="1234">
        <v>14</v>
      </c>
      <c r="H361" s="1165" t="s">
        <v>245</v>
      </c>
      <c r="I361" s="1165" t="s">
        <v>246</v>
      </c>
      <c r="J361" s="1165" t="s">
        <v>543</v>
      </c>
      <c r="K361" s="1165" t="s">
        <v>803</v>
      </c>
      <c r="L361" s="1183">
        <v>3.05</v>
      </c>
      <c r="M361" s="1165">
        <v>4400</v>
      </c>
      <c r="N361" s="1165">
        <v>14</v>
      </c>
      <c r="O361" s="1165"/>
      <c r="P361" s="1165"/>
      <c r="Q361" s="1165"/>
      <c r="R361" s="1165"/>
      <c r="S361" s="1165"/>
      <c r="T361" s="1165"/>
      <c r="U361" s="1165"/>
      <c r="V361" s="1165"/>
      <c r="W361" s="1165"/>
      <c r="X361" s="1165"/>
      <c r="Y361" s="1165"/>
      <c r="Z361" s="1165"/>
      <c r="AA361" s="1165"/>
      <c r="AB361" s="1165"/>
      <c r="AC361" s="1165"/>
      <c r="AD361" s="1165"/>
      <c r="AE361" s="1165"/>
      <c r="AF361" s="1165"/>
      <c r="AG361" s="1165"/>
      <c r="AH361" s="1165"/>
      <c r="AI361" s="1165"/>
      <c r="AJ361" s="1165"/>
      <c r="AK361" s="1165"/>
      <c r="AL361" s="1165"/>
      <c r="AM361" s="1165"/>
      <c r="AN361" s="1165"/>
      <c r="AO361" s="1165"/>
      <c r="AP361" s="1165"/>
      <c r="AQ361" s="1165"/>
      <c r="AR361" s="1165"/>
      <c r="AS361" s="1165"/>
      <c r="AT361" s="1165"/>
      <c r="AU361" s="1165"/>
      <c r="AV361" s="1165"/>
      <c r="AW361" s="1165"/>
      <c r="AX361" s="1165"/>
      <c r="AY361" s="1165"/>
      <c r="AZ361" s="1165"/>
      <c r="BA361" s="1165"/>
      <c r="BB361" s="1165"/>
      <c r="BC361" s="1165"/>
      <c r="BD361" s="1165"/>
      <c r="BE361" s="1165"/>
      <c r="BF361" s="1165"/>
      <c r="BG361" s="1165"/>
      <c r="BH361" s="1165"/>
      <c r="BI361" s="1165"/>
      <c r="BJ361" s="1165"/>
      <c r="BK361" s="1165"/>
      <c r="BL361" s="1165"/>
      <c r="BM361" s="1165"/>
      <c r="BN361" s="1165"/>
      <c r="BO361" s="1165"/>
      <c r="BP361" s="1165"/>
      <c r="BQ361" s="1165"/>
      <c r="BR361" s="1165"/>
      <c r="BS361" s="1165"/>
      <c r="BT361" s="1165"/>
      <c r="BU361" s="1165"/>
      <c r="BV361" s="1165"/>
      <c r="BW361" s="1165"/>
      <c r="BX361" s="1165"/>
      <c r="BY361" s="1165"/>
      <c r="BZ361" s="1165"/>
      <c r="CA361" s="1165"/>
      <c r="CB361" s="1165"/>
      <c r="CC361" s="1165"/>
      <c r="CD361" s="1165"/>
      <c r="CE361" s="1165"/>
      <c r="CF361" s="1165"/>
      <c r="CG361" s="1165"/>
      <c r="CH361" s="1165"/>
      <c r="CI361" s="1165"/>
      <c r="CJ361" s="1165"/>
      <c r="CK361" s="1165"/>
      <c r="CL361" s="1223">
        <f t="shared" si="9"/>
        <v>14</v>
      </c>
      <c r="CN361" s="1165"/>
      <c r="CO361" s="1165"/>
      <c r="CP361" s="1165"/>
      <c r="CQ361" s="1165"/>
    </row>
    <row r="362" spans="1:95" hidden="1">
      <c r="A362" s="1165" t="s">
        <v>712</v>
      </c>
      <c r="B362" s="1180">
        <v>45444</v>
      </c>
      <c r="C362" s="1181">
        <v>45455</v>
      </c>
      <c r="D362" s="1182"/>
      <c r="E362" s="1183">
        <v>7.73</v>
      </c>
      <c r="F362" s="1165">
        <v>1526</v>
      </c>
      <c r="G362" s="1234">
        <v>13.3</v>
      </c>
      <c r="H362" s="1165" t="s">
        <v>245</v>
      </c>
      <c r="I362" s="1165" t="s">
        <v>246</v>
      </c>
      <c r="J362" s="1165" t="s">
        <v>433</v>
      </c>
      <c r="K362" s="1165"/>
      <c r="L362" s="1183">
        <v>7.31</v>
      </c>
      <c r="M362" s="1165">
        <v>1500</v>
      </c>
      <c r="N362" s="1165">
        <v>9</v>
      </c>
      <c r="O362" s="1165"/>
      <c r="P362" s="1165"/>
      <c r="Q362" s="1165"/>
      <c r="R362" s="1165"/>
      <c r="S362" s="1165"/>
      <c r="T362" s="1165"/>
      <c r="U362" s="1165"/>
      <c r="V362" s="1165"/>
      <c r="W362" s="1165"/>
      <c r="X362" s="1165"/>
      <c r="Y362" s="1165"/>
      <c r="Z362" s="1165"/>
      <c r="AA362" s="1165"/>
      <c r="AB362" s="1165"/>
      <c r="AC362" s="1165"/>
      <c r="AD362" s="1165"/>
      <c r="AE362" s="1165"/>
      <c r="AF362" s="1165"/>
      <c r="AG362" s="1165"/>
      <c r="AH362" s="1165" t="s">
        <v>52</v>
      </c>
      <c r="AI362" s="1165"/>
      <c r="AJ362" s="1165" t="s">
        <v>17</v>
      </c>
      <c r="AK362" s="1165">
        <v>6.4000000000000001E-2</v>
      </c>
      <c r="AL362" s="1165" t="s">
        <v>37</v>
      </c>
      <c r="AM362" s="1165" t="s">
        <v>17</v>
      </c>
      <c r="AN362" s="1165"/>
      <c r="AO362" s="1165">
        <v>1E-3</v>
      </c>
      <c r="AP362" s="1165" t="s">
        <v>17</v>
      </c>
      <c r="AQ362" s="1165">
        <v>0.108</v>
      </c>
      <c r="AR362" s="1165">
        <v>5.0000000000000001E-3</v>
      </c>
      <c r="AS362" s="1165" t="s">
        <v>30</v>
      </c>
      <c r="AT362" s="1165">
        <v>8.9999999999999993E-3</v>
      </c>
      <c r="AU362" s="1165" t="s">
        <v>52</v>
      </c>
      <c r="AV362" s="1165">
        <v>0.6</v>
      </c>
      <c r="AW362" s="1165"/>
      <c r="AX362" s="1165" t="s">
        <v>37</v>
      </c>
      <c r="AY362" s="1165" t="s">
        <v>53</v>
      </c>
      <c r="AZ362" s="1165" t="s">
        <v>85</v>
      </c>
      <c r="BA362" s="1165" t="s">
        <v>85</v>
      </c>
      <c r="BB362" s="1165" t="s">
        <v>85</v>
      </c>
      <c r="BC362" s="1165" t="s">
        <v>85</v>
      </c>
      <c r="BD362" s="1165" t="s">
        <v>85</v>
      </c>
      <c r="BE362" s="1165" t="s">
        <v>85</v>
      </c>
      <c r="BF362" s="1165" t="s">
        <v>85</v>
      </c>
      <c r="BG362" s="1165" t="s">
        <v>85</v>
      </c>
      <c r="BH362" s="1165" t="s">
        <v>85</v>
      </c>
      <c r="BI362" s="1165" t="s">
        <v>85</v>
      </c>
      <c r="BJ362" s="1165" t="s">
        <v>85</v>
      </c>
      <c r="BK362" s="1165" t="s">
        <v>85</v>
      </c>
      <c r="BL362" s="1165" t="s">
        <v>102</v>
      </c>
      <c r="BM362" s="1165" t="s">
        <v>85</v>
      </c>
      <c r="BN362" s="1165" t="s">
        <v>85</v>
      </c>
      <c r="BO362" s="1165" t="s">
        <v>85</v>
      </c>
      <c r="BP362" s="1165" t="s">
        <v>102</v>
      </c>
      <c r="BQ362" s="1165" t="s">
        <v>102</v>
      </c>
      <c r="BR362" s="1165" t="s">
        <v>332</v>
      </c>
      <c r="BS362" s="1165" t="s">
        <v>0</v>
      </c>
      <c r="BT362" s="1165" t="s">
        <v>333</v>
      </c>
      <c r="BU362" s="1165" t="s">
        <v>0</v>
      </c>
      <c r="BV362" s="1165" t="s">
        <v>0</v>
      </c>
      <c r="BW362" s="1165" t="s">
        <v>332</v>
      </c>
      <c r="BX362" s="1165" t="s">
        <v>332</v>
      </c>
      <c r="BY362" s="1165" t="s">
        <v>333</v>
      </c>
      <c r="BZ362" s="1165" t="s">
        <v>333</v>
      </c>
      <c r="CA362" s="1165" t="s">
        <v>333</v>
      </c>
      <c r="CB362" s="1165" t="s">
        <v>333</v>
      </c>
      <c r="CC362" s="1165" t="s">
        <v>333</v>
      </c>
      <c r="CD362" s="1165" t="s">
        <v>51</v>
      </c>
      <c r="CE362" s="1165" t="s">
        <v>15</v>
      </c>
      <c r="CF362" s="1165" t="s">
        <v>15</v>
      </c>
      <c r="CG362" s="1165" t="s">
        <v>15</v>
      </c>
      <c r="CH362" s="1165" t="s">
        <v>15</v>
      </c>
      <c r="CI362" s="1165" t="s">
        <v>15</v>
      </c>
      <c r="CJ362" s="1165" t="s">
        <v>51</v>
      </c>
      <c r="CK362" s="1165" t="s">
        <v>53</v>
      </c>
      <c r="CL362" s="1223">
        <f t="shared" si="9"/>
        <v>9</v>
      </c>
      <c r="CN362" s="1165"/>
      <c r="CO362" s="1165"/>
      <c r="CP362" s="1165"/>
      <c r="CQ362" s="1165"/>
    </row>
    <row r="363" spans="1:95" hidden="1">
      <c r="A363" s="1165" t="s">
        <v>712</v>
      </c>
      <c r="B363" s="1180">
        <v>45474</v>
      </c>
      <c r="C363" s="1181">
        <v>45481</v>
      </c>
      <c r="D363" s="1182"/>
      <c r="E363" s="1183">
        <v>7.89</v>
      </c>
      <c r="F363" s="1165">
        <v>1730</v>
      </c>
      <c r="G363" s="1234">
        <v>12</v>
      </c>
      <c r="H363" s="1165" t="s">
        <v>245</v>
      </c>
      <c r="I363" s="1165" t="s">
        <v>246</v>
      </c>
      <c r="J363" s="1165" t="s">
        <v>433</v>
      </c>
      <c r="K363" s="1165"/>
      <c r="L363" s="1183">
        <v>7.53</v>
      </c>
      <c r="M363" s="1165">
        <v>1740</v>
      </c>
      <c r="N363" s="1165">
        <v>6</v>
      </c>
      <c r="O363" s="1165"/>
      <c r="P363" s="1165"/>
      <c r="Q363" s="1165"/>
      <c r="R363" s="1165"/>
      <c r="S363" s="1165"/>
      <c r="T363" s="1165"/>
      <c r="U363" s="1165"/>
      <c r="V363" s="1165"/>
      <c r="W363" s="1165"/>
      <c r="X363" s="1165"/>
      <c r="Y363" s="1165"/>
      <c r="Z363" s="1165"/>
      <c r="AA363" s="1165"/>
      <c r="AB363" s="1165"/>
      <c r="AC363" s="1165"/>
      <c r="AD363" s="1165"/>
      <c r="AE363" s="1165"/>
      <c r="AF363" s="1165"/>
      <c r="AG363" s="1165"/>
      <c r="AH363" s="1165"/>
      <c r="AI363" s="1165"/>
      <c r="AJ363" s="1165"/>
      <c r="AK363" s="1165"/>
      <c r="AL363" s="1165"/>
      <c r="AM363" s="1165"/>
      <c r="AN363" s="1165"/>
      <c r="AO363" s="1165"/>
      <c r="AP363" s="1165"/>
      <c r="AQ363" s="1165"/>
      <c r="AR363" s="1165"/>
      <c r="AS363" s="1165"/>
      <c r="AT363" s="1165"/>
      <c r="AU363" s="1165"/>
      <c r="AV363" s="1165"/>
      <c r="AW363" s="1165"/>
      <c r="AX363" s="1165"/>
      <c r="AY363" s="1165"/>
      <c r="AZ363" s="1165"/>
      <c r="BA363" s="1165"/>
      <c r="BB363" s="1165"/>
      <c r="BC363" s="1165"/>
      <c r="BD363" s="1165"/>
      <c r="BE363" s="1165"/>
      <c r="BF363" s="1165"/>
      <c r="BG363" s="1165"/>
      <c r="BH363" s="1165"/>
      <c r="BI363" s="1165"/>
      <c r="BJ363" s="1165"/>
      <c r="BK363" s="1165"/>
      <c r="BL363" s="1165"/>
      <c r="BM363" s="1165"/>
      <c r="BN363" s="1165"/>
      <c r="BO363" s="1165"/>
      <c r="BP363" s="1165"/>
      <c r="BQ363" s="1165"/>
      <c r="BR363" s="1165"/>
      <c r="BS363" s="1165"/>
      <c r="BT363" s="1165"/>
      <c r="BU363" s="1165"/>
      <c r="BV363" s="1165"/>
      <c r="BW363" s="1165"/>
      <c r="BX363" s="1165"/>
      <c r="BY363" s="1165"/>
      <c r="BZ363" s="1165"/>
      <c r="CA363" s="1165"/>
      <c r="CB363" s="1165"/>
      <c r="CC363" s="1165"/>
      <c r="CD363" s="1165"/>
      <c r="CE363" s="1165"/>
      <c r="CF363" s="1165"/>
      <c r="CG363" s="1165"/>
      <c r="CH363" s="1165"/>
      <c r="CI363" s="1165"/>
      <c r="CJ363" s="1165"/>
      <c r="CK363" s="1165"/>
      <c r="CL363" s="1223">
        <f t="shared" si="9"/>
        <v>6</v>
      </c>
      <c r="CN363" s="1165"/>
      <c r="CO363" s="1165"/>
      <c r="CP363" s="1165"/>
      <c r="CQ363" s="1165"/>
    </row>
    <row r="364" spans="1:95" hidden="1">
      <c r="A364" s="1165" t="s">
        <v>712</v>
      </c>
      <c r="B364" s="1180">
        <v>45505</v>
      </c>
      <c r="C364" s="1181">
        <v>45523</v>
      </c>
      <c r="D364" s="1182"/>
      <c r="E364" s="1183">
        <v>7.93</v>
      </c>
      <c r="F364" s="1165">
        <v>640</v>
      </c>
      <c r="G364" s="1234">
        <v>15.8</v>
      </c>
      <c r="H364" s="1165" t="s">
        <v>245</v>
      </c>
      <c r="I364" s="1165" t="s">
        <v>246</v>
      </c>
      <c r="J364" s="1165" t="s">
        <v>543</v>
      </c>
      <c r="K364" s="1165"/>
      <c r="L364" s="1183">
        <v>7.39</v>
      </c>
      <c r="M364" s="1165">
        <v>670</v>
      </c>
      <c r="N364" s="1165">
        <v>6</v>
      </c>
      <c r="O364" s="1165"/>
      <c r="P364" s="1165"/>
      <c r="Q364" s="1165"/>
      <c r="R364" s="1165"/>
      <c r="S364" s="1165"/>
      <c r="T364" s="1165"/>
      <c r="U364" s="1165"/>
      <c r="V364" s="1165"/>
      <c r="W364" s="1165"/>
      <c r="X364" s="1165"/>
      <c r="Y364" s="1165"/>
      <c r="Z364" s="1165"/>
      <c r="AA364" s="1165"/>
      <c r="AB364" s="1165"/>
      <c r="AC364" s="1165"/>
      <c r="AD364" s="1165"/>
      <c r="AE364" s="1165"/>
      <c r="AF364" s="1165"/>
      <c r="AG364" s="1165"/>
      <c r="AH364" s="1165"/>
      <c r="AI364" s="1165"/>
      <c r="AJ364" s="1165"/>
      <c r="AK364" s="1165"/>
      <c r="AL364" s="1165"/>
      <c r="AM364" s="1165"/>
      <c r="AN364" s="1165"/>
      <c r="AO364" s="1165"/>
      <c r="AP364" s="1165"/>
      <c r="AQ364" s="1165"/>
      <c r="AR364" s="1165"/>
      <c r="AS364" s="1165"/>
      <c r="AT364" s="1165"/>
      <c r="AU364" s="1165"/>
      <c r="AV364" s="1165"/>
      <c r="AW364" s="1165"/>
      <c r="AX364" s="1165"/>
      <c r="AY364" s="1165"/>
      <c r="AZ364" s="1165"/>
      <c r="BA364" s="1165"/>
      <c r="BB364" s="1165"/>
      <c r="BC364" s="1165"/>
      <c r="BD364" s="1165"/>
      <c r="BE364" s="1165"/>
      <c r="BF364" s="1165"/>
      <c r="BG364" s="1165"/>
      <c r="BH364" s="1165"/>
      <c r="BI364" s="1165"/>
      <c r="BJ364" s="1165"/>
      <c r="BK364" s="1165"/>
      <c r="BL364" s="1165"/>
      <c r="BM364" s="1165"/>
      <c r="BN364" s="1165"/>
      <c r="BO364" s="1165"/>
      <c r="BP364" s="1165"/>
      <c r="BQ364" s="1165"/>
      <c r="BR364" s="1165"/>
      <c r="BS364" s="1165"/>
      <c r="BT364" s="1165"/>
      <c r="BU364" s="1165"/>
      <c r="BV364" s="1165"/>
      <c r="BW364" s="1165"/>
      <c r="BX364" s="1165"/>
      <c r="BY364" s="1165"/>
      <c r="BZ364" s="1165"/>
      <c r="CA364" s="1165"/>
      <c r="CB364" s="1165"/>
      <c r="CC364" s="1165"/>
      <c r="CD364" s="1165"/>
      <c r="CE364" s="1165"/>
      <c r="CF364" s="1165"/>
      <c r="CG364" s="1165"/>
      <c r="CH364" s="1165"/>
      <c r="CI364" s="1165"/>
      <c r="CJ364" s="1165"/>
      <c r="CK364" s="1165"/>
      <c r="CL364" s="1223">
        <f t="shared" si="9"/>
        <v>6</v>
      </c>
      <c r="CN364" s="1165"/>
      <c r="CO364" s="1165"/>
      <c r="CP364" s="1165"/>
      <c r="CQ364" s="1165"/>
    </row>
    <row r="365" spans="1:95" hidden="1">
      <c r="A365" s="1165" t="s">
        <v>712</v>
      </c>
      <c r="B365" s="1180">
        <v>45536</v>
      </c>
      <c r="C365" s="1181">
        <v>45544</v>
      </c>
      <c r="D365" s="1182"/>
      <c r="E365" s="1183">
        <v>7.64</v>
      </c>
      <c r="F365" s="1165">
        <v>1006</v>
      </c>
      <c r="G365" s="1234">
        <v>16.8</v>
      </c>
      <c r="H365" s="1165" t="s">
        <v>245</v>
      </c>
      <c r="I365" s="1165" t="s">
        <v>246</v>
      </c>
      <c r="J365" s="1165" t="s">
        <v>433</v>
      </c>
      <c r="K365" s="1165"/>
      <c r="L365" s="1183">
        <v>7.51</v>
      </c>
      <c r="M365" s="1165">
        <v>1020</v>
      </c>
      <c r="N365" s="1165" t="s">
        <v>53</v>
      </c>
      <c r="O365" s="1165" t="s">
        <v>51</v>
      </c>
      <c r="P365" s="1165" t="s">
        <v>51</v>
      </c>
      <c r="Q365" s="1165">
        <v>117</v>
      </c>
      <c r="R365" s="1165">
        <v>117</v>
      </c>
      <c r="S365" s="1165">
        <v>3</v>
      </c>
      <c r="T365" s="1165">
        <v>155</v>
      </c>
      <c r="U365" s="1165">
        <v>0.02</v>
      </c>
      <c r="V365" s="1165">
        <v>1E-3</v>
      </c>
      <c r="W365" s="1165"/>
      <c r="X365" s="1165" t="s">
        <v>37</v>
      </c>
      <c r="Y365" s="1165" t="s">
        <v>17</v>
      </c>
      <c r="Z365" s="1165">
        <v>1E-3</v>
      </c>
      <c r="AA365" s="1165" t="s">
        <v>17</v>
      </c>
      <c r="AB365" s="1165" t="s">
        <v>17</v>
      </c>
      <c r="AC365" s="1165">
        <v>0.14000000000000001</v>
      </c>
      <c r="AD365" s="1165">
        <v>3.0000000000000001E-3</v>
      </c>
      <c r="AE365" s="1165" t="s">
        <v>30</v>
      </c>
      <c r="AF365" s="1165" t="s">
        <v>50</v>
      </c>
      <c r="AG365" s="1165" t="s">
        <v>52</v>
      </c>
      <c r="AH365" s="1165">
        <v>0.79</v>
      </c>
      <c r="AI365" s="1165">
        <v>0.09</v>
      </c>
      <c r="AJ365" s="1165">
        <v>1E-3</v>
      </c>
      <c r="AK365" s="1165"/>
      <c r="AL365" s="1165" t="s">
        <v>37</v>
      </c>
      <c r="AM365" s="1165" t="s">
        <v>17</v>
      </c>
      <c r="AN365" s="1165">
        <v>2E-3</v>
      </c>
      <c r="AO365" s="1165">
        <v>1E-3</v>
      </c>
      <c r="AP365" s="1165" t="s">
        <v>17</v>
      </c>
      <c r="AQ365" s="1165">
        <v>0.17299999999999999</v>
      </c>
      <c r="AR365" s="1165">
        <v>3.0000000000000001E-3</v>
      </c>
      <c r="AS365" s="1165" t="s">
        <v>30</v>
      </c>
      <c r="AT365" s="1165" t="s">
        <v>50</v>
      </c>
      <c r="AU365" s="1165" t="s">
        <v>52</v>
      </c>
      <c r="AV365" s="1165">
        <v>1.38</v>
      </c>
      <c r="AW365" s="1165" t="s">
        <v>37</v>
      </c>
      <c r="AX365" s="1165" t="s">
        <v>37</v>
      </c>
      <c r="AY365" s="1165" t="s">
        <v>53</v>
      </c>
      <c r="AZ365" s="1165" t="s">
        <v>85</v>
      </c>
      <c r="BA365" s="1165" t="s">
        <v>85</v>
      </c>
      <c r="BB365" s="1165" t="s">
        <v>85</v>
      </c>
      <c r="BC365" s="1165" t="s">
        <v>85</v>
      </c>
      <c r="BD365" s="1165" t="s">
        <v>85</v>
      </c>
      <c r="BE365" s="1165" t="s">
        <v>85</v>
      </c>
      <c r="BF365" s="1165" t="s">
        <v>85</v>
      </c>
      <c r="BG365" s="1165" t="s">
        <v>85</v>
      </c>
      <c r="BH365" s="1165" t="s">
        <v>85</v>
      </c>
      <c r="BI365" s="1165" t="s">
        <v>85</v>
      </c>
      <c r="BJ365" s="1165" t="s">
        <v>85</v>
      </c>
      <c r="BK365" s="1165" t="s">
        <v>85</v>
      </c>
      <c r="BL365" s="1165" t="s">
        <v>102</v>
      </c>
      <c r="BM365" s="1165" t="s">
        <v>85</v>
      </c>
      <c r="BN365" s="1165" t="s">
        <v>85</v>
      </c>
      <c r="BO365" s="1165" t="s">
        <v>85</v>
      </c>
      <c r="BP365" s="1165" t="s">
        <v>102</v>
      </c>
      <c r="BQ365" s="1165" t="s">
        <v>102</v>
      </c>
      <c r="BR365" s="1165" t="s">
        <v>332</v>
      </c>
      <c r="BS365" s="1165" t="s">
        <v>0</v>
      </c>
      <c r="BT365" s="1165" t="s">
        <v>333</v>
      </c>
      <c r="BU365" s="1165" t="s">
        <v>0</v>
      </c>
      <c r="BV365" s="1165" t="s">
        <v>0</v>
      </c>
      <c r="BW365" s="1165" t="s">
        <v>332</v>
      </c>
      <c r="BX365" s="1165" t="s">
        <v>332</v>
      </c>
      <c r="BY365" s="1165" t="s">
        <v>333</v>
      </c>
      <c r="BZ365" s="1165" t="s">
        <v>333</v>
      </c>
      <c r="CA365" s="1165" t="s">
        <v>333</v>
      </c>
      <c r="CB365" s="1165" t="s">
        <v>333</v>
      </c>
      <c r="CC365" s="1165" t="s">
        <v>333</v>
      </c>
      <c r="CD365" s="1165" t="s">
        <v>51</v>
      </c>
      <c r="CE365" s="1165" t="s">
        <v>15</v>
      </c>
      <c r="CF365" s="1165" t="s">
        <v>15</v>
      </c>
      <c r="CG365" s="1165" t="s">
        <v>15</v>
      </c>
      <c r="CH365" s="1165" t="s">
        <v>15</v>
      </c>
      <c r="CI365" s="1165" t="s">
        <v>15</v>
      </c>
      <c r="CJ365" s="1165" t="s">
        <v>51</v>
      </c>
      <c r="CK365" s="1165" t="s">
        <v>53</v>
      </c>
      <c r="CL365" s="1223">
        <f t="shared" si="9"/>
        <v>2.5</v>
      </c>
      <c r="CN365" s="1165"/>
      <c r="CO365" s="1165"/>
      <c r="CP365" s="1165"/>
      <c r="CQ365" s="1165"/>
    </row>
    <row r="366" spans="1:95" hidden="1">
      <c r="A366" s="1165" t="s">
        <v>712</v>
      </c>
      <c r="B366" s="1180">
        <v>45566</v>
      </c>
      <c r="C366" s="1181">
        <v>45581</v>
      </c>
      <c r="D366" s="1182"/>
      <c r="E366" s="1165">
        <v>7.76</v>
      </c>
      <c r="F366" s="1165">
        <v>1305</v>
      </c>
      <c r="G366" s="1234">
        <v>16.5</v>
      </c>
      <c r="H366" s="1165" t="s">
        <v>245</v>
      </c>
      <c r="I366" s="1165" t="s">
        <v>246</v>
      </c>
      <c r="J366" s="1165" t="s">
        <v>543</v>
      </c>
      <c r="K366" s="1165"/>
      <c r="L366" s="1183">
        <v>7.58</v>
      </c>
      <c r="M366" s="1165">
        <v>1340</v>
      </c>
      <c r="N366" s="1165" t="s">
        <v>53</v>
      </c>
      <c r="O366" s="1165"/>
      <c r="P366" s="1165"/>
      <c r="Q366" s="1165"/>
      <c r="R366" s="1165"/>
      <c r="S366" s="1165"/>
      <c r="T366" s="1165"/>
      <c r="U366" s="1165"/>
      <c r="V366" s="1165"/>
      <c r="W366" s="1165"/>
      <c r="X366" s="1165"/>
      <c r="Y366" s="1165"/>
      <c r="Z366" s="1165"/>
      <c r="AA366" s="1165"/>
      <c r="AB366" s="1165"/>
      <c r="AC366" s="1165"/>
      <c r="AD366" s="1165"/>
      <c r="AE366" s="1165"/>
      <c r="AF366" s="1165"/>
      <c r="AG366" s="1165"/>
      <c r="AH366" s="1165"/>
      <c r="AI366" s="1165"/>
      <c r="AJ366" s="1165"/>
      <c r="AK366" s="1165"/>
      <c r="AL366" s="1165"/>
      <c r="AM366" s="1165"/>
      <c r="AN366" s="1165"/>
      <c r="AO366" s="1165"/>
      <c r="AP366" s="1165"/>
      <c r="AQ366" s="1165"/>
      <c r="AR366" s="1165"/>
      <c r="AS366" s="1165"/>
      <c r="AT366" s="1165"/>
      <c r="AU366" s="1165"/>
      <c r="AV366" s="1165"/>
      <c r="AW366" s="1165"/>
      <c r="AX366" s="1165"/>
      <c r="AY366" s="1165"/>
      <c r="AZ366" s="1165"/>
      <c r="BA366" s="1165"/>
      <c r="BB366" s="1165"/>
      <c r="BC366" s="1165"/>
      <c r="BD366" s="1165"/>
      <c r="BE366" s="1165"/>
      <c r="BF366" s="1165"/>
      <c r="BG366" s="1165"/>
      <c r="BH366" s="1165"/>
      <c r="BI366" s="1165"/>
      <c r="BJ366" s="1165"/>
      <c r="BK366" s="1165"/>
      <c r="BL366" s="1165"/>
      <c r="BM366" s="1165"/>
      <c r="BN366" s="1165"/>
      <c r="BO366" s="1165"/>
      <c r="BP366" s="1165"/>
      <c r="BQ366" s="1165"/>
      <c r="BR366" s="1165"/>
      <c r="BS366" s="1165"/>
      <c r="BT366" s="1165"/>
      <c r="BU366" s="1165"/>
      <c r="BV366" s="1165"/>
      <c r="BW366" s="1165"/>
      <c r="BX366" s="1165"/>
      <c r="BY366" s="1165"/>
      <c r="BZ366" s="1165"/>
      <c r="CA366" s="1165"/>
      <c r="CB366" s="1165"/>
      <c r="CC366" s="1165"/>
      <c r="CD366" s="1165"/>
      <c r="CE366" s="1165"/>
      <c r="CF366" s="1165"/>
      <c r="CG366" s="1165"/>
      <c r="CH366" s="1165"/>
      <c r="CI366" s="1165"/>
      <c r="CJ366" s="1165"/>
      <c r="CK366" s="1165"/>
      <c r="CL366" s="1223">
        <f t="shared" si="9"/>
        <v>2.5</v>
      </c>
      <c r="CN366" s="1165"/>
      <c r="CO366" s="1165"/>
      <c r="CP366" s="1165"/>
      <c r="CQ366" s="1165"/>
    </row>
    <row r="367" spans="1:95" hidden="1">
      <c r="A367" s="1165" t="s">
        <v>712</v>
      </c>
      <c r="B367" s="1180">
        <v>45597</v>
      </c>
      <c r="C367" s="1181">
        <v>45607</v>
      </c>
      <c r="D367" s="1182"/>
      <c r="E367" s="1165">
        <v>7.84</v>
      </c>
      <c r="F367" s="1165">
        <v>1444</v>
      </c>
      <c r="G367" s="1234">
        <v>24.3</v>
      </c>
      <c r="H367" s="1165" t="s">
        <v>245</v>
      </c>
      <c r="I367" s="1165" t="s">
        <v>246</v>
      </c>
      <c r="J367" s="1165" t="s">
        <v>433</v>
      </c>
      <c r="K367" s="1165"/>
      <c r="L367" s="1183">
        <v>7.82</v>
      </c>
      <c r="M367" s="1165">
        <v>1480</v>
      </c>
      <c r="N367" s="1165">
        <v>13</v>
      </c>
      <c r="O367" s="1165"/>
      <c r="P367" s="1165"/>
      <c r="Q367" s="1165"/>
      <c r="R367" s="1165"/>
      <c r="S367" s="1165"/>
      <c r="T367" s="1165"/>
      <c r="U367" s="1165"/>
      <c r="V367" s="1165"/>
      <c r="W367" s="1165"/>
      <c r="X367" s="1165"/>
      <c r="Y367" s="1165"/>
      <c r="Z367" s="1165"/>
      <c r="AA367" s="1165"/>
      <c r="AB367" s="1165"/>
      <c r="AC367" s="1165"/>
      <c r="AD367" s="1165"/>
      <c r="AE367" s="1165"/>
      <c r="AF367" s="1165"/>
      <c r="AG367" s="1165"/>
      <c r="AH367" s="1165"/>
      <c r="AI367" s="1165"/>
      <c r="AJ367" s="1165"/>
      <c r="AK367" s="1165"/>
      <c r="AL367" s="1165"/>
      <c r="AM367" s="1165"/>
      <c r="AN367" s="1165"/>
      <c r="AO367" s="1165"/>
      <c r="AP367" s="1165"/>
      <c r="AQ367" s="1165"/>
      <c r="AR367" s="1165"/>
      <c r="AS367" s="1165"/>
      <c r="AT367" s="1165"/>
      <c r="AU367" s="1165"/>
      <c r="AV367" s="1165"/>
      <c r="AW367" s="1165"/>
      <c r="AX367" s="1165"/>
      <c r="AY367" s="1165"/>
      <c r="AZ367" s="1165"/>
      <c r="BA367" s="1165"/>
      <c r="BB367" s="1165"/>
      <c r="BC367" s="1165"/>
      <c r="BD367" s="1165"/>
      <c r="BE367" s="1165"/>
      <c r="BF367" s="1165"/>
      <c r="BG367" s="1165"/>
      <c r="BH367" s="1165"/>
      <c r="BI367" s="1165"/>
      <c r="BJ367" s="1165"/>
      <c r="BK367" s="1165"/>
      <c r="BL367" s="1165"/>
      <c r="BM367" s="1165"/>
      <c r="BN367" s="1165"/>
      <c r="BO367" s="1165"/>
      <c r="BP367" s="1165"/>
      <c r="BQ367" s="1165"/>
      <c r="BR367" s="1165"/>
      <c r="BS367" s="1165"/>
      <c r="BT367" s="1165"/>
      <c r="BU367" s="1165"/>
      <c r="BV367" s="1165"/>
      <c r="BW367" s="1165"/>
      <c r="BX367" s="1165"/>
      <c r="BY367" s="1165"/>
      <c r="BZ367" s="1165"/>
      <c r="CA367" s="1165"/>
      <c r="CB367" s="1165"/>
      <c r="CC367" s="1165"/>
      <c r="CD367" s="1165"/>
      <c r="CE367" s="1165"/>
      <c r="CF367" s="1165"/>
      <c r="CG367" s="1165"/>
      <c r="CH367" s="1165"/>
      <c r="CI367" s="1165"/>
      <c r="CJ367" s="1165"/>
      <c r="CK367" s="1165"/>
      <c r="CL367" s="1223">
        <f t="shared" si="9"/>
        <v>13</v>
      </c>
      <c r="CN367" s="1165"/>
      <c r="CO367" s="1165"/>
      <c r="CP367" s="1165"/>
      <c r="CQ367" s="1165"/>
    </row>
    <row r="368" spans="1:95" hidden="1">
      <c r="A368" s="1165" t="s">
        <v>712</v>
      </c>
      <c r="B368" s="1180">
        <v>45627</v>
      </c>
      <c r="C368" s="1181">
        <v>45642</v>
      </c>
      <c r="D368" s="1182"/>
      <c r="E368" s="1183">
        <v>7.64</v>
      </c>
      <c r="F368" s="1165">
        <v>1513</v>
      </c>
      <c r="G368" s="1234">
        <v>28.4</v>
      </c>
      <c r="H368" s="1165" t="s">
        <v>245</v>
      </c>
      <c r="I368" s="1165" t="s">
        <v>246</v>
      </c>
      <c r="J368" s="1165" t="s">
        <v>433</v>
      </c>
      <c r="K368" s="1165"/>
      <c r="L368" s="1183">
        <v>7.71</v>
      </c>
      <c r="M368" s="1165">
        <v>1620</v>
      </c>
      <c r="N368" s="1165" t="s">
        <v>53</v>
      </c>
      <c r="O368" s="1165" t="s">
        <v>51</v>
      </c>
      <c r="P368" s="1165" t="s">
        <v>51</v>
      </c>
      <c r="Q368" s="1165">
        <v>158</v>
      </c>
      <c r="R368" s="1165">
        <v>158</v>
      </c>
      <c r="S368" s="1165">
        <v>2</v>
      </c>
      <c r="T368" s="1165">
        <v>299</v>
      </c>
      <c r="U368" s="1165" t="s">
        <v>30</v>
      </c>
      <c r="V368" s="1165">
        <v>3.0000000000000001E-3</v>
      </c>
      <c r="W368" s="1165">
        <v>0.06</v>
      </c>
      <c r="X368" s="1165" t="s">
        <v>37</v>
      </c>
      <c r="Y368" s="1165" t="s">
        <v>17</v>
      </c>
      <c r="Z368" s="1165" t="s">
        <v>17</v>
      </c>
      <c r="AA368" s="1165" t="s">
        <v>17</v>
      </c>
      <c r="AB368" s="1165" t="s">
        <v>17</v>
      </c>
      <c r="AC368" s="1165">
        <v>0.14899999999999999</v>
      </c>
      <c r="AD368" s="1165">
        <v>2E-3</v>
      </c>
      <c r="AE368" s="1165" t="s">
        <v>30</v>
      </c>
      <c r="AF368" s="1165" t="s">
        <v>50</v>
      </c>
      <c r="AG368" s="1165">
        <v>0.05</v>
      </c>
      <c r="AH368" s="1165">
        <v>0.74</v>
      </c>
      <c r="AI368" s="1165">
        <v>0.03</v>
      </c>
      <c r="AJ368" s="1165">
        <v>3.0000000000000001E-3</v>
      </c>
      <c r="AK368" s="1165">
        <v>0.06</v>
      </c>
      <c r="AL368" s="1165" t="s">
        <v>37</v>
      </c>
      <c r="AM368" s="1165" t="s">
        <v>17</v>
      </c>
      <c r="AN368" s="1165" t="s">
        <v>17</v>
      </c>
      <c r="AO368" s="1165" t="s">
        <v>17</v>
      </c>
      <c r="AP368" s="1165" t="s">
        <v>17</v>
      </c>
      <c r="AQ368" s="1165">
        <v>0.14099999999999999</v>
      </c>
      <c r="AR368" s="1165">
        <v>3.0000000000000001E-3</v>
      </c>
      <c r="AS368" s="1165" t="s">
        <v>30</v>
      </c>
      <c r="AT368" s="1165" t="s">
        <v>50</v>
      </c>
      <c r="AU368" s="1165" t="s">
        <v>52</v>
      </c>
      <c r="AV368" s="1165">
        <v>1.01</v>
      </c>
      <c r="AW368" s="1165" t="s">
        <v>37</v>
      </c>
      <c r="AX368" s="1165" t="s">
        <v>37</v>
      </c>
      <c r="AY368" s="1165" t="s">
        <v>53</v>
      </c>
      <c r="AZ368" s="1165" t="s">
        <v>85</v>
      </c>
      <c r="BA368" s="1165" t="s">
        <v>85</v>
      </c>
      <c r="BB368" s="1165" t="s">
        <v>85</v>
      </c>
      <c r="BC368" s="1165" t="s">
        <v>85</v>
      </c>
      <c r="BD368" s="1165" t="s">
        <v>85</v>
      </c>
      <c r="BE368" s="1165" t="s">
        <v>85</v>
      </c>
      <c r="BF368" s="1165" t="s">
        <v>85</v>
      </c>
      <c r="BG368" s="1165" t="s">
        <v>85</v>
      </c>
      <c r="BH368" s="1165" t="s">
        <v>85</v>
      </c>
      <c r="BI368" s="1165" t="s">
        <v>85</v>
      </c>
      <c r="BJ368" s="1165" t="s">
        <v>85</v>
      </c>
      <c r="BK368" s="1165" t="s">
        <v>85</v>
      </c>
      <c r="BL368" s="1165" t="s">
        <v>102</v>
      </c>
      <c r="BM368" s="1165" t="s">
        <v>85</v>
      </c>
      <c r="BN368" s="1165" t="s">
        <v>85</v>
      </c>
      <c r="BO368" s="1165" t="s">
        <v>85</v>
      </c>
      <c r="BP368" s="1165" t="s">
        <v>102</v>
      </c>
      <c r="BQ368" s="1165" t="s">
        <v>102</v>
      </c>
      <c r="BR368" s="1165" t="s">
        <v>332</v>
      </c>
      <c r="BS368" s="1165" t="s">
        <v>0</v>
      </c>
      <c r="BT368" s="1165" t="s">
        <v>333</v>
      </c>
      <c r="BU368" s="1165" t="s">
        <v>0</v>
      </c>
      <c r="BV368" s="1165" t="s">
        <v>0</v>
      </c>
      <c r="BW368" s="1165" t="s">
        <v>332</v>
      </c>
      <c r="BX368" s="1165" t="s">
        <v>332</v>
      </c>
      <c r="BY368" s="1165" t="s">
        <v>333</v>
      </c>
      <c r="BZ368" s="1165" t="s">
        <v>333</v>
      </c>
      <c r="CA368" s="1165" t="s">
        <v>333</v>
      </c>
      <c r="CB368" s="1165" t="s">
        <v>333</v>
      </c>
      <c r="CC368" s="1165" t="s">
        <v>333</v>
      </c>
      <c r="CD368" s="1165" t="s">
        <v>51</v>
      </c>
      <c r="CE368" s="1165" t="s">
        <v>15</v>
      </c>
      <c r="CF368" s="1165" t="s">
        <v>15</v>
      </c>
      <c r="CG368" s="1165" t="s">
        <v>15</v>
      </c>
      <c r="CH368" s="1165" t="s">
        <v>15</v>
      </c>
      <c r="CI368" s="1165" t="s">
        <v>15</v>
      </c>
      <c r="CJ368" s="1165" t="s">
        <v>51</v>
      </c>
      <c r="CK368" s="1165" t="s">
        <v>53</v>
      </c>
      <c r="CL368" s="1223">
        <f t="shared" si="9"/>
        <v>2.5</v>
      </c>
      <c r="CN368" s="1165"/>
      <c r="CO368" s="1165"/>
      <c r="CP368" s="1165"/>
      <c r="CQ368" s="1165"/>
    </row>
    <row r="369" spans="1:95">
      <c r="A369" s="1165" t="s">
        <v>712</v>
      </c>
      <c r="B369" s="1180">
        <v>45658</v>
      </c>
      <c r="C369" s="1181">
        <v>45681</v>
      </c>
      <c r="D369" s="1182"/>
      <c r="E369" s="1183">
        <v>8.1</v>
      </c>
      <c r="F369" s="1165">
        <v>1853</v>
      </c>
      <c r="G369" s="1234">
        <v>25.5</v>
      </c>
      <c r="H369" s="1165" t="s">
        <v>245</v>
      </c>
      <c r="I369" s="1165" t="s">
        <v>810</v>
      </c>
      <c r="J369" s="1165" t="s">
        <v>543</v>
      </c>
      <c r="K369" s="1165"/>
      <c r="L369" s="1183">
        <v>7.7</v>
      </c>
      <c r="M369" s="1165">
        <v>1760</v>
      </c>
      <c r="N369" s="1165">
        <v>10</v>
      </c>
      <c r="O369" s="1165"/>
      <c r="P369" s="1165"/>
      <c r="Q369" s="1165"/>
      <c r="R369" s="1165"/>
      <c r="S369" s="1165"/>
      <c r="T369" s="1165"/>
      <c r="U369" s="1165"/>
      <c r="V369" s="1165"/>
      <c r="W369" s="1165"/>
      <c r="X369" s="1165"/>
      <c r="Y369" s="1165"/>
      <c r="Z369" s="1165"/>
      <c r="AA369" s="1165"/>
      <c r="AB369" s="1165"/>
      <c r="AC369" s="1165"/>
      <c r="AD369" s="1165"/>
      <c r="AE369" s="1165"/>
      <c r="AF369" s="1165"/>
      <c r="AG369" s="1165"/>
      <c r="AH369" s="1165"/>
      <c r="AI369" s="1165"/>
      <c r="AJ369" s="1165"/>
      <c r="AK369" s="1165"/>
      <c r="AL369" s="1165"/>
      <c r="AM369" s="1165"/>
      <c r="AN369" s="1165"/>
      <c r="AO369" s="1165"/>
      <c r="AP369" s="1165"/>
      <c r="AQ369" s="1165"/>
      <c r="AR369" s="1165"/>
      <c r="AS369" s="1165"/>
      <c r="AT369" s="1165"/>
      <c r="AU369" s="1165"/>
      <c r="AV369" s="1165"/>
      <c r="AW369" s="1165"/>
      <c r="AX369" s="1165"/>
      <c r="AY369" s="1165"/>
      <c r="AZ369" s="1165"/>
      <c r="BA369" s="1165"/>
      <c r="BB369" s="1165"/>
      <c r="BC369" s="1165"/>
      <c r="BD369" s="1165"/>
      <c r="BE369" s="1165"/>
      <c r="BF369" s="1165"/>
      <c r="BG369" s="1165"/>
      <c r="BH369" s="1165"/>
      <c r="BI369" s="1165"/>
      <c r="BJ369" s="1165"/>
      <c r="BK369" s="1165"/>
      <c r="BL369" s="1165"/>
      <c r="BM369" s="1165"/>
      <c r="BN369" s="1165"/>
      <c r="BO369" s="1165"/>
      <c r="BP369" s="1165"/>
      <c r="BQ369" s="1165"/>
      <c r="BR369" s="1165"/>
      <c r="BS369" s="1165"/>
      <c r="BT369" s="1165"/>
      <c r="BU369" s="1165"/>
      <c r="BV369" s="1165"/>
      <c r="BW369" s="1165"/>
      <c r="BX369" s="1165"/>
      <c r="BY369" s="1165"/>
      <c r="BZ369" s="1165"/>
      <c r="CA369" s="1165"/>
      <c r="CB369" s="1165"/>
      <c r="CC369" s="1165"/>
      <c r="CD369" s="1165"/>
      <c r="CE369" s="1165"/>
      <c r="CF369" s="1165"/>
      <c r="CG369" s="1165"/>
      <c r="CH369" s="1165"/>
      <c r="CI369" s="1165"/>
      <c r="CJ369" s="1165"/>
      <c r="CK369" s="1165"/>
      <c r="CL369" s="1223">
        <f t="shared" si="9"/>
        <v>10</v>
      </c>
      <c r="CN369" s="1165"/>
      <c r="CO369" s="1165"/>
      <c r="CP369" s="1165"/>
      <c r="CQ369" s="1165"/>
    </row>
    <row r="370" spans="1:95">
      <c r="A370" s="1165" t="s">
        <v>712</v>
      </c>
      <c r="B370" s="1180">
        <v>45689</v>
      </c>
      <c r="C370" s="1181">
        <v>45698</v>
      </c>
      <c r="D370" s="1182"/>
      <c r="E370" s="1183">
        <v>7.91</v>
      </c>
      <c r="F370" s="1165">
        <v>1745</v>
      </c>
      <c r="G370" s="1234">
        <v>23.1</v>
      </c>
      <c r="H370" s="1165" t="s">
        <v>245</v>
      </c>
      <c r="I370" s="1165" t="s">
        <v>246</v>
      </c>
      <c r="J370" s="1165" t="s">
        <v>839</v>
      </c>
      <c r="K370" s="1165"/>
      <c r="L370" s="1183">
        <v>7.7</v>
      </c>
      <c r="M370" s="1165">
        <v>1770</v>
      </c>
      <c r="N370" s="1165" t="s">
        <v>53</v>
      </c>
      <c r="O370" s="1165"/>
      <c r="P370" s="1165"/>
      <c r="Q370" s="1165"/>
      <c r="R370" s="1165"/>
      <c r="S370" s="1165"/>
      <c r="T370" s="1165"/>
      <c r="U370" s="1165"/>
      <c r="V370" s="1165"/>
      <c r="W370" s="1165"/>
      <c r="X370" s="1165"/>
      <c r="Y370" s="1165"/>
      <c r="Z370" s="1165"/>
      <c r="AA370" s="1165"/>
      <c r="AB370" s="1165"/>
      <c r="AC370" s="1165"/>
      <c r="AD370" s="1165"/>
      <c r="AE370" s="1165"/>
      <c r="AF370" s="1165"/>
      <c r="AG370" s="1165"/>
      <c r="AH370" s="1165"/>
      <c r="AI370" s="1165"/>
      <c r="AJ370" s="1165"/>
      <c r="AK370" s="1165"/>
      <c r="AL370" s="1165"/>
      <c r="AM370" s="1165"/>
      <c r="AN370" s="1165"/>
      <c r="AO370" s="1165"/>
      <c r="AP370" s="1165"/>
      <c r="AQ370" s="1165"/>
      <c r="AR370" s="1165"/>
      <c r="AS370" s="1165"/>
      <c r="AT370" s="1165"/>
      <c r="AU370" s="1165"/>
      <c r="AV370" s="1165"/>
      <c r="AW370" s="1165"/>
      <c r="AX370" s="1165"/>
      <c r="AY370" s="1165"/>
      <c r="AZ370" s="1165"/>
      <c r="BA370" s="1165"/>
      <c r="BB370" s="1165"/>
      <c r="BC370" s="1165"/>
      <c r="BD370" s="1165"/>
      <c r="BE370" s="1165"/>
      <c r="BF370" s="1165"/>
      <c r="BG370" s="1165"/>
      <c r="BH370" s="1165"/>
      <c r="BI370" s="1165"/>
      <c r="BJ370" s="1165"/>
      <c r="BK370" s="1165"/>
      <c r="BL370" s="1165"/>
      <c r="BM370" s="1165"/>
      <c r="BN370" s="1165"/>
      <c r="BO370" s="1165"/>
      <c r="BP370" s="1165"/>
      <c r="BQ370" s="1165"/>
      <c r="BR370" s="1165"/>
      <c r="BS370" s="1165"/>
      <c r="BT370" s="1165"/>
      <c r="BU370" s="1165"/>
      <c r="BV370" s="1165"/>
      <c r="BW370" s="1165"/>
      <c r="BX370" s="1165"/>
      <c r="BY370" s="1165"/>
      <c r="BZ370" s="1165"/>
      <c r="CA370" s="1165"/>
      <c r="CB370" s="1165"/>
      <c r="CC370" s="1165"/>
      <c r="CD370" s="1165"/>
      <c r="CE370" s="1165"/>
      <c r="CF370" s="1165"/>
      <c r="CG370" s="1165"/>
      <c r="CH370" s="1165"/>
      <c r="CI370" s="1165"/>
      <c r="CJ370" s="1165"/>
      <c r="CK370" s="1165"/>
      <c r="CL370" s="1223">
        <f t="shared" si="9"/>
        <v>2.5</v>
      </c>
      <c r="CN370" s="1165"/>
      <c r="CO370" s="1165"/>
      <c r="CP370" s="1165"/>
      <c r="CQ370" s="1165"/>
    </row>
    <row r="371" spans="1:95">
      <c r="A371" s="1165" t="s">
        <v>712</v>
      </c>
      <c r="B371" s="1180">
        <v>45717</v>
      </c>
      <c r="C371" s="1181">
        <v>45737</v>
      </c>
      <c r="D371" s="1182"/>
      <c r="E371" s="1183">
        <v>8.1199999999999992</v>
      </c>
      <c r="F371" s="1165">
        <v>1786</v>
      </c>
      <c r="G371" s="1234">
        <v>22.6</v>
      </c>
      <c r="H371" s="1165" t="s">
        <v>245</v>
      </c>
      <c r="I371" s="1165" t="s">
        <v>246</v>
      </c>
      <c r="J371" s="1165" t="s">
        <v>543</v>
      </c>
      <c r="K371" s="1165"/>
      <c r="L371" s="1183">
        <v>7.82</v>
      </c>
      <c r="M371" s="1165">
        <v>1760</v>
      </c>
      <c r="N371" s="1165">
        <v>6</v>
      </c>
      <c r="O371" s="1165" t="s">
        <v>51</v>
      </c>
      <c r="P371" s="1165" t="s">
        <v>51</v>
      </c>
      <c r="Q371" s="1165">
        <v>185</v>
      </c>
      <c r="R371" s="1165">
        <v>185</v>
      </c>
      <c r="S371" s="1165">
        <v>3</v>
      </c>
      <c r="T371" s="1165">
        <v>343</v>
      </c>
      <c r="U371" s="1165" t="s">
        <v>30</v>
      </c>
      <c r="V371" s="1165">
        <v>2E-3</v>
      </c>
      <c r="W371" s="1165">
        <v>6.5000000000000002E-2</v>
      </c>
      <c r="X371" s="1165" t="s">
        <v>37</v>
      </c>
      <c r="Y371" s="1165" t="s">
        <v>17</v>
      </c>
      <c r="Z371" s="1165" t="s">
        <v>17</v>
      </c>
      <c r="AA371" s="1165" t="s">
        <v>17</v>
      </c>
      <c r="AB371" s="1165" t="s">
        <v>17</v>
      </c>
      <c r="AC371" s="1165">
        <v>0.307</v>
      </c>
      <c r="AD371" s="1165">
        <v>2E-3</v>
      </c>
      <c r="AE371" s="1165" t="s">
        <v>30</v>
      </c>
      <c r="AF371" s="1165" t="s">
        <v>50</v>
      </c>
      <c r="AG371" s="1165" t="s">
        <v>52</v>
      </c>
      <c r="AH371" s="1165">
        <v>0.42</v>
      </c>
      <c r="AI371" s="1165">
        <v>0.06</v>
      </c>
      <c r="AJ371" s="1165">
        <v>3.0000000000000001E-3</v>
      </c>
      <c r="AK371" s="1165">
        <v>7.4999999999999997E-2</v>
      </c>
      <c r="AL371" s="1165" t="s">
        <v>37</v>
      </c>
      <c r="AM371" s="1165" t="s">
        <v>17</v>
      </c>
      <c r="AN371" s="1165" t="s">
        <v>17</v>
      </c>
      <c r="AO371" s="1165" t="s">
        <v>17</v>
      </c>
      <c r="AP371" s="1165" t="s">
        <v>17</v>
      </c>
      <c r="AQ371" s="1165">
        <v>0.44900000000000001</v>
      </c>
      <c r="AR371" s="1165">
        <v>2E-3</v>
      </c>
      <c r="AS371" s="1165" t="s">
        <v>30</v>
      </c>
      <c r="AT371" s="1165" t="s">
        <v>50</v>
      </c>
      <c r="AU371" s="1165" t="s">
        <v>52</v>
      </c>
      <c r="AV371" s="1165">
        <v>1.38</v>
      </c>
      <c r="AW371" s="1165" t="s">
        <v>37</v>
      </c>
      <c r="AX371" s="1165" t="s">
        <v>37</v>
      </c>
      <c r="AY371" s="1165" t="s">
        <v>53</v>
      </c>
      <c r="AZ371" s="1165" t="s">
        <v>85</v>
      </c>
      <c r="BA371" s="1165" t="s">
        <v>85</v>
      </c>
      <c r="BB371" s="1165" t="s">
        <v>85</v>
      </c>
      <c r="BC371" s="1165" t="s">
        <v>85</v>
      </c>
      <c r="BD371" s="1165" t="s">
        <v>85</v>
      </c>
      <c r="BE371" s="1165" t="s">
        <v>85</v>
      </c>
      <c r="BF371" s="1165" t="s">
        <v>85</v>
      </c>
      <c r="BG371" s="1165" t="s">
        <v>85</v>
      </c>
      <c r="BH371" s="1165" t="s">
        <v>85</v>
      </c>
      <c r="BI371" s="1165" t="s">
        <v>85</v>
      </c>
      <c r="BJ371" s="1165" t="s">
        <v>85</v>
      </c>
      <c r="BK371" s="1165" t="s">
        <v>85</v>
      </c>
      <c r="BL371" s="1165" t="s">
        <v>102</v>
      </c>
      <c r="BM371" s="1165" t="s">
        <v>85</v>
      </c>
      <c r="BN371" s="1165" t="s">
        <v>85</v>
      </c>
      <c r="BO371" s="1165" t="s">
        <v>85</v>
      </c>
      <c r="BP371" s="1165" t="s">
        <v>102</v>
      </c>
      <c r="BQ371" s="1165" t="s">
        <v>102</v>
      </c>
      <c r="BR371" s="1165" t="s">
        <v>332</v>
      </c>
      <c r="BS371" s="1165" t="s">
        <v>0</v>
      </c>
      <c r="BT371" s="1165" t="s">
        <v>333</v>
      </c>
      <c r="BU371" s="1165" t="s">
        <v>0</v>
      </c>
      <c r="BV371" s="1165" t="s">
        <v>0</v>
      </c>
      <c r="BW371" s="1165" t="s">
        <v>332</v>
      </c>
      <c r="BX371" s="1165" t="s">
        <v>332</v>
      </c>
      <c r="BY371" s="1165" t="s">
        <v>333</v>
      </c>
      <c r="BZ371" s="1165" t="s">
        <v>333</v>
      </c>
      <c r="CA371" s="1165" t="s">
        <v>333</v>
      </c>
      <c r="CB371" s="1165" t="s">
        <v>333</v>
      </c>
      <c r="CC371" s="1165" t="s">
        <v>333</v>
      </c>
      <c r="CD371" s="1165" t="s">
        <v>51</v>
      </c>
      <c r="CE371" s="1165" t="s">
        <v>15</v>
      </c>
      <c r="CF371" s="1165" t="s">
        <v>15</v>
      </c>
      <c r="CG371" s="1165" t="s">
        <v>15</v>
      </c>
      <c r="CH371" s="1165" t="s">
        <v>15</v>
      </c>
      <c r="CI371" s="1165" t="s">
        <v>15</v>
      </c>
      <c r="CJ371" s="1165" t="s">
        <v>51</v>
      </c>
      <c r="CK371" s="1165" t="s">
        <v>53</v>
      </c>
      <c r="CL371" s="1223">
        <f t="shared" si="9"/>
        <v>6</v>
      </c>
      <c r="CN371" s="1165"/>
      <c r="CO371" s="1165"/>
      <c r="CP371" s="1165"/>
      <c r="CQ371" s="1165"/>
    </row>
    <row r="372" spans="1:95">
      <c r="A372" s="1165" t="s">
        <v>712</v>
      </c>
      <c r="B372" s="1180">
        <v>45748</v>
      </c>
      <c r="C372" s="1181">
        <v>45757</v>
      </c>
      <c r="D372" s="1182"/>
      <c r="E372" s="1183">
        <v>7.88</v>
      </c>
      <c r="F372" s="1165">
        <v>1538</v>
      </c>
      <c r="G372" s="1234">
        <v>22</v>
      </c>
      <c r="H372" s="1165" t="s">
        <v>245</v>
      </c>
      <c r="I372" s="1165" t="s">
        <v>246</v>
      </c>
      <c r="J372" s="1165" t="s">
        <v>543</v>
      </c>
      <c r="K372" s="1165"/>
      <c r="L372" s="1183">
        <v>7.96</v>
      </c>
      <c r="M372" s="1165">
        <v>1710</v>
      </c>
      <c r="N372" s="1165">
        <v>8</v>
      </c>
      <c r="O372" s="1165"/>
      <c r="P372" s="1165"/>
      <c r="Q372" s="1165"/>
      <c r="R372" s="1165"/>
      <c r="S372" s="1165"/>
      <c r="T372" s="1165"/>
      <c r="U372" s="1165"/>
      <c r="V372" s="1165"/>
      <c r="W372" s="1165"/>
      <c r="X372" s="1165"/>
      <c r="Y372" s="1165"/>
      <c r="Z372" s="1165"/>
      <c r="AA372" s="1165"/>
      <c r="AB372" s="1165"/>
      <c r="AC372" s="1165"/>
      <c r="AD372" s="1165"/>
      <c r="AE372" s="1165"/>
      <c r="AF372" s="1165"/>
      <c r="AG372" s="1165"/>
      <c r="AH372" s="1165"/>
      <c r="AI372" s="1165"/>
      <c r="AJ372" s="1165"/>
      <c r="AK372" s="1165"/>
      <c r="AL372" s="1165"/>
      <c r="AM372" s="1165"/>
      <c r="AN372" s="1165"/>
      <c r="AO372" s="1165"/>
      <c r="AP372" s="1165"/>
      <c r="AQ372" s="1165"/>
      <c r="AR372" s="1165"/>
      <c r="AS372" s="1165"/>
      <c r="AT372" s="1165"/>
      <c r="AU372" s="1165"/>
      <c r="AV372" s="1165"/>
      <c r="AW372" s="1165"/>
      <c r="AX372" s="1165"/>
      <c r="AY372" s="1165"/>
      <c r="AZ372" s="1165"/>
      <c r="BA372" s="1165"/>
      <c r="BB372" s="1165"/>
      <c r="BC372" s="1165"/>
      <c r="BD372" s="1165"/>
      <c r="BE372" s="1165"/>
      <c r="BF372" s="1165"/>
      <c r="BG372" s="1165"/>
      <c r="BH372" s="1165"/>
      <c r="BI372" s="1165"/>
      <c r="BJ372" s="1165"/>
      <c r="BK372" s="1165"/>
      <c r="BL372" s="1165"/>
      <c r="BM372" s="1165"/>
      <c r="BN372" s="1165"/>
      <c r="BO372" s="1165"/>
      <c r="BP372" s="1165"/>
      <c r="BQ372" s="1165"/>
      <c r="BR372" s="1165"/>
      <c r="BS372" s="1165"/>
      <c r="BT372" s="1165"/>
      <c r="BU372" s="1165"/>
      <c r="BV372" s="1165"/>
      <c r="BW372" s="1165"/>
      <c r="BX372" s="1165"/>
      <c r="BY372" s="1165"/>
      <c r="BZ372" s="1165"/>
      <c r="CA372" s="1165"/>
      <c r="CB372" s="1165"/>
      <c r="CC372" s="1165"/>
      <c r="CD372" s="1165"/>
      <c r="CE372" s="1165"/>
      <c r="CF372" s="1165"/>
      <c r="CG372" s="1165"/>
      <c r="CH372" s="1165"/>
      <c r="CI372" s="1165"/>
      <c r="CJ372" s="1165"/>
      <c r="CK372" s="1165"/>
      <c r="CL372" s="1223">
        <f t="shared" si="9"/>
        <v>8</v>
      </c>
      <c r="CN372" s="1165"/>
      <c r="CO372" s="1165"/>
      <c r="CP372" s="1165"/>
      <c r="CQ372" s="1165"/>
    </row>
    <row r="373" spans="1:95">
      <c r="A373" s="1165" t="s">
        <v>712</v>
      </c>
      <c r="B373" s="1180">
        <v>45778</v>
      </c>
      <c r="C373" s="1181">
        <v>45789</v>
      </c>
      <c r="D373" s="1182"/>
      <c r="E373" s="1183">
        <v>8.51</v>
      </c>
      <c r="F373" s="1165">
        <v>1518</v>
      </c>
      <c r="G373" s="1234">
        <v>18.100000000000001</v>
      </c>
      <c r="H373" s="1165" t="s">
        <v>245</v>
      </c>
      <c r="I373" s="1165" t="s">
        <v>246</v>
      </c>
      <c r="J373" s="1165" t="s">
        <v>433</v>
      </c>
      <c r="K373" s="1165"/>
      <c r="L373" s="1183">
        <v>8.0299999999999994</v>
      </c>
      <c r="M373" s="1165">
        <v>1610</v>
      </c>
      <c r="N373" s="1165">
        <v>7</v>
      </c>
      <c r="O373" s="1165"/>
      <c r="P373" s="1165"/>
      <c r="Q373" s="1165"/>
      <c r="R373" s="1165"/>
      <c r="S373" s="1165"/>
      <c r="T373" s="1165"/>
      <c r="U373" s="1165"/>
      <c r="V373" s="1165"/>
      <c r="W373" s="1165"/>
      <c r="X373" s="1165"/>
      <c r="Y373" s="1165"/>
      <c r="Z373" s="1165"/>
      <c r="AA373" s="1165"/>
      <c r="AB373" s="1165"/>
      <c r="AC373" s="1165"/>
      <c r="AD373" s="1165"/>
      <c r="AE373" s="1165"/>
      <c r="AF373" s="1165"/>
      <c r="AG373" s="1165"/>
      <c r="AH373" s="1165"/>
      <c r="AI373" s="1165"/>
      <c r="AJ373" s="1165"/>
      <c r="AK373" s="1165"/>
      <c r="AL373" s="1165"/>
      <c r="AM373" s="1165"/>
      <c r="AN373" s="1165"/>
      <c r="AO373" s="1165"/>
      <c r="AP373" s="1165"/>
      <c r="AQ373" s="1165"/>
      <c r="AR373" s="1165"/>
      <c r="AS373" s="1165"/>
      <c r="AT373" s="1165"/>
      <c r="AU373" s="1165"/>
      <c r="AV373" s="1165"/>
      <c r="AW373" s="1165"/>
      <c r="AX373" s="1165"/>
      <c r="AY373" s="1165"/>
      <c r="AZ373" s="1165"/>
      <c r="BA373" s="1165"/>
      <c r="BB373" s="1165"/>
      <c r="BC373" s="1165"/>
      <c r="BD373" s="1165"/>
      <c r="BE373" s="1165"/>
      <c r="BF373" s="1165"/>
      <c r="BG373" s="1165"/>
      <c r="BH373" s="1165"/>
      <c r="BI373" s="1165"/>
      <c r="BJ373" s="1165"/>
      <c r="BK373" s="1165"/>
      <c r="BL373" s="1165"/>
      <c r="BM373" s="1165"/>
      <c r="BN373" s="1165"/>
      <c r="BO373" s="1165"/>
      <c r="BP373" s="1165"/>
      <c r="BQ373" s="1165"/>
      <c r="BR373" s="1165"/>
      <c r="BS373" s="1165"/>
      <c r="BT373" s="1165"/>
      <c r="BU373" s="1165"/>
      <c r="BV373" s="1165"/>
      <c r="BW373" s="1165"/>
      <c r="BX373" s="1165"/>
      <c r="BY373" s="1165"/>
      <c r="BZ373" s="1165"/>
      <c r="CA373" s="1165"/>
      <c r="CB373" s="1165"/>
      <c r="CC373" s="1165"/>
      <c r="CD373" s="1165"/>
      <c r="CE373" s="1165"/>
      <c r="CF373" s="1165"/>
      <c r="CG373" s="1165"/>
      <c r="CH373" s="1165"/>
      <c r="CI373" s="1165"/>
      <c r="CJ373" s="1165"/>
      <c r="CK373" s="1165"/>
      <c r="CL373" s="1223">
        <f t="shared" si="9"/>
        <v>7</v>
      </c>
      <c r="CN373" s="1165"/>
      <c r="CO373" s="1165"/>
      <c r="CP373" s="1165"/>
      <c r="CQ373" s="1165"/>
    </row>
    <row r="374" spans="1:95">
      <c r="A374" s="1165" t="s">
        <v>712</v>
      </c>
      <c r="B374" s="1180">
        <v>45809</v>
      </c>
      <c r="C374" s="1181">
        <v>45834</v>
      </c>
      <c r="D374" s="1182"/>
      <c r="E374" s="1183">
        <v>7.91</v>
      </c>
      <c r="F374" s="1165">
        <v>651.4</v>
      </c>
      <c r="G374" s="1234">
        <v>9.5</v>
      </c>
      <c r="H374" s="1165" t="s">
        <v>245</v>
      </c>
      <c r="I374" s="1165" t="s">
        <v>246</v>
      </c>
      <c r="J374" s="1165" t="s">
        <v>433</v>
      </c>
      <c r="K374" s="1165"/>
      <c r="L374" s="1165">
        <v>7.44</v>
      </c>
      <c r="M374" s="1165">
        <v>622</v>
      </c>
      <c r="N374" s="1165">
        <v>9</v>
      </c>
      <c r="O374" s="1165" t="s">
        <v>51</v>
      </c>
      <c r="P374" s="1165" t="s">
        <v>51</v>
      </c>
      <c r="Q374" s="1165">
        <v>68</v>
      </c>
      <c r="R374" s="1165">
        <v>68</v>
      </c>
      <c r="S374" s="1165">
        <v>5</v>
      </c>
      <c r="T374" s="1165">
        <v>147</v>
      </c>
      <c r="U374" s="1165">
        <v>0.02</v>
      </c>
      <c r="V374" s="1165" t="s">
        <v>17</v>
      </c>
      <c r="W374" s="1165">
        <v>3.3000000000000002E-2</v>
      </c>
      <c r="X374" s="1165" t="s">
        <v>37</v>
      </c>
      <c r="Y374" s="1165" t="s">
        <v>17</v>
      </c>
      <c r="Z374" s="1165" t="s">
        <v>17</v>
      </c>
      <c r="AA374" s="1165" t="s">
        <v>17</v>
      </c>
      <c r="AB374" s="1165" t="s">
        <v>17</v>
      </c>
      <c r="AC374" s="1165">
        <v>2.1000000000000001E-2</v>
      </c>
      <c r="AD374" s="1165">
        <v>1E-3</v>
      </c>
      <c r="AE374" s="1165" t="s">
        <v>30</v>
      </c>
      <c r="AF374" s="1165" t="s">
        <v>50</v>
      </c>
      <c r="AG374" s="1165" t="s">
        <v>52</v>
      </c>
      <c r="AH374" s="1165">
        <v>0.12</v>
      </c>
      <c r="AI374" s="1165">
        <v>0.15</v>
      </c>
      <c r="AJ374" s="1165" t="s">
        <v>17</v>
      </c>
      <c r="AK374" s="1165">
        <v>3.4000000000000002E-2</v>
      </c>
      <c r="AL374" s="1165" t="s">
        <v>37</v>
      </c>
      <c r="AM374" s="1165" t="s">
        <v>17</v>
      </c>
      <c r="AN374" s="1165" t="s">
        <v>17</v>
      </c>
      <c r="AO374" s="1165" t="s">
        <v>17</v>
      </c>
      <c r="AP374" s="1165" t="s">
        <v>17</v>
      </c>
      <c r="AQ374" s="1165">
        <v>4.2000000000000003E-2</v>
      </c>
      <c r="AR374" s="1165">
        <v>2E-3</v>
      </c>
      <c r="AS374" s="1165" t="s">
        <v>30</v>
      </c>
      <c r="AT374" s="1165" t="s">
        <v>50</v>
      </c>
      <c r="AU374" s="1165" t="s">
        <v>52</v>
      </c>
      <c r="AV374" s="1165">
        <v>0.41</v>
      </c>
      <c r="AW374" s="1165" t="s">
        <v>37</v>
      </c>
      <c r="AX374" s="1165" t="s">
        <v>37</v>
      </c>
      <c r="AY374" s="1165" t="s">
        <v>53</v>
      </c>
      <c r="AZ374" s="1165" t="s">
        <v>85</v>
      </c>
      <c r="BA374" s="1165" t="s">
        <v>85</v>
      </c>
      <c r="BB374" s="1165" t="s">
        <v>85</v>
      </c>
      <c r="BC374" s="1165" t="s">
        <v>85</v>
      </c>
      <c r="BD374" s="1165" t="s">
        <v>85</v>
      </c>
      <c r="BE374" s="1165" t="s">
        <v>85</v>
      </c>
      <c r="BF374" s="1165" t="s">
        <v>85</v>
      </c>
      <c r="BG374" s="1165" t="s">
        <v>85</v>
      </c>
      <c r="BH374" s="1165" t="s">
        <v>85</v>
      </c>
      <c r="BI374" s="1165" t="s">
        <v>85</v>
      </c>
      <c r="BJ374" s="1165" t="s">
        <v>85</v>
      </c>
      <c r="BK374" s="1165" t="s">
        <v>85</v>
      </c>
      <c r="BL374" s="1165" t="s">
        <v>102</v>
      </c>
      <c r="BM374" s="1165" t="s">
        <v>85</v>
      </c>
      <c r="BN374" s="1165" t="s">
        <v>85</v>
      </c>
      <c r="BO374" s="1165" t="s">
        <v>85</v>
      </c>
      <c r="BP374" s="1165" t="s">
        <v>102</v>
      </c>
      <c r="BQ374" s="1165" t="s">
        <v>102</v>
      </c>
      <c r="BR374" s="1165" t="s">
        <v>332</v>
      </c>
      <c r="BS374" s="1165" t="s">
        <v>0</v>
      </c>
      <c r="BT374" s="1165" t="s">
        <v>333</v>
      </c>
      <c r="BU374" s="1165" t="s">
        <v>0</v>
      </c>
      <c r="BV374" s="1165" t="s">
        <v>0</v>
      </c>
      <c r="BW374" s="1165" t="s">
        <v>332</v>
      </c>
      <c r="BX374" s="1165" t="s">
        <v>332</v>
      </c>
      <c r="BY374" s="1165" t="s">
        <v>333</v>
      </c>
      <c r="BZ374" s="1165" t="s">
        <v>333</v>
      </c>
      <c r="CA374" s="1165" t="s">
        <v>333</v>
      </c>
      <c r="CB374" s="1165" t="s">
        <v>333</v>
      </c>
      <c r="CC374" s="1165" t="s">
        <v>333</v>
      </c>
      <c r="CD374" s="1165" t="s">
        <v>51</v>
      </c>
      <c r="CE374" s="1165" t="s">
        <v>15</v>
      </c>
      <c r="CF374" s="1165" t="s">
        <v>15</v>
      </c>
      <c r="CG374" s="1165" t="s">
        <v>15</v>
      </c>
      <c r="CH374" s="1165" t="s">
        <v>15</v>
      </c>
      <c r="CI374" s="1165" t="s">
        <v>15</v>
      </c>
      <c r="CJ374" s="1165" t="s">
        <v>51</v>
      </c>
      <c r="CK374" s="1165" t="s">
        <v>53</v>
      </c>
      <c r="CL374" s="1223">
        <f t="shared" si="9"/>
        <v>9</v>
      </c>
      <c r="CN374" s="1165"/>
      <c r="CO374" s="1165"/>
      <c r="CP374" s="1165"/>
      <c r="CQ374" s="1165"/>
    </row>
    <row r="375" spans="1:95">
      <c r="A375" s="1165" t="s">
        <v>712</v>
      </c>
      <c r="B375" s="1180">
        <v>45839</v>
      </c>
      <c r="C375" s="1181">
        <v>45863</v>
      </c>
      <c r="D375" s="1182"/>
      <c r="E375" s="1183">
        <v>7.67</v>
      </c>
      <c r="F375" s="1165">
        <v>592.20000000000005</v>
      </c>
      <c r="G375" s="1234">
        <v>7.2</v>
      </c>
      <c r="H375" s="1165" t="s">
        <v>245</v>
      </c>
      <c r="I375" s="1165" t="s">
        <v>246</v>
      </c>
      <c r="J375" s="1165" t="s">
        <v>433</v>
      </c>
      <c r="K375" s="1165"/>
      <c r="L375" s="1183">
        <v>7.36</v>
      </c>
      <c r="M375" s="1165">
        <v>880</v>
      </c>
      <c r="N375" s="1165">
        <v>10</v>
      </c>
      <c r="O375" s="1165"/>
      <c r="P375" s="1165"/>
      <c r="Q375" s="1165"/>
      <c r="R375" s="1165"/>
      <c r="S375" s="1165"/>
      <c r="T375" s="1165"/>
      <c r="U375" s="1165"/>
      <c r="V375" s="1165"/>
      <c r="W375" s="1165"/>
      <c r="X375" s="1165"/>
      <c r="Y375" s="1165"/>
      <c r="Z375" s="1165"/>
      <c r="AA375" s="1165"/>
      <c r="AB375" s="1165"/>
      <c r="AC375" s="1165"/>
      <c r="AD375" s="1165"/>
      <c r="AE375" s="1165"/>
      <c r="AF375" s="1165"/>
      <c r="AG375" s="1165"/>
      <c r="AH375" s="1165"/>
      <c r="AI375" s="1165"/>
      <c r="AJ375" s="1165"/>
      <c r="AK375" s="1165"/>
      <c r="AL375" s="1165"/>
      <c r="AM375" s="1165"/>
      <c r="AN375" s="1165"/>
      <c r="AO375" s="1165"/>
      <c r="AP375" s="1165"/>
      <c r="AQ375" s="1165"/>
      <c r="AR375" s="1165"/>
      <c r="AS375" s="1165"/>
      <c r="AT375" s="1165"/>
      <c r="AU375" s="1165"/>
      <c r="AV375" s="1165"/>
      <c r="AW375" s="1165"/>
      <c r="AX375" s="1165"/>
      <c r="AY375" s="1165"/>
      <c r="AZ375" s="1165"/>
      <c r="BA375" s="1165"/>
      <c r="BB375" s="1165"/>
      <c r="BC375" s="1165"/>
      <c r="BD375" s="1165"/>
      <c r="BE375" s="1165"/>
      <c r="BF375" s="1165"/>
      <c r="BG375" s="1165"/>
      <c r="BH375" s="1165"/>
      <c r="BI375" s="1165"/>
      <c r="BJ375" s="1165"/>
      <c r="BK375" s="1165"/>
      <c r="BL375" s="1165"/>
      <c r="BM375" s="1165"/>
      <c r="BN375" s="1165"/>
      <c r="BO375" s="1165"/>
      <c r="BP375" s="1165"/>
      <c r="BQ375" s="1165"/>
      <c r="BR375" s="1165"/>
      <c r="BS375" s="1165"/>
      <c r="BT375" s="1165"/>
      <c r="BU375" s="1165"/>
      <c r="BV375" s="1165"/>
      <c r="BW375" s="1165"/>
      <c r="BX375" s="1165"/>
      <c r="BY375" s="1165"/>
      <c r="BZ375" s="1165"/>
      <c r="CA375" s="1165"/>
      <c r="CB375" s="1165"/>
      <c r="CC375" s="1165"/>
      <c r="CD375" s="1165"/>
      <c r="CE375" s="1165"/>
      <c r="CF375" s="1165"/>
      <c r="CG375" s="1165"/>
      <c r="CH375" s="1165"/>
      <c r="CI375" s="1165"/>
      <c r="CJ375" s="1165"/>
      <c r="CK375" s="1165"/>
      <c r="CL375" s="1223">
        <f t="shared" si="9"/>
        <v>10</v>
      </c>
      <c r="CN375" s="1165"/>
      <c r="CO375" s="1165"/>
      <c r="CP375" s="1165"/>
      <c r="CQ375" s="1165"/>
    </row>
    <row r="376" spans="1:95">
      <c r="A376" s="1165" t="s">
        <v>712</v>
      </c>
      <c r="B376" s="1180">
        <v>45870</v>
      </c>
      <c r="C376" s="1181"/>
      <c r="D376" s="1182"/>
      <c r="E376" s="1183"/>
      <c r="F376" s="1165"/>
      <c r="G376" s="1234"/>
      <c r="H376" s="1165"/>
      <c r="I376" s="1165"/>
      <c r="J376" s="1165"/>
      <c r="K376" s="1165"/>
      <c r="L376" s="1183"/>
      <c r="M376" s="1165"/>
      <c r="N376" s="1165"/>
      <c r="O376" s="1165"/>
      <c r="P376" s="1165"/>
      <c r="Q376" s="1165"/>
      <c r="R376" s="1165"/>
      <c r="S376" s="1165"/>
      <c r="T376" s="1165"/>
      <c r="U376" s="1165"/>
      <c r="V376" s="1165"/>
      <c r="W376" s="1165"/>
      <c r="X376" s="1165"/>
      <c r="Y376" s="1165"/>
      <c r="Z376" s="1165"/>
      <c r="AA376" s="1165"/>
      <c r="AB376" s="1165"/>
      <c r="AC376" s="1165"/>
      <c r="AD376" s="1165"/>
      <c r="AE376" s="1165"/>
      <c r="AF376" s="1165"/>
      <c r="AG376" s="1165"/>
      <c r="AH376" s="1165"/>
      <c r="AI376" s="1165"/>
      <c r="AJ376" s="1165"/>
      <c r="AK376" s="1165"/>
      <c r="AL376" s="1165"/>
      <c r="AM376" s="1165"/>
      <c r="AN376" s="1165"/>
      <c r="AO376" s="1165"/>
      <c r="AP376" s="1165"/>
      <c r="AQ376" s="1165"/>
      <c r="AR376" s="1165"/>
      <c r="AS376" s="1165"/>
      <c r="AT376" s="1165"/>
      <c r="AU376" s="1165"/>
      <c r="AV376" s="1165"/>
      <c r="AW376" s="1165"/>
      <c r="AX376" s="1165"/>
      <c r="AY376" s="1165"/>
      <c r="AZ376" s="1165"/>
      <c r="BA376" s="1165"/>
      <c r="BB376" s="1165"/>
      <c r="BC376" s="1165"/>
      <c r="BD376" s="1165"/>
      <c r="BE376" s="1165"/>
      <c r="BF376" s="1165"/>
      <c r="BG376" s="1165"/>
      <c r="BH376" s="1165"/>
      <c r="BI376" s="1165"/>
      <c r="BJ376" s="1165"/>
      <c r="BK376" s="1165"/>
      <c r="BL376" s="1165"/>
      <c r="BM376" s="1165"/>
      <c r="BN376" s="1165"/>
      <c r="BO376" s="1165"/>
      <c r="BP376" s="1165"/>
      <c r="BQ376" s="1165"/>
      <c r="BR376" s="1165"/>
      <c r="BS376" s="1165"/>
      <c r="BT376" s="1165"/>
      <c r="BU376" s="1165"/>
      <c r="BV376" s="1165"/>
      <c r="BW376" s="1165"/>
      <c r="BX376" s="1165"/>
      <c r="BY376" s="1165"/>
      <c r="BZ376" s="1165"/>
      <c r="CA376" s="1165"/>
      <c r="CB376" s="1165"/>
      <c r="CC376" s="1165"/>
      <c r="CD376" s="1165"/>
      <c r="CE376" s="1165"/>
      <c r="CF376" s="1165"/>
      <c r="CG376" s="1165"/>
      <c r="CH376" s="1165"/>
      <c r="CI376" s="1165"/>
      <c r="CJ376" s="1165"/>
      <c r="CK376" s="1165"/>
      <c r="CL376" s="1223"/>
      <c r="CN376" s="1165"/>
      <c r="CO376" s="1165"/>
      <c r="CP376" s="1165"/>
      <c r="CQ376" s="1165"/>
    </row>
    <row r="377" spans="1:95">
      <c r="A377" s="1165" t="s">
        <v>712</v>
      </c>
      <c r="B377" s="1180">
        <v>45901</v>
      </c>
      <c r="C377" s="1181"/>
      <c r="D377" s="1182"/>
      <c r="E377" s="1183"/>
      <c r="F377" s="1165"/>
      <c r="G377" s="1234"/>
      <c r="H377" s="1165"/>
      <c r="I377" s="1165"/>
      <c r="J377" s="1165"/>
      <c r="K377" s="1165"/>
      <c r="L377" s="1183"/>
      <c r="M377" s="1165"/>
      <c r="N377" s="1165"/>
      <c r="O377" s="1165"/>
      <c r="P377" s="1165"/>
      <c r="Q377" s="1165"/>
      <c r="R377" s="1165"/>
      <c r="S377" s="1165"/>
      <c r="T377" s="1165"/>
      <c r="U377" s="1165"/>
      <c r="V377" s="1165"/>
      <c r="W377" s="1165"/>
      <c r="X377" s="1165"/>
      <c r="Y377" s="1165"/>
      <c r="Z377" s="1165"/>
      <c r="AA377" s="1165"/>
      <c r="AB377" s="1165"/>
      <c r="AC377" s="1165"/>
      <c r="AD377" s="1165"/>
      <c r="AE377" s="1165"/>
      <c r="AF377" s="1165"/>
      <c r="AG377" s="1165"/>
      <c r="AH377" s="1165"/>
      <c r="AI377" s="1165"/>
      <c r="AJ377" s="1165"/>
      <c r="AK377" s="1165"/>
      <c r="AL377" s="1165"/>
      <c r="AM377" s="1165"/>
      <c r="AN377" s="1165"/>
      <c r="AO377" s="1165"/>
      <c r="AP377" s="1165"/>
      <c r="AQ377" s="1165"/>
      <c r="AR377" s="1165"/>
      <c r="AS377" s="1165"/>
      <c r="AT377" s="1165"/>
      <c r="AU377" s="1165"/>
      <c r="AV377" s="1165"/>
      <c r="AW377" s="1165"/>
      <c r="AX377" s="1165"/>
      <c r="AY377" s="1165"/>
      <c r="AZ377" s="1165"/>
      <c r="BA377" s="1165"/>
      <c r="BB377" s="1165"/>
      <c r="BC377" s="1165"/>
      <c r="BD377" s="1165"/>
      <c r="BE377" s="1165"/>
      <c r="BF377" s="1165"/>
      <c r="BG377" s="1165"/>
      <c r="BH377" s="1165"/>
      <c r="BI377" s="1165"/>
      <c r="BJ377" s="1165"/>
      <c r="BK377" s="1165"/>
      <c r="BL377" s="1165"/>
      <c r="BM377" s="1165"/>
      <c r="BN377" s="1165"/>
      <c r="BO377" s="1165"/>
      <c r="BP377" s="1165"/>
      <c r="BQ377" s="1165"/>
      <c r="BR377" s="1165"/>
      <c r="BS377" s="1165"/>
      <c r="BT377" s="1165"/>
      <c r="BU377" s="1165"/>
      <c r="BV377" s="1165"/>
      <c r="BW377" s="1165"/>
      <c r="BX377" s="1165"/>
      <c r="BY377" s="1165"/>
      <c r="BZ377" s="1165"/>
      <c r="CA377" s="1165"/>
      <c r="CB377" s="1165"/>
      <c r="CC377" s="1165"/>
      <c r="CD377" s="1165"/>
      <c r="CE377" s="1165"/>
      <c r="CF377" s="1165"/>
      <c r="CG377" s="1165"/>
      <c r="CH377" s="1165"/>
      <c r="CI377" s="1165"/>
      <c r="CJ377" s="1165"/>
      <c r="CK377" s="1165"/>
      <c r="CL377" s="1223"/>
      <c r="CN377" s="1165"/>
      <c r="CO377" s="1165"/>
      <c r="CP377" s="1165"/>
      <c r="CQ377" s="1165"/>
    </row>
    <row r="378" spans="1:95">
      <c r="A378" s="1165" t="s">
        <v>712</v>
      </c>
      <c r="B378" s="1180">
        <v>45931</v>
      </c>
      <c r="C378" s="1181"/>
      <c r="D378" s="1182"/>
      <c r="E378" s="1183"/>
      <c r="F378" s="1165"/>
      <c r="G378" s="1234"/>
      <c r="H378" s="1165"/>
      <c r="I378" s="1165"/>
      <c r="J378" s="1165"/>
      <c r="K378" s="1165"/>
      <c r="L378" s="1183"/>
      <c r="M378" s="1165"/>
      <c r="N378" s="1165"/>
      <c r="O378" s="1165"/>
      <c r="P378" s="1165"/>
      <c r="Q378" s="1165"/>
      <c r="R378" s="1165"/>
      <c r="S378" s="1165"/>
      <c r="T378" s="1165"/>
      <c r="U378" s="1165"/>
      <c r="V378" s="1165"/>
      <c r="W378" s="1165"/>
      <c r="X378" s="1165"/>
      <c r="Y378" s="1165"/>
      <c r="Z378" s="1165"/>
      <c r="AA378" s="1165"/>
      <c r="AB378" s="1165"/>
      <c r="AC378" s="1165"/>
      <c r="AD378" s="1165"/>
      <c r="AE378" s="1165"/>
      <c r="AF378" s="1165"/>
      <c r="AG378" s="1165"/>
      <c r="AH378" s="1165"/>
      <c r="AI378" s="1165"/>
      <c r="AJ378" s="1165"/>
      <c r="AK378" s="1165"/>
      <c r="AL378" s="1165"/>
      <c r="AM378" s="1165"/>
      <c r="AN378" s="1165"/>
      <c r="AO378" s="1165"/>
      <c r="AP378" s="1165"/>
      <c r="AQ378" s="1165"/>
      <c r="AR378" s="1165"/>
      <c r="AS378" s="1165"/>
      <c r="AT378" s="1165"/>
      <c r="AU378" s="1165"/>
      <c r="AV378" s="1165"/>
      <c r="AW378" s="1165"/>
      <c r="AX378" s="1165"/>
      <c r="AY378" s="1165"/>
      <c r="AZ378" s="1165"/>
      <c r="BA378" s="1165"/>
      <c r="BB378" s="1165"/>
      <c r="BC378" s="1165"/>
      <c r="BD378" s="1165"/>
      <c r="BE378" s="1165"/>
      <c r="BF378" s="1165"/>
      <c r="BG378" s="1165"/>
      <c r="BH378" s="1165"/>
      <c r="BI378" s="1165"/>
      <c r="BJ378" s="1165"/>
      <c r="BK378" s="1165"/>
      <c r="BL378" s="1165"/>
      <c r="BM378" s="1165"/>
      <c r="BN378" s="1165"/>
      <c r="BO378" s="1165"/>
      <c r="BP378" s="1165"/>
      <c r="BQ378" s="1165"/>
      <c r="BR378" s="1165"/>
      <c r="BS378" s="1165"/>
      <c r="BT378" s="1165"/>
      <c r="BU378" s="1165"/>
      <c r="BV378" s="1165"/>
      <c r="BW378" s="1165"/>
      <c r="BX378" s="1165"/>
      <c r="BY378" s="1165"/>
      <c r="BZ378" s="1165"/>
      <c r="CA378" s="1165"/>
      <c r="CB378" s="1165"/>
      <c r="CC378" s="1165"/>
      <c r="CD378" s="1165"/>
      <c r="CE378" s="1165"/>
      <c r="CF378" s="1165"/>
      <c r="CG378" s="1165"/>
      <c r="CH378" s="1165"/>
      <c r="CI378" s="1165"/>
      <c r="CJ378" s="1165"/>
      <c r="CK378" s="1165"/>
      <c r="CL378" s="1223"/>
      <c r="CN378" s="1165"/>
      <c r="CO378" s="1165"/>
      <c r="CP378" s="1165"/>
      <c r="CQ378" s="1165"/>
    </row>
    <row r="379" spans="1:95">
      <c r="A379" s="1165" t="s">
        <v>712</v>
      </c>
      <c r="B379" s="1180">
        <v>45962</v>
      </c>
      <c r="C379" s="1181"/>
      <c r="D379" s="1182"/>
      <c r="E379" s="1183"/>
      <c r="F379" s="1165"/>
      <c r="G379" s="1234"/>
      <c r="H379" s="1165"/>
      <c r="I379" s="1165"/>
      <c r="J379" s="1165"/>
      <c r="K379" s="1165"/>
      <c r="L379" s="1183"/>
      <c r="M379" s="1165"/>
      <c r="N379" s="1165"/>
      <c r="O379" s="1165"/>
      <c r="P379" s="1165"/>
      <c r="Q379" s="1165"/>
      <c r="R379" s="1165"/>
      <c r="S379" s="1165"/>
      <c r="T379" s="1165"/>
      <c r="U379" s="1165"/>
      <c r="V379" s="1165"/>
      <c r="W379" s="1165"/>
      <c r="X379" s="1165"/>
      <c r="Y379" s="1165"/>
      <c r="Z379" s="1165"/>
      <c r="AA379" s="1165"/>
      <c r="AB379" s="1165"/>
      <c r="AC379" s="1165"/>
      <c r="AD379" s="1165"/>
      <c r="AE379" s="1165"/>
      <c r="AF379" s="1165"/>
      <c r="AG379" s="1165"/>
      <c r="AH379" s="1165"/>
      <c r="AI379" s="1165"/>
      <c r="AJ379" s="1165"/>
      <c r="AK379" s="1165"/>
      <c r="AL379" s="1165"/>
      <c r="AM379" s="1165"/>
      <c r="AN379" s="1165"/>
      <c r="AO379" s="1165"/>
      <c r="AP379" s="1165"/>
      <c r="AQ379" s="1165"/>
      <c r="AR379" s="1165"/>
      <c r="AS379" s="1165"/>
      <c r="AT379" s="1165"/>
      <c r="AU379" s="1165"/>
      <c r="AV379" s="1165"/>
      <c r="AW379" s="1165"/>
      <c r="AX379" s="1165"/>
      <c r="AY379" s="1165"/>
      <c r="AZ379" s="1165"/>
      <c r="BA379" s="1165"/>
      <c r="BB379" s="1165"/>
      <c r="BC379" s="1165"/>
      <c r="BD379" s="1165"/>
      <c r="BE379" s="1165"/>
      <c r="BF379" s="1165"/>
      <c r="BG379" s="1165"/>
      <c r="BH379" s="1165"/>
      <c r="BI379" s="1165"/>
      <c r="BJ379" s="1165"/>
      <c r="BK379" s="1165"/>
      <c r="BL379" s="1165"/>
      <c r="BM379" s="1165"/>
      <c r="BN379" s="1165"/>
      <c r="BO379" s="1165"/>
      <c r="BP379" s="1165"/>
      <c r="BQ379" s="1165"/>
      <c r="BR379" s="1165"/>
      <c r="BS379" s="1165"/>
      <c r="BT379" s="1165"/>
      <c r="BU379" s="1165"/>
      <c r="BV379" s="1165"/>
      <c r="BW379" s="1165"/>
      <c r="BX379" s="1165"/>
      <c r="BY379" s="1165"/>
      <c r="BZ379" s="1165"/>
      <c r="CA379" s="1165"/>
      <c r="CB379" s="1165"/>
      <c r="CC379" s="1165"/>
      <c r="CD379" s="1165"/>
      <c r="CE379" s="1165"/>
      <c r="CF379" s="1165"/>
      <c r="CG379" s="1165"/>
      <c r="CH379" s="1165"/>
      <c r="CI379" s="1165"/>
      <c r="CJ379" s="1165"/>
      <c r="CK379" s="1165"/>
      <c r="CL379" s="1223"/>
      <c r="CN379" s="1165"/>
      <c r="CO379" s="1165"/>
      <c r="CP379" s="1165"/>
      <c r="CQ379" s="1165"/>
    </row>
    <row r="380" spans="1:95">
      <c r="A380" s="1165" t="s">
        <v>712</v>
      </c>
      <c r="B380" s="1180">
        <v>45992</v>
      </c>
      <c r="C380" s="1181"/>
      <c r="D380" s="1182"/>
      <c r="E380" s="1183"/>
      <c r="F380" s="1165"/>
      <c r="G380" s="1234"/>
      <c r="H380" s="1165"/>
      <c r="I380" s="1165"/>
      <c r="J380" s="1165"/>
      <c r="K380" s="1165"/>
      <c r="L380" s="1183"/>
      <c r="M380" s="1165"/>
      <c r="N380" s="1165"/>
      <c r="O380" s="1165"/>
      <c r="P380" s="1165"/>
      <c r="Q380" s="1165"/>
      <c r="R380" s="1165"/>
      <c r="S380" s="1165"/>
      <c r="T380" s="1165"/>
      <c r="U380" s="1165"/>
      <c r="V380" s="1165"/>
      <c r="W380" s="1165"/>
      <c r="X380" s="1165"/>
      <c r="Y380" s="1165"/>
      <c r="Z380" s="1165"/>
      <c r="AA380" s="1165"/>
      <c r="AB380" s="1165"/>
      <c r="AC380" s="1165"/>
      <c r="AD380" s="1165"/>
      <c r="AE380" s="1165"/>
      <c r="AF380" s="1165"/>
      <c r="AG380" s="1165"/>
      <c r="AH380" s="1165"/>
      <c r="AI380" s="1165"/>
      <c r="AJ380" s="1165"/>
      <c r="AK380" s="1165"/>
      <c r="AL380" s="1165"/>
      <c r="AM380" s="1165"/>
      <c r="AN380" s="1165"/>
      <c r="AO380" s="1165"/>
      <c r="AP380" s="1165"/>
      <c r="AQ380" s="1165"/>
      <c r="AR380" s="1165"/>
      <c r="AS380" s="1165"/>
      <c r="AT380" s="1165"/>
      <c r="AU380" s="1165"/>
      <c r="AV380" s="1165"/>
      <c r="AW380" s="1165"/>
      <c r="AX380" s="1165"/>
      <c r="AY380" s="1165"/>
      <c r="AZ380" s="1165"/>
      <c r="BA380" s="1165"/>
      <c r="BB380" s="1165"/>
      <c r="BC380" s="1165"/>
      <c r="BD380" s="1165"/>
      <c r="BE380" s="1165"/>
      <c r="BF380" s="1165"/>
      <c r="BG380" s="1165"/>
      <c r="BH380" s="1165"/>
      <c r="BI380" s="1165"/>
      <c r="BJ380" s="1165"/>
      <c r="BK380" s="1165"/>
      <c r="BL380" s="1165"/>
      <c r="BM380" s="1165"/>
      <c r="BN380" s="1165"/>
      <c r="BO380" s="1165"/>
      <c r="BP380" s="1165"/>
      <c r="BQ380" s="1165"/>
      <c r="BR380" s="1165"/>
      <c r="BS380" s="1165"/>
      <c r="BT380" s="1165"/>
      <c r="BU380" s="1165"/>
      <c r="BV380" s="1165"/>
      <c r="BW380" s="1165"/>
      <c r="BX380" s="1165"/>
      <c r="BY380" s="1165"/>
      <c r="BZ380" s="1165"/>
      <c r="CA380" s="1165"/>
      <c r="CB380" s="1165"/>
      <c r="CC380" s="1165"/>
      <c r="CD380" s="1165"/>
      <c r="CE380" s="1165"/>
      <c r="CF380" s="1165"/>
      <c r="CG380" s="1165"/>
      <c r="CH380" s="1165"/>
      <c r="CI380" s="1165"/>
      <c r="CJ380" s="1165"/>
      <c r="CK380" s="1165"/>
      <c r="CL380" s="1223"/>
      <c r="CN380" s="1165"/>
      <c r="CO380" s="1165"/>
      <c r="CP380" s="1165"/>
      <c r="CQ380" s="1165"/>
    </row>
    <row r="381" spans="1:95" hidden="1">
      <c r="A381" s="1165"/>
      <c r="B381" s="1180"/>
      <c r="C381" s="1181"/>
      <c r="D381" s="1165"/>
      <c r="E381" s="1183"/>
      <c r="F381" s="1184"/>
      <c r="G381" s="1234"/>
      <c r="H381" s="1184"/>
      <c r="I381" s="1184"/>
      <c r="J381" s="1184"/>
      <c r="K381" s="1165"/>
      <c r="L381" s="1183"/>
      <c r="M381" s="1165"/>
      <c r="N381" s="1165"/>
      <c r="O381" s="1165"/>
      <c r="P381" s="1165"/>
      <c r="Q381" s="1165"/>
      <c r="R381" s="1165"/>
      <c r="S381" s="1165"/>
      <c r="T381" s="1165"/>
      <c r="U381" s="1165"/>
      <c r="V381" s="1165"/>
      <c r="W381" s="1165"/>
      <c r="X381" s="1165"/>
      <c r="Y381" s="1165"/>
      <c r="Z381" s="1165"/>
      <c r="AA381" s="1165"/>
      <c r="AB381" s="1165"/>
      <c r="AC381" s="1165"/>
      <c r="AD381" s="1165"/>
      <c r="AE381" s="1165"/>
      <c r="AF381" s="1165"/>
      <c r="AG381" s="1165"/>
      <c r="AH381" s="1165"/>
      <c r="AI381" s="1165"/>
      <c r="AJ381" s="1165"/>
      <c r="AK381" s="1165"/>
      <c r="AL381" s="1165"/>
      <c r="AM381" s="1165"/>
      <c r="AN381" s="1165"/>
      <c r="AO381" s="1165"/>
      <c r="AP381" s="1165"/>
      <c r="AQ381" s="1165"/>
      <c r="AR381" s="1165"/>
      <c r="AS381" s="1165"/>
      <c r="AT381" s="1165"/>
      <c r="AU381" s="1165"/>
      <c r="AV381" s="1165"/>
      <c r="AW381" s="1165"/>
      <c r="AX381" s="1165"/>
      <c r="AY381" s="1165"/>
      <c r="AZ381" s="1165"/>
      <c r="BA381" s="1165"/>
      <c r="BB381" s="1165"/>
      <c r="BC381" s="1165"/>
      <c r="BD381" s="1165"/>
      <c r="BE381" s="1165"/>
      <c r="BF381" s="1165"/>
      <c r="BG381" s="1165"/>
      <c r="BH381" s="1165"/>
      <c r="BI381" s="1165"/>
      <c r="BJ381" s="1165"/>
      <c r="BK381" s="1165"/>
      <c r="BL381" s="1165"/>
      <c r="BM381" s="1165"/>
      <c r="BN381" s="1165"/>
      <c r="BO381" s="1165"/>
      <c r="BP381" s="1165"/>
      <c r="BQ381" s="1165"/>
      <c r="BR381" s="1165"/>
      <c r="BS381" s="1165"/>
      <c r="BT381" s="1165"/>
      <c r="BU381" s="1165"/>
      <c r="BV381" s="1165"/>
      <c r="BW381" s="1165"/>
      <c r="BX381" s="1165"/>
      <c r="BY381" s="1165"/>
      <c r="BZ381" s="1165"/>
      <c r="CA381" s="1165"/>
      <c r="CB381" s="1165"/>
      <c r="CC381" s="1165"/>
      <c r="CD381" s="1165"/>
      <c r="CE381" s="1165"/>
      <c r="CF381" s="1165"/>
      <c r="CG381" s="1165"/>
      <c r="CH381" s="1165"/>
      <c r="CI381" s="1165"/>
      <c r="CJ381" s="1165"/>
      <c r="CK381" s="1165"/>
      <c r="CL381" s="1165"/>
      <c r="CN381" s="1165"/>
      <c r="CO381" s="1165"/>
      <c r="CP381" s="1165"/>
      <c r="CQ381" s="1165"/>
    </row>
    <row r="382" spans="1:95" s="933" customFormat="1" hidden="1">
      <c r="A382" s="1185"/>
      <c r="B382" s="1201"/>
      <c r="C382" s="1187"/>
      <c r="D382" s="1185"/>
      <c r="E382" s="1194"/>
      <c r="F382" s="1197"/>
      <c r="G382" s="1235"/>
      <c r="H382" s="1197"/>
      <c r="I382" s="1197"/>
      <c r="J382" s="1197"/>
      <c r="K382" s="1185"/>
      <c r="L382" s="1194"/>
      <c r="M382" s="1185"/>
      <c r="N382" s="1185"/>
      <c r="O382" s="1185"/>
      <c r="P382" s="1185"/>
      <c r="Q382" s="1185"/>
      <c r="R382" s="1185"/>
      <c r="S382" s="1185"/>
      <c r="T382" s="1185"/>
      <c r="U382" s="1185"/>
      <c r="V382" s="1185"/>
      <c r="W382" s="1185"/>
      <c r="X382" s="1185"/>
      <c r="Y382" s="1185"/>
      <c r="Z382" s="1185"/>
      <c r="AA382" s="1185"/>
      <c r="AB382" s="1185"/>
      <c r="AC382" s="1185"/>
      <c r="AD382" s="1185"/>
      <c r="AE382" s="1185"/>
      <c r="AF382" s="1185"/>
      <c r="AG382" s="1185"/>
      <c r="AH382" s="1185"/>
      <c r="AI382" s="1185"/>
      <c r="AJ382" s="1185"/>
      <c r="AK382" s="1185"/>
      <c r="AL382" s="1185"/>
      <c r="AM382" s="1185"/>
      <c r="AN382" s="1185"/>
      <c r="AO382" s="1185"/>
      <c r="AP382" s="1185"/>
      <c r="AQ382" s="1185"/>
      <c r="AR382" s="1185"/>
      <c r="AS382" s="1185"/>
      <c r="AT382" s="1185"/>
      <c r="AU382" s="1185"/>
      <c r="AV382" s="1185"/>
      <c r="AW382" s="1185"/>
      <c r="AX382" s="1185"/>
      <c r="AY382" s="1185"/>
      <c r="AZ382" s="1185"/>
      <c r="BA382" s="1185"/>
      <c r="BB382" s="1185"/>
      <c r="BC382" s="1185"/>
      <c r="BD382" s="1185"/>
      <c r="BE382" s="1185"/>
      <c r="BF382" s="1185"/>
      <c r="BG382" s="1185"/>
      <c r="BH382" s="1185"/>
      <c r="BI382" s="1185"/>
      <c r="BJ382" s="1185"/>
      <c r="BK382" s="1185"/>
      <c r="BL382" s="1185"/>
      <c r="BM382" s="1185"/>
      <c r="BN382" s="1185"/>
      <c r="BO382" s="1185"/>
      <c r="BP382" s="1185"/>
      <c r="BQ382" s="1185"/>
      <c r="BR382" s="1185"/>
      <c r="BS382" s="1185"/>
      <c r="BT382" s="1185"/>
      <c r="BU382" s="1185"/>
      <c r="BV382" s="1185"/>
      <c r="BW382" s="1185"/>
      <c r="BX382" s="1185"/>
      <c r="BY382" s="1185"/>
      <c r="BZ382" s="1185"/>
      <c r="CA382" s="1185"/>
      <c r="CB382" s="1185"/>
      <c r="CC382" s="1185"/>
      <c r="CD382" s="1185"/>
      <c r="CE382" s="1185"/>
      <c r="CF382" s="1185"/>
      <c r="CG382" s="1185"/>
      <c r="CH382" s="1185"/>
      <c r="CI382" s="1185"/>
      <c r="CJ382" s="1185"/>
      <c r="CK382" s="1185"/>
      <c r="CL382" s="1185"/>
      <c r="CN382" s="1185"/>
      <c r="CO382" s="1185"/>
      <c r="CP382" s="1185"/>
      <c r="CQ382" s="1185"/>
    </row>
    <row r="383" spans="1:95" hidden="1">
      <c r="A383" s="1165" t="s">
        <v>714</v>
      </c>
      <c r="B383" s="1180">
        <v>44927</v>
      </c>
      <c r="C383" s="1181">
        <v>44951</v>
      </c>
      <c r="D383" s="1182"/>
      <c r="E383" s="1165">
        <v>8.39</v>
      </c>
      <c r="F383" s="1165">
        <v>8430</v>
      </c>
      <c r="G383" s="1234"/>
      <c r="H383" s="1165"/>
      <c r="I383" s="1165"/>
      <c r="J383" s="1165"/>
      <c r="K383" s="1165"/>
      <c r="L383" s="1183">
        <v>8.49</v>
      </c>
      <c r="M383" s="1184">
        <v>9670</v>
      </c>
      <c r="N383" s="1184">
        <v>7</v>
      </c>
      <c r="O383" s="1184"/>
      <c r="P383" s="1184"/>
      <c r="Q383" s="1184"/>
      <c r="R383" s="1184"/>
      <c r="S383" s="1184"/>
      <c r="T383" s="1184"/>
      <c r="U383" s="1184"/>
      <c r="V383" s="1165"/>
      <c r="W383" s="1165"/>
      <c r="X383" s="1165"/>
      <c r="Y383" s="1165"/>
      <c r="Z383" s="1165"/>
      <c r="AA383" s="1165"/>
      <c r="AB383" s="1165"/>
      <c r="AC383" s="1165"/>
      <c r="AD383" s="1165"/>
      <c r="AE383" s="1165"/>
      <c r="AF383" s="1165"/>
      <c r="AG383" s="1165"/>
      <c r="AH383" s="1165"/>
      <c r="AI383" s="1165"/>
      <c r="AJ383" s="1165"/>
      <c r="AK383" s="1165"/>
      <c r="AL383" s="1165"/>
      <c r="AM383" s="1165"/>
      <c r="AN383" s="1165"/>
      <c r="AO383" s="1165"/>
      <c r="AP383" s="1165"/>
      <c r="AQ383" s="1165"/>
      <c r="AR383" s="1165"/>
      <c r="AS383" s="1165"/>
      <c r="AT383" s="1165"/>
      <c r="AU383" s="1165"/>
      <c r="AV383" s="1165"/>
      <c r="AW383" s="1165"/>
      <c r="AX383" s="1165"/>
      <c r="AY383" s="1165"/>
      <c r="AZ383" s="1165"/>
      <c r="BA383" s="1165"/>
      <c r="BB383" s="1165"/>
      <c r="BC383" s="1165"/>
      <c r="BD383" s="1165"/>
      <c r="BE383" s="1165"/>
      <c r="BF383" s="1165"/>
      <c r="BG383" s="1165"/>
      <c r="BH383" s="1165"/>
      <c r="BI383" s="1165"/>
      <c r="BJ383" s="1165"/>
      <c r="BK383" s="1165"/>
      <c r="BL383" s="1165"/>
      <c r="BM383" s="1165"/>
      <c r="BN383" s="1165"/>
      <c r="BO383" s="1165"/>
      <c r="BP383" s="1165"/>
      <c r="BQ383" s="1165"/>
      <c r="BR383" s="1165"/>
      <c r="BS383" s="1165"/>
      <c r="BT383" s="1165"/>
      <c r="BU383" s="1165"/>
      <c r="BV383" s="1165"/>
      <c r="BW383" s="1165"/>
      <c r="BX383" s="1165"/>
      <c r="BY383" s="1165"/>
      <c r="BZ383" s="1165"/>
      <c r="CA383" s="1165"/>
      <c r="CB383" s="1165"/>
      <c r="CC383" s="1165"/>
      <c r="CD383" s="1165"/>
      <c r="CE383" s="1165"/>
      <c r="CF383" s="1165"/>
      <c r="CG383" s="1165"/>
      <c r="CH383" s="1165"/>
      <c r="CI383" s="1165"/>
      <c r="CJ383" s="1165"/>
      <c r="CK383" s="1165"/>
      <c r="CL383" s="1165">
        <f t="shared" ref="CL383:CL413" si="10">IF(N383="","",IF(LEFT(N383,1)="&lt;",VALUE(RIGHT(N383,1)/2),N383))</f>
        <v>7</v>
      </c>
      <c r="CN383" s="1184"/>
      <c r="CO383" s="1165"/>
      <c r="CP383" s="1165"/>
      <c r="CQ383" s="1165"/>
    </row>
    <row r="384" spans="1:95" hidden="1">
      <c r="A384" s="1165" t="s">
        <v>714</v>
      </c>
      <c r="B384" s="1180">
        <v>44958</v>
      </c>
      <c r="C384" s="1181">
        <v>44977</v>
      </c>
      <c r="D384" s="1182"/>
      <c r="E384" s="1183">
        <v>8.26</v>
      </c>
      <c r="F384" s="1165">
        <v>9300</v>
      </c>
      <c r="G384" s="1234"/>
      <c r="H384" s="1165"/>
      <c r="I384" s="1165"/>
      <c r="J384" s="1165"/>
      <c r="K384" s="1165"/>
      <c r="L384" s="1183">
        <v>8.41</v>
      </c>
      <c r="M384" s="1165">
        <v>8790</v>
      </c>
      <c r="N384" s="1165">
        <v>12</v>
      </c>
      <c r="O384" s="1165"/>
      <c r="P384" s="1165"/>
      <c r="Q384" s="1165"/>
      <c r="R384" s="1165"/>
      <c r="S384" s="1165"/>
      <c r="T384" s="1165"/>
      <c r="U384" s="1165"/>
      <c r="V384" s="1165"/>
      <c r="W384" s="1165"/>
      <c r="X384" s="1165"/>
      <c r="Y384" s="1165"/>
      <c r="Z384" s="1165"/>
      <c r="AA384" s="1165"/>
      <c r="AB384" s="1165"/>
      <c r="AC384" s="1165"/>
      <c r="AD384" s="1165"/>
      <c r="AE384" s="1165"/>
      <c r="AF384" s="1165"/>
      <c r="AG384" s="1165"/>
      <c r="AH384" s="1165"/>
      <c r="AI384" s="1165"/>
      <c r="AJ384" s="1165"/>
      <c r="AK384" s="1165"/>
      <c r="AL384" s="1165"/>
      <c r="AM384" s="1165"/>
      <c r="AN384" s="1165"/>
      <c r="AO384" s="1165"/>
      <c r="AP384" s="1165"/>
      <c r="AQ384" s="1165"/>
      <c r="AR384" s="1165"/>
      <c r="AS384" s="1165"/>
      <c r="AT384" s="1165"/>
      <c r="AU384" s="1165"/>
      <c r="AV384" s="1165"/>
      <c r="AW384" s="1165"/>
      <c r="AX384" s="1165"/>
      <c r="AY384" s="1165"/>
      <c r="AZ384" s="1165"/>
      <c r="BA384" s="1165"/>
      <c r="BB384" s="1165"/>
      <c r="BC384" s="1165"/>
      <c r="BD384" s="1165"/>
      <c r="BE384" s="1165"/>
      <c r="BF384" s="1165"/>
      <c r="BG384" s="1165"/>
      <c r="BH384" s="1165"/>
      <c r="BI384" s="1165"/>
      <c r="BJ384" s="1165"/>
      <c r="BK384" s="1165"/>
      <c r="BL384" s="1165"/>
      <c r="BM384" s="1165"/>
      <c r="BN384" s="1165"/>
      <c r="BO384" s="1165"/>
      <c r="BP384" s="1165"/>
      <c r="BQ384" s="1165"/>
      <c r="BR384" s="1165"/>
      <c r="BS384" s="1165"/>
      <c r="BT384" s="1165"/>
      <c r="BU384" s="1165"/>
      <c r="BV384" s="1165"/>
      <c r="BW384" s="1165"/>
      <c r="BX384" s="1165"/>
      <c r="BY384" s="1165"/>
      <c r="BZ384" s="1165"/>
      <c r="CA384" s="1165"/>
      <c r="CB384" s="1165"/>
      <c r="CC384" s="1165"/>
      <c r="CD384" s="1165"/>
      <c r="CE384" s="1165"/>
      <c r="CF384" s="1165"/>
      <c r="CG384" s="1165"/>
      <c r="CH384" s="1165"/>
      <c r="CI384" s="1165"/>
      <c r="CJ384" s="1165"/>
      <c r="CK384" s="1165"/>
      <c r="CL384" s="1165">
        <f t="shared" si="10"/>
        <v>12</v>
      </c>
      <c r="CN384" s="1165"/>
      <c r="CO384" s="1165"/>
      <c r="CP384" s="1165"/>
      <c r="CQ384" s="1165"/>
    </row>
    <row r="385" spans="1:95" hidden="1">
      <c r="A385" s="1165" t="s">
        <v>714</v>
      </c>
      <c r="B385" s="1180">
        <v>44986</v>
      </c>
      <c r="C385" s="1181">
        <v>45007</v>
      </c>
      <c r="D385" s="1182"/>
      <c r="E385" s="1165">
        <v>8.06</v>
      </c>
      <c r="F385" s="1165">
        <v>8640</v>
      </c>
      <c r="G385" s="1234"/>
      <c r="H385" s="1165"/>
      <c r="I385" s="1165"/>
      <c r="J385" s="1165"/>
      <c r="K385" s="1165"/>
      <c r="L385" s="1183">
        <v>8.24</v>
      </c>
      <c r="M385" s="1165">
        <v>9620</v>
      </c>
      <c r="N385" s="1165">
        <v>6</v>
      </c>
      <c r="O385" s="1165"/>
      <c r="P385" s="1165"/>
      <c r="Q385" s="1165"/>
      <c r="R385" s="1165"/>
      <c r="S385" s="1165"/>
      <c r="T385" s="1165"/>
      <c r="U385" s="1165"/>
      <c r="V385" s="1165">
        <v>1E-3</v>
      </c>
      <c r="W385" s="1165">
        <v>2.8000000000000001E-2</v>
      </c>
      <c r="X385" s="1165" t="s">
        <v>37</v>
      </c>
      <c r="Y385" s="1165" t="s">
        <v>17</v>
      </c>
      <c r="Z385" s="1165"/>
      <c r="AA385" s="1165" t="s">
        <v>17</v>
      </c>
      <c r="AB385" s="1165" t="s">
        <v>17</v>
      </c>
      <c r="AC385" s="1165">
        <v>0.16800000000000001</v>
      </c>
      <c r="AD385" s="1165">
        <v>4.0000000000000001E-3</v>
      </c>
      <c r="AE385" s="1165" t="s">
        <v>30</v>
      </c>
      <c r="AF385" s="1165" t="s">
        <v>50</v>
      </c>
      <c r="AG385" s="1165">
        <v>0.13</v>
      </c>
      <c r="AH385" s="1165" t="s">
        <v>52</v>
      </c>
      <c r="AI385" s="1165"/>
      <c r="AJ385" s="1165">
        <v>2E-3</v>
      </c>
      <c r="AK385" s="1165">
        <v>2.8000000000000001E-2</v>
      </c>
      <c r="AL385" s="1165" t="s">
        <v>37</v>
      </c>
      <c r="AM385" s="1165" t="s">
        <v>17</v>
      </c>
      <c r="AN385" s="1165"/>
      <c r="AO385" s="1165" t="s">
        <v>17</v>
      </c>
      <c r="AP385" s="1165" t="s">
        <v>17</v>
      </c>
      <c r="AQ385" s="1165">
        <v>0.19</v>
      </c>
      <c r="AR385" s="1165">
        <v>4.0000000000000001E-3</v>
      </c>
      <c r="AS385" s="1165" t="s">
        <v>30</v>
      </c>
      <c r="AT385" s="1165" t="s">
        <v>50</v>
      </c>
      <c r="AU385" s="1165">
        <v>0.15</v>
      </c>
      <c r="AV385" s="1165">
        <v>0.12</v>
      </c>
      <c r="AW385" s="1165" t="s">
        <v>37</v>
      </c>
      <c r="AX385" s="1165" t="s">
        <v>37</v>
      </c>
      <c r="AY385" s="1165" t="s">
        <v>53</v>
      </c>
      <c r="AZ385" s="1165" t="s">
        <v>85</v>
      </c>
      <c r="BA385" s="1165" t="s">
        <v>85</v>
      </c>
      <c r="BB385" s="1165" t="s">
        <v>85</v>
      </c>
      <c r="BC385" s="1165" t="s">
        <v>85</v>
      </c>
      <c r="BD385" s="1165" t="s">
        <v>85</v>
      </c>
      <c r="BE385" s="1165" t="s">
        <v>85</v>
      </c>
      <c r="BF385" s="1165" t="s">
        <v>85</v>
      </c>
      <c r="BG385" s="1165" t="s">
        <v>85</v>
      </c>
      <c r="BH385" s="1165" t="s">
        <v>85</v>
      </c>
      <c r="BI385" s="1165" t="s">
        <v>85</v>
      </c>
      <c r="BJ385" s="1165" t="s">
        <v>85</v>
      </c>
      <c r="BK385" s="1165" t="s">
        <v>85</v>
      </c>
      <c r="BL385" s="1165" t="s">
        <v>102</v>
      </c>
      <c r="BM385" s="1165" t="s">
        <v>85</v>
      </c>
      <c r="BN385" s="1165" t="s">
        <v>85</v>
      </c>
      <c r="BO385" s="1165" t="s">
        <v>85</v>
      </c>
      <c r="BP385" s="1165" t="s">
        <v>102</v>
      </c>
      <c r="BQ385" s="1165" t="s">
        <v>102</v>
      </c>
      <c r="BR385" s="1165" t="s">
        <v>332</v>
      </c>
      <c r="BS385" s="1165" t="s">
        <v>0</v>
      </c>
      <c r="BT385" s="1165" t="s">
        <v>333</v>
      </c>
      <c r="BU385" s="1165" t="s">
        <v>0</v>
      </c>
      <c r="BV385" s="1165" t="s">
        <v>0</v>
      </c>
      <c r="BW385" s="1165" t="s">
        <v>332</v>
      </c>
      <c r="BX385" s="1165" t="s">
        <v>332</v>
      </c>
      <c r="BY385" s="1165" t="s">
        <v>333</v>
      </c>
      <c r="BZ385" s="1165" t="s">
        <v>333</v>
      </c>
      <c r="CA385" s="1165" t="s">
        <v>333</v>
      </c>
      <c r="CB385" s="1165" t="s">
        <v>333</v>
      </c>
      <c r="CC385" s="1165" t="s">
        <v>333</v>
      </c>
      <c r="CD385" s="1165" t="s">
        <v>51</v>
      </c>
      <c r="CE385" s="1165" t="s">
        <v>15</v>
      </c>
      <c r="CF385" s="1165" t="s">
        <v>15</v>
      </c>
      <c r="CG385" s="1165" t="s">
        <v>15</v>
      </c>
      <c r="CH385" s="1165" t="s">
        <v>15</v>
      </c>
      <c r="CI385" s="1165" t="s">
        <v>15</v>
      </c>
      <c r="CJ385" s="1165" t="s">
        <v>51</v>
      </c>
      <c r="CK385" s="1165" t="s">
        <v>53</v>
      </c>
      <c r="CL385" s="1165">
        <f t="shared" si="10"/>
        <v>6</v>
      </c>
      <c r="CN385" s="1165"/>
      <c r="CO385" s="1165"/>
      <c r="CP385" s="1165"/>
      <c r="CQ385" s="1165"/>
    </row>
    <row r="386" spans="1:95" hidden="1">
      <c r="A386" s="1165" t="s">
        <v>714</v>
      </c>
      <c r="B386" s="1180">
        <v>45017</v>
      </c>
      <c r="C386" s="1181">
        <v>45042</v>
      </c>
      <c r="D386" s="1182"/>
      <c r="E386" s="1165">
        <v>8.26</v>
      </c>
      <c r="F386" s="1165">
        <v>10100</v>
      </c>
      <c r="G386" s="1234"/>
      <c r="H386" s="1165"/>
      <c r="I386" s="1165"/>
      <c r="J386" s="1165"/>
      <c r="K386" s="1165"/>
      <c r="L386" s="1183">
        <v>8.34</v>
      </c>
      <c r="M386" s="1165">
        <v>10700</v>
      </c>
      <c r="N386" s="1165">
        <v>13</v>
      </c>
      <c r="O386" s="1165"/>
      <c r="P386" s="1165"/>
      <c r="Q386" s="1165"/>
      <c r="R386" s="1165"/>
      <c r="S386" s="1165"/>
      <c r="T386" s="1165"/>
      <c r="U386" s="1165"/>
      <c r="V386" s="1165"/>
      <c r="W386" s="1165"/>
      <c r="X386" s="1165"/>
      <c r="Y386" s="1165"/>
      <c r="Z386" s="1165"/>
      <c r="AA386" s="1165"/>
      <c r="AB386" s="1165"/>
      <c r="AC386" s="1165"/>
      <c r="AD386" s="1165"/>
      <c r="AE386" s="1165"/>
      <c r="AF386" s="1165"/>
      <c r="AG386" s="1165"/>
      <c r="AH386" s="1165"/>
      <c r="AI386" s="1165"/>
      <c r="AJ386" s="1165"/>
      <c r="AK386" s="1165"/>
      <c r="AL386" s="1165"/>
      <c r="AM386" s="1165"/>
      <c r="AN386" s="1165"/>
      <c r="AO386" s="1165"/>
      <c r="AP386" s="1165"/>
      <c r="AQ386" s="1165"/>
      <c r="AR386" s="1165"/>
      <c r="AS386" s="1165"/>
      <c r="AT386" s="1165"/>
      <c r="AU386" s="1165"/>
      <c r="AV386" s="1165"/>
      <c r="AW386" s="1165"/>
      <c r="AX386" s="1165"/>
      <c r="AY386" s="1165"/>
      <c r="AZ386" s="1165"/>
      <c r="BA386" s="1165"/>
      <c r="BB386" s="1165"/>
      <c r="BC386" s="1165"/>
      <c r="BD386" s="1165"/>
      <c r="BE386" s="1165"/>
      <c r="BF386" s="1165"/>
      <c r="BG386" s="1165"/>
      <c r="BH386" s="1165"/>
      <c r="BI386" s="1165"/>
      <c r="BJ386" s="1165"/>
      <c r="BK386" s="1165"/>
      <c r="BL386" s="1165"/>
      <c r="BM386" s="1165"/>
      <c r="BN386" s="1165"/>
      <c r="BO386" s="1165"/>
      <c r="BP386" s="1165"/>
      <c r="BQ386" s="1165"/>
      <c r="BR386" s="1165"/>
      <c r="BS386" s="1165"/>
      <c r="BT386" s="1165"/>
      <c r="BU386" s="1165"/>
      <c r="BV386" s="1165"/>
      <c r="BW386" s="1165"/>
      <c r="BX386" s="1165"/>
      <c r="BY386" s="1165"/>
      <c r="BZ386" s="1165"/>
      <c r="CA386" s="1165"/>
      <c r="CB386" s="1165"/>
      <c r="CC386" s="1165"/>
      <c r="CD386" s="1165"/>
      <c r="CE386" s="1165"/>
      <c r="CF386" s="1165"/>
      <c r="CG386" s="1165"/>
      <c r="CH386" s="1165"/>
      <c r="CI386" s="1165"/>
      <c r="CJ386" s="1165"/>
      <c r="CK386" s="1165"/>
      <c r="CL386" s="1165">
        <f t="shared" si="10"/>
        <v>13</v>
      </c>
      <c r="CN386" s="1165"/>
      <c r="CO386" s="1165"/>
      <c r="CP386" s="1165"/>
      <c r="CQ386" s="1165"/>
    </row>
    <row r="387" spans="1:95" hidden="1">
      <c r="A387" s="1165" t="s">
        <v>714</v>
      </c>
      <c r="B387" s="1180">
        <v>45047</v>
      </c>
      <c r="C387" s="1181">
        <v>45061</v>
      </c>
      <c r="D387" s="1182"/>
      <c r="E387" s="1183">
        <v>8.42</v>
      </c>
      <c r="F387" s="1184">
        <v>10000</v>
      </c>
      <c r="G387" s="1234"/>
      <c r="H387" s="1184"/>
      <c r="I387" s="1184"/>
      <c r="J387" s="1184"/>
      <c r="K387" s="1165"/>
      <c r="L387" s="1183">
        <v>8.3800000000000008</v>
      </c>
      <c r="M387" s="1165">
        <v>10700</v>
      </c>
      <c r="N387" s="1165">
        <v>7</v>
      </c>
      <c r="O387" s="1165"/>
      <c r="P387" s="1165"/>
      <c r="Q387" s="1165"/>
      <c r="R387" s="1165"/>
      <c r="S387" s="1165"/>
      <c r="T387" s="1165"/>
      <c r="U387" s="1165"/>
      <c r="V387" s="1165"/>
      <c r="W387" s="1165"/>
      <c r="X387" s="1165"/>
      <c r="Y387" s="1165"/>
      <c r="Z387" s="1165"/>
      <c r="AA387" s="1165"/>
      <c r="AB387" s="1165"/>
      <c r="AC387" s="1165"/>
      <c r="AD387" s="1165"/>
      <c r="AE387" s="1165"/>
      <c r="AF387" s="1165"/>
      <c r="AG387" s="1165"/>
      <c r="AH387" s="1165"/>
      <c r="AI387" s="1165"/>
      <c r="AJ387" s="1165"/>
      <c r="AK387" s="1165"/>
      <c r="AL387" s="1165"/>
      <c r="AM387" s="1165"/>
      <c r="AN387" s="1165"/>
      <c r="AO387" s="1165"/>
      <c r="AP387" s="1165"/>
      <c r="AQ387" s="1165"/>
      <c r="AR387" s="1165"/>
      <c r="AS387" s="1165"/>
      <c r="AT387" s="1165"/>
      <c r="AU387" s="1165"/>
      <c r="AV387" s="1165"/>
      <c r="AW387" s="1165"/>
      <c r="AX387" s="1165"/>
      <c r="AY387" s="1165"/>
      <c r="AZ387" s="1165"/>
      <c r="BA387" s="1165"/>
      <c r="BB387" s="1165"/>
      <c r="BC387" s="1165"/>
      <c r="BD387" s="1165"/>
      <c r="BE387" s="1165"/>
      <c r="BF387" s="1165"/>
      <c r="BG387" s="1165"/>
      <c r="BH387" s="1165"/>
      <c r="BI387" s="1165"/>
      <c r="BJ387" s="1165"/>
      <c r="BK387" s="1165"/>
      <c r="BL387" s="1165"/>
      <c r="BM387" s="1165"/>
      <c r="BN387" s="1165"/>
      <c r="BO387" s="1165"/>
      <c r="BP387" s="1165"/>
      <c r="BQ387" s="1165"/>
      <c r="BR387" s="1165"/>
      <c r="BS387" s="1165"/>
      <c r="BT387" s="1165"/>
      <c r="BU387" s="1165"/>
      <c r="BV387" s="1165"/>
      <c r="BW387" s="1165"/>
      <c r="BX387" s="1165"/>
      <c r="BY387" s="1165"/>
      <c r="BZ387" s="1165"/>
      <c r="CA387" s="1165"/>
      <c r="CB387" s="1165"/>
      <c r="CC387" s="1165"/>
      <c r="CD387" s="1165"/>
      <c r="CE387" s="1165"/>
      <c r="CF387" s="1165"/>
      <c r="CG387" s="1165"/>
      <c r="CH387" s="1165"/>
      <c r="CI387" s="1165"/>
      <c r="CJ387" s="1165"/>
      <c r="CK387" s="1165"/>
      <c r="CL387" s="1165">
        <f t="shared" si="10"/>
        <v>7</v>
      </c>
      <c r="CN387" s="1165"/>
      <c r="CO387" s="1165"/>
      <c r="CP387" s="1165"/>
      <c r="CQ387" s="1165"/>
    </row>
    <row r="388" spans="1:95" hidden="1">
      <c r="A388" s="1165" t="s">
        <v>714</v>
      </c>
      <c r="B388" s="1180">
        <v>45078</v>
      </c>
      <c r="C388" s="1181">
        <v>45104</v>
      </c>
      <c r="D388" s="1182"/>
      <c r="E388" s="1165">
        <v>8.49</v>
      </c>
      <c r="F388" s="1165">
        <v>10100</v>
      </c>
      <c r="G388" s="1234"/>
      <c r="H388" s="1165"/>
      <c r="I388" s="1165"/>
      <c r="J388" s="1165"/>
      <c r="K388" s="1165"/>
      <c r="L388" s="1183">
        <v>8.39</v>
      </c>
      <c r="M388" s="1165">
        <v>10900</v>
      </c>
      <c r="N388" s="1165" t="s">
        <v>53</v>
      </c>
      <c r="O388" s="1165"/>
      <c r="P388" s="1165"/>
      <c r="Q388" s="1165"/>
      <c r="R388" s="1165"/>
      <c r="S388" s="1165"/>
      <c r="T388" s="1165"/>
      <c r="U388" s="1165"/>
      <c r="V388" s="1165" t="s">
        <v>17</v>
      </c>
      <c r="W388" s="1165">
        <v>2.7E-2</v>
      </c>
      <c r="X388" s="1165" t="s">
        <v>37</v>
      </c>
      <c r="Y388" s="1165" t="s">
        <v>17</v>
      </c>
      <c r="Z388" s="1165"/>
      <c r="AA388" s="1165" t="s">
        <v>17</v>
      </c>
      <c r="AB388" s="1165" t="s">
        <v>17</v>
      </c>
      <c r="AC388" s="1165">
        <v>3.5999999999999997E-2</v>
      </c>
      <c r="AD388" s="1165">
        <v>4.0000000000000001E-3</v>
      </c>
      <c r="AE388" s="1165" t="s">
        <v>30</v>
      </c>
      <c r="AF388" s="1165" t="s">
        <v>50</v>
      </c>
      <c r="AG388" s="1165">
        <v>0.16</v>
      </c>
      <c r="AH388" s="1165" t="s">
        <v>52</v>
      </c>
      <c r="AI388" s="1165"/>
      <c r="AJ388" s="1165">
        <v>1E-3</v>
      </c>
      <c r="AK388" s="1165">
        <v>2.7E-2</v>
      </c>
      <c r="AL388" s="1165" t="s">
        <v>37</v>
      </c>
      <c r="AM388" s="1165" t="s">
        <v>17</v>
      </c>
      <c r="AN388" s="1165"/>
      <c r="AO388" s="1165" t="s">
        <v>17</v>
      </c>
      <c r="AP388" s="1165" t="s">
        <v>17</v>
      </c>
      <c r="AQ388" s="1165">
        <v>5.3999999999999999E-2</v>
      </c>
      <c r="AR388" s="1165">
        <v>4.0000000000000001E-3</v>
      </c>
      <c r="AS388" s="1165" t="s">
        <v>30</v>
      </c>
      <c r="AT388" s="1165" t="s">
        <v>50</v>
      </c>
      <c r="AU388" s="1165">
        <v>0.16</v>
      </c>
      <c r="AV388" s="1165">
        <v>0.15</v>
      </c>
      <c r="AW388" s="1165" t="s">
        <v>37</v>
      </c>
      <c r="AX388" s="1165" t="s">
        <v>37</v>
      </c>
      <c r="AY388" s="1165" t="s">
        <v>53</v>
      </c>
      <c r="AZ388" s="1165" t="s">
        <v>85</v>
      </c>
      <c r="BA388" s="1165" t="s">
        <v>85</v>
      </c>
      <c r="BB388" s="1165" t="s">
        <v>85</v>
      </c>
      <c r="BC388" s="1165" t="s">
        <v>85</v>
      </c>
      <c r="BD388" s="1165" t="s">
        <v>85</v>
      </c>
      <c r="BE388" s="1165" t="s">
        <v>85</v>
      </c>
      <c r="BF388" s="1165" t="s">
        <v>85</v>
      </c>
      <c r="BG388" s="1165" t="s">
        <v>85</v>
      </c>
      <c r="BH388" s="1165" t="s">
        <v>85</v>
      </c>
      <c r="BI388" s="1165" t="s">
        <v>85</v>
      </c>
      <c r="BJ388" s="1165" t="s">
        <v>85</v>
      </c>
      <c r="BK388" s="1165" t="s">
        <v>85</v>
      </c>
      <c r="BL388" s="1165" t="s">
        <v>102</v>
      </c>
      <c r="BM388" s="1165" t="s">
        <v>85</v>
      </c>
      <c r="BN388" s="1165" t="s">
        <v>85</v>
      </c>
      <c r="BO388" s="1165" t="s">
        <v>85</v>
      </c>
      <c r="BP388" s="1165" t="s">
        <v>102</v>
      </c>
      <c r="BQ388" s="1165" t="s">
        <v>102</v>
      </c>
      <c r="BR388" s="1165" t="s">
        <v>332</v>
      </c>
      <c r="BS388" s="1165" t="s">
        <v>0</v>
      </c>
      <c r="BT388" s="1165" t="s">
        <v>333</v>
      </c>
      <c r="BU388" s="1165" t="s">
        <v>0</v>
      </c>
      <c r="BV388" s="1165" t="s">
        <v>0</v>
      </c>
      <c r="BW388" s="1165" t="s">
        <v>332</v>
      </c>
      <c r="BX388" s="1165" t="s">
        <v>332</v>
      </c>
      <c r="BY388" s="1165" t="s">
        <v>333</v>
      </c>
      <c r="BZ388" s="1165" t="s">
        <v>333</v>
      </c>
      <c r="CA388" s="1165" t="s">
        <v>333</v>
      </c>
      <c r="CB388" s="1165" t="s">
        <v>333</v>
      </c>
      <c r="CC388" s="1165" t="s">
        <v>333</v>
      </c>
      <c r="CD388" s="1165" t="s">
        <v>51</v>
      </c>
      <c r="CE388" s="1165" t="s">
        <v>15</v>
      </c>
      <c r="CF388" s="1165" t="s">
        <v>15</v>
      </c>
      <c r="CG388" s="1165" t="s">
        <v>15</v>
      </c>
      <c r="CH388" s="1165" t="s">
        <v>15</v>
      </c>
      <c r="CI388" s="1165" t="s">
        <v>15</v>
      </c>
      <c r="CJ388" s="1165" t="s">
        <v>51</v>
      </c>
      <c r="CK388" s="1165" t="s">
        <v>53</v>
      </c>
      <c r="CL388" s="1165">
        <f t="shared" si="10"/>
        <v>2.5</v>
      </c>
      <c r="CN388" s="1165"/>
      <c r="CO388" s="1165"/>
      <c r="CP388" s="1165"/>
      <c r="CQ388" s="1165"/>
    </row>
    <row r="389" spans="1:95" hidden="1">
      <c r="A389" s="1165" t="s">
        <v>714</v>
      </c>
      <c r="B389" s="1180">
        <v>45108</v>
      </c>
      <c r="C389" s="1181">
        <v>45117</v>
      </c>
      <c r="D389" s="1182"/>
      <c r="E389" s="1165">
        <v>8.48</v>
      </c>
      <c r="F389" s="1165">
        <v>9110</v>
      </c>
      <c r="G389" s="1234"/>
      <c r="H389" s="1165"/>
      <c r="I389" s="1165"/>
      <c r="J389" s="1165"/>
      <c r="K389" s="1165"/>
      <c r="L389" s="1183">
        <v>8.4700000000000006</v>
      </c>
      <c r="M389" s="1165">
        <v>10800</v>
      </c>
      <c r="N389" s="1165">
        <v>10</v>
      </c>
      <c r="O389" s="1165"/>
      <c r="P389" s="1165"/>
      <c r="Q389" s="1165"/>
      <c r="R389" s="1165"/>
      <c r="S389" s="1165"/>
      <c r="T389" s="1165"/>
      <c r="U389" s="1165"/>
      <c r="V389" s="1165"/>
      <c r="W389" s="1165"/>
      <c r="X389" s="1165"/>
      <c r="Y389" s="1165"/>
      <c r="Z389" s="1165"/>
      <c r="AA389" s="1165"/>
      <c r="AB389" s="1165"/>
      <c r="AC389" s="1165"/>
      <c r="AD389" s="1165"/>
      <c r="AE389" s="1165"/>
      <c r="AF389" s="1165"/>
      <c r="AG389" s="1165"/>
      <c r="AH389" s="1165"/>
      <c r="AI389" s="1165"/>
      <c r="AJ389" s="1165"/>
      <c r="AK389" s="1165"/>
      <c r="AL389" s="1165"/>
      <c r="AM389" s="1165"/>
      <c r="AN389" s="1165"/>
      <c r="AO389" s="1165"/>
      <c r="AP389" s="1165"/>
      <c r="AQ389" s="1165"/>
      <c r="AR389" s="1165"/>
      <c r="AS389" s="1165"/>
      <c r="AT389" s="1165"/>
      <c r="AU389" s="1165"/>
      <c r="AV389" s="1165"/>
      <c r="AW389" s="1165"/>
      <c r="AX389" s="1165"/>
      <c r="AY389" s="1165"/>
      <c r="AZ389" s="1165"/>
      <c r="BA389" s="1165"/>
      <c r="BB389" s="1165"/>
      <c r="BC389" s="1165"/>
      <c r="BD389" s="1165"/>
      <c r="BE389" s="1165"/>
      <c r="BF389" s="1165"/>
      <c r="BG389" s="1165"/>
      <c r="BH389" s="1165"/>
      <c r="BI389" s="1165"/>
      <c r="BJ389" s="1165"/>
      <c r="BK389" s="1165"/>
      <c r="BL389" s="1165"/>
      <c r="BM389" s="1165"/>
      <c r="BN389" s="1165"/>
      <c r="BO389" s="1165"/>
      <c r="BP389" s="1165"/>
      <c r="BQ389" s="1165"/>
      <c r="BR389" s="1165"/>
      <c r="BS389" s="1165"/>
      <c r="BT389" s="1165"/>
      <c r="BU389" s="1165"/>
      <c r="BV389" s="1165"/>
      <c r="BW389" s="1165"/>
      <c r="BX389" s="1165"/>
      <c r="BY389" s="1165"/>
      <c r="BZ389" s="1165"/>
      <c r="CA389" s="1165"/>
      <c r="CB389" s="1165"/>
      <c r="CC389" s="1165"/>
      <c r="CD389" s="1165"/>
      <c r="CE389" s="1165"/>
      <c r="CF389" s="1165"/>
      <c r="CG389" s="1165"/>
      <c r="CH389" s="1165"/>
      <c r="CI389" s="1165"/>
      <c r="CJ389" s="1165"/>
      <c r="CK389" s="1165"/>
      <c r="CL389" s="1165">
        <f t="shared" si="10"/>
        <v>10</v>
      </c>
      <c r="CN389" s="1165"/>
      <c r="CO389" s="1165"/>
      <c r="CP389" s="1165"/>
      <c r="CQ389" s="1165"/>
    </row>
    <row r="390" spans="1:95" hidden="1">
      <c r="A390" s="1165" t="s">
        <v>714</v>
      </c>
      <c r="B390" s="1180">
        <v>45139</v>
      </c>
      <c r="C390" s="1181">
        <v>45153</v>
      </c>
      <c r="D390" s="1182"/>
      <c r="E390" s="1165">
        <v>8.58</v>
      </c>
      <c r="F390" s="1165">
        <v>10000</v>
      </c>
      <c r="G390" s="1234"/>
      <c r="H390" s="1165"/>
      <c r="I390" s="1165"/>
      <c r="J390" s="1165"/>
      <c r="K390" s="1165"/>
      <c r="L390" s="1183">
        <v>8.4700000000000006</v>
      </c>
      <c r="M390" s="1165">
        <v>10900</v>
      </c>
      <c r="N390" s="1165">
        <v>14</v>
      </c>
      <c r="O390" s="1165"/>
      <c r="P390" s="1165"/>
      <c r="Q390" s="1165"/>
      <c r="R390" s="1165"/>
      <c r="S390" s="1165"/>
      <c r="T390" s="1165"/>
      <c r="U390" s="1165"/>
      <c r="V390" s="1165"/>
      <c r="W390" s="1165"/>
      <c r="X390" s="1165"/>
      <c r="Y390" s="1165"/>
      <c r="Z390" s="1165"/>
      <c r="AA390" s="1165"/>
      <c r="AB390" s="1165"/>
      <c r="AC390" s="1165"/>
      <c r="AD390" s="1165"/>
      <c r="AE390" s="1165"/>
      <c r="AF390" s="1165"/>
      <c r="AG390" s="1165"/>
      <c r="AH390" s="1165"/>
      <c r="AI390" s="1165"/>
      <c r="AJ390" s="1165"/>
      <c r="AK390" s="1165"/>
      <c r="AL390" s="1165"/>
      <c r="AM390" s="1165"/>
      <c r="AN390" s="1165"/>
      <c r="AO390" s="1165"/>
      <c r="AP390" s="1165"/>
      <c r="AQ390" s="1165"/>
      <c r="AR390" s="1165"/>
      <c r="AS390" s="1165"/>
      <c r="AT390" s="1165"/>
      <c r="AU390" s="1165"/>
      <c r="AV390" s="1165"/>
      <c r="AW390" s="1165"/>
      <c r="AX390" s="1165"/>
      <c r="AY390" s="1165"/>
      <c r="AZ390" s="1165"/>
      <c r="BA390" s="1165"/>
      <c r="BB390" s="1165"/>
      <c r="BC390" s="1165"/>
      <c r="BD390" s="1165"/>
      <c r="BE390" s="1165"/>
      <c r="BF390" s="1165"/>
      <c r="BG390" s="1165"/>
      <c r="BH390" s="1165"/>
      <c r="BI390" s="1165"/>
      <c r="BJ390" s="1165"/>
      <c r="BK390" s="1165"/>
      <c r="BL390" s="1165"/>
      <c r="BM390" s="1165"/>
      <c r="BN390" s="1165"/>
      <c r="BO390" s="1165"/>
      <c r="BP390" s="1165"/>
      <c r="BQ390" s="1165"/>
      <c r="BR390" s="1165"/>
      <c r="BS390" s="1165"/>
      <c r="BT390" s="1165"/>
      <c r="BU390" s="1165"/>
      <c r="BV390" s="1165"/>
      <c r="BW390" s="1165"/>
      <c r="BX390" s="1165"/>
      <c r="BY390" s="1165"/>
      <c r="BZ390" s="1165"/>
      <c r="CA390" s="1165"/>
      <c r="CB390" s="1165"/>
      <c r="CC390" s="1165"/>
      <c r="CD390" s="1165"/>
      <c r="CE390" s="1165"/>
      <c r="CF390" s="1165"/>
      <c r="CG390" s="1165"/>
      <c r="CH390" s="1165"/>
      <c r="CI390" s="1165"/>
      <c r="CJ390" s="1165"/>
      <c r="CK390" s="1165"/>
      <c r="CL390" s="1165">
        <f t="shared" si="10"/>
        <v>14</v>
      </c>
      <c r="CN390" s="1165"/>
      <c r="CO390" s="1165"/>
      <c r="CP390" s="1165"/>
      <c r="CQ390" s="1165"/>
    </row>
    <row r="391" spans="1:95" hidden="1">
      <c r="A391" s="1165" t="s">
        <v>714</v>
      </c>
      <c r="B391" s="1180">
        <v>45170</v>
      </c>
      <c r="C391" s="1181">
        <v>45188</v>
      </c>
      <c r="D391" s="1182"/>
      <c r="E391" s="1165">
        <v>8.44</v>
      </c>
      <c r="F391" s="1165">
        <v>10300</v>
      </c>
      <c r="G391" s="1234"/>
      <c r="H391" s="1165"/>
      <c r="I391" s="1165"/>
      <c r="J391" s="1165"/>
      <c r="K391" s="1165" t="s">
        <v>772</v>
      </c>
      <c r="L391" s="1183">
        <v>8.4499999999999993</v>
      </c>
      <c r="M391" s="1165">
        <v>10500</v>
      </c>
      <c r="N391" s="1165">
        <v>28</v>
      </c>
      <c r="O391" s="1165" t="s">
        <v>51</v>
      </c>
      <c r="P391" s="1165">
        <v>28</v>
      </c>
      <c r="Q391" s="1165">
        <v>400</v>
      </c>
      <c r="R391" s="1165">
        <v>428</v>
      </c>
      <c r="S391" s="1165" t="s">
        <v>51</v>
      </c>
      <c r="T391" s="1165">
        <v>6630</v>
      </c>
      <c r="U391" s="1165" t="s">
        <v>30</v>
      </c>
      <c r="V391" s="1165" t="s">
        <v>17</v>
      </c>
      <c r="W391" s="1165">
        <v>1.7999999999999999E-2</v>
      </c>
      <c r="X391" s="1165" t="s">
        <v>37</v>
      </c>
      <c r="Y391" s="1165" t="s">
        <v>17</v>
      </c>
      <c r="Z391" s="1165" t="s">
        <v>17</v>
      </c>
      <c r="AA391" s="1165" t="s">
        <v>17</v>
      </c>
      <c r="AB391" s="1165" t="s">
        <v>17</v>
      </c>
      <c r="AC391" s="1165">
        <v>6.9000000000000006E-2</v>
      </c>
      <c r="AD391" s="1165">
        <v>4.0000000000000001E-3</v>
      </c>
      <c r="AE391" s="1165" t="s">
        <v>30</v>
      </c>
      <c r="AF391" s="1165" t="s">
        <v>50</v>
      </c>
      <c r="AG391" s="1165">
        <v>0.18</v>
      </c>
      <c r="AH391" s="1165">
        <v>0.05</v>
      </c>
      <c r="AI391" s="1165">
        <v>0.06</v>
      </c>
      <c r="AJ391" s="1165">
        <v>2E-3</v>
      </c>
      <c r="AK391" s="1165">
        <v>2.1000000000000001E-2</v>
      </c>
      <c r="AL391" s="1165">
        <v>1E-4</v>
      </c>
      <c r="AM391" s="1165" t="s">
        <v>17</v>
      </c>
      <c r="AN391" s="1165">
        <v>1E-3</v>
      </c>
      <c r="AO391" s="1165" t="s">
        <v>17</v>
      </c>
      <c r="AP391" s="1165" t="s">
        <v>17</v>
      </c>
      <c r="AQ391" s="1165">
        <v>0.188</v>
      </c>
      <c r="AR391" s="1165">
        <v>6.0000000000000001E-3</v>
      </c>
      <c r="AS391" s="1165" t="s">
        <v>30</v>
      </c>
      <c r="AT391" s="1165" t="s">
        <v>50</v>
      </c>
      <c r="AU391" s="1165">
        <v>0.21</v>
      </c>
      <c r="AV391" s="1165">
        <v>0.46</v>
      </c>
      <c r="AW391" s="1165" t="s">
        <v>37</v>
      </c>
      <c r="AX391" s="1165" t="s">
        <v>37</v>
      </c>
      <c r="AY391" s="1165" t="s">
        <v>53</v>
      </c>
      <c r="AZ391" s="1165" t="s">
        <v>85</v>
      </c>
      <c r="BA391" s="1165" t="s">
        <v>85</v>
      </c>
      <c r="BB391" s="1165" t="s">
        <v>85</v>
      </c>
      <c r="BC391" s="1165" t="s">
        <v>85</v>
      </c>
      <c r="BD391" s="1165" t="s">
        <v>85</v>
      </c>
      <c r="BE391" s="1165" t="s">
        <v>85</v>
      </c>
      <c r="BF391" s="1165" t="s">
        <v>85</v>
      </c>
      <c r="BG391" s="1165" t="s">
        <v>85</v>
      </c>
      <c r="BH391" s="1165" t="s">
        <v>85</v>
      </c>
      <c r="BI391" s="1165" t="s">
        <v>85</v>
      </c>
      <c r="BJ391" s="1165" t="s">
        <v>85</v>
      </c>
      <c r="BK391" s="1165" t="s">
        <v>85</v>
      </c>
      <c r="BL391" s="1165" t="s">
        <v>102</v>
      </c>
      <c r="BM391" s="1165" t="s">
        <v>85</v>
      </c>
      <c r="BN391" s="1165" t="s">
        <v>85</v>
      </c>
      <c r="BO391" s="1165" t="s">
        <v>85</v>
      </c>
      <c r="BP391" s="1165" t="s">
        <v>102</v>
      </c>
      <c r="BQ391" s="1165" t="s">
        <v>102</v>
      </c>
      <c r="BR391" s="1165" t="s">
        <v>332</v>
      </c>
      <c r="BS391" s="1165" t="s">
        <v>0</v>
      </c>
      <c r="BT391" s="1165" t="s">
        <v>333</v>
      </c>
      <c r="BU391" s="1165" t="s">
        <v>0</v>
      </c>
      <c r="BV391" s="1165" t="s">
        <v>0</v>
      </c>
      <c r="BW391" s="1165" t="s">
        <v>332</v>
      </c>
      <c r="BX391" s="1165" t="s">
        <v>332</v>
      </c>
      <c r="BY391" s="1165" t="s">
        <v>333</v>
      </c>
      <c r="BZ391" s="1165" t="s">
        <v>333</v>
      </c>
      <c r="CA391" s="1165" t="s">
        <v>333</v>
      </c>
      <c r="CB391" s="1165" t="s">
        <v>333</v>
      </c>
      <c r="CC391" s="1165" t="s">
        <v>333</v>
      </c>
      <c r="CD391" s="1165" t="s">
        <v>51</v>
      </c>
      <c r="CE391" s="1165" t="s">
        <v>15</v>
      </c>
      <c r="CF391" s="1165" t="s">
        <v>15</v>
      </c>
      <c r="CG391" s="1165" t="s">
        <v>15</v>
      </c>
      <c r="CH391" s="1165" t="s">
        <v>15</v>
      </c>
      <c r="CI391" s="1165" t="s">
        <v>15</v>
      </c>
      <c r="CJ391" s="1165" t="s">
        <v>51</v>
      </c>
      <c r="CK391" s="1165" t="s">
        <v>53</v>
      </c>
      <c r="CL391" s="1165">
        <f t="shared" si="10"/>
        <v>28</v>
      </c>
      <c r="CN391" s="1165"/>
      <c r="CO391" s="1165"/>
      <c r="CP391" s="1165"/>
      <c r="CQ391" s="1165"/>
    </row>
    <row r="392" spans="1:95" hidden="1">
      <c r="A392" s="1165" t="s">
        <v>714</v>
      </c>
      <c r="B392" s="1180">
        <v>45200</v>
      </c>
      <c r="C392" s="1181">
        <v>45209</v>
      </c>
      <c r="D392" s="1182"/>
      <c r="E392" s="1165">
        <v>8.14</v>
      </c>
      <c r="F392" s="1165">
        <v>9720</v>
      </c>
      <c r="G392" s="1234"/>
      <c r="H392" s="1165"/>
      <c r="I392" s="1165"/>
      <c r="J392" s="1165"/>
      <c r="K392" s="1165"/>
      <c r="L392" s="1183">
        <v>8.23</v>
      </c>
      <c r="M392" s="1165">
        <v>12200</v>
      </c>
      <c r="N392" s="1165">
        <v>31</v>
      </c>
      <c r="O392" s="1165"/>
      <c r="P392" s="1165"/>
      <c r="Q392" s="1165"/>
      <c r="R392" s="1165"/>
      <c r="S392" s="1165"/>
      <c r="T392" s="1165"/>
      <c r="U392" s="1165"/>
      <c r="V392" s="1165"/>
      <c r="W392" s="1165"/>
      <c r="X392" s="1165"/>
      <c r="Y392" s="1165"/>
      <c r="Z392" s="1165"/>
      <c r="AA392" s="1165"/>
      <c r="AB392" s="1165"/>
      <c r="AC392" s="1165"/>
      <c r="AD392" s="1165"/>
      <c r="AE392" s="1165"/>
      <c r="AF392" s="1165"/>
      <c r="AG392" s="1165"/>
      <c r="AH392" s="1165"/>
      <c r="AI392" s="1165"/>
      <c r="AJ392" s="1165"/>
      <c r="AK392" s="1165"/>
      <c r="AL392" s="1165"/>
      <c r="AM392" s="1165"/>
      <c r="AN392" s="1165"/>
      <c r="AO392" s="1165"/>
      <c r="AP392" s="1165"/>
      <c r="AQ392" s="1165"/>
      <c r="AR392" s="1165"/>
      <c r="AS392" s="1165"/>
      <c r="AT392" s="1165"/>
      <c r="AU392" s="1165"/>
      <c r="AV392" s="1165"/>
      <c r="AW392" s="1165"/>
      <c r="AX392" s="1165"/>
      <c r="AY392" s="1165"/>
      <c r="AZ392" s="1165"/>
      <c r="BA392" s="1165"/>
      <c r="BB392" s="1165"/>
      <c r="BC392" s="1165"/>
      <c r="BD392" s="1165"/>
      <c r="BE392" s="1165"/>
      <c r="BF392" s="1165"/>
      <c r="BG392" s="1165"/>
      <c r="BH392" s="1165"/>
      <c r="BI392" s="1165"/>
      <c r="BJ392" s="1165"/>
      <c r="BK392" s="1165"/>
      <c r="BL392" s="1165"/>
      <c r="BM392" s="1165"/>
      <c r="BN392" s="1165"/>
      <c r="BO392" s="1165"/>
      <c r="BP392" s="1165"/>
      <c r="BQ392" s="1165"/>
      <c r="BR392" s="1165"/>
      <c r="BS392" s="1165"/>
      <c r="BT392" s="1165"/>
      <c r="BU392" s="1165"/>
      <c r="BV392" s="1165"/>
      <c r="BW392" s="1165"/>
      <c r="BX392" s="1165"/>
      <c r="BY392" s="1165"/>
      <c r="BZ392" s="1165"/>
      <c r="CA392" s="1165"/>
      <c r="CB392" s="1165"/>
      <c r="CC392" s="1165"/>
      <c r="CD392" s="1165"/>
      <c r="CE392" s="1165"/>
      <c r="CF392" s="1165"/>
      <c r="CG392" s="1165"/>
      <c r="CH392" s="1165"/>
      <c r="CI392" s="1165"/>
      <c r="CJ392" s="1165"/>
      <c r="CK392" s="1165"/>
      <c r="CL392" s="1165">
        <f t="shared" si="10"/>
        <v>31</v>
      </c>
      <c r="CN392" s="1165"/>
      <c r="CO392" s="1165"/>
      <c r="CP392" s="1165"/>
      <c r="CQ392" s="1165"/>
    </row>
    <row r="393" spans="1:95" hidden="1">
      <c r="A393" s="1165" t="s">
        <v>714</v>
      </c>
      <c r="B393" s="1180">
        <v>45231</v>
      </c>
      <c r="C393" s="1181">
        <v>45244</v>
      </c>
      <c r="D393" s="1182"/>
      <c r="E393" s="1165">
        <v>8.24</v>
      </c>
      <c r="F393" s="1165">
        <v>11700</v>
      </c>
      <c r="G393" s="1234"/>
      <c r="H393" s="1165"/>
      <c r="I393" s="1165"/>
      <c r="J393" s="1165"/>
      <c r="K393" s="1165"/>
      <c r="L393" s="1183">
        <v>8.41</v>
      </c>
      <c r="M393" s="1165">
        <v>12500</v>
      </c>
      <c r="N393" s="1165">
        <v>44</v>
      </c>
      <c r="O393" s="1165"/>
      <c r="P393" s="1165"/>
      <c r="Q393" s="1165"/>
      <c r="R393" s="1165"/>
      <c r="S393" s="1165"/>
      <c r="T393" s="1165"/>
      <c r="U393" s="1165"/>
      <c r="V393" s="1165"/>
      <c r="W393" s="1165"/>
      <c r="X393" s="1165"/>
      <c r="Y393" s="1165"/>
      <c r="Z393" s="1165"/>
      <c r="AA393" s="1165"/>
      <c r="AB393" s="1165"/>
      <c r="AC393" s="1165"/>
      <c r="AD393" s="1165"/>
      <c r="AE393" s="1165"/>
      <c r="AF393" s="1165"/>
      <c r="AG393" s="1165"/>
      <c r="AH393" s="1165"/>
      <c r="AI393" s="1165"/>
      <c r="AJ393" s="1165"/>
      <c r="AK393" s="1165"/>
      <c r="AL393" s="1165"/>
      <c r="AM393" s="1165"/>
      <c r="AN393" s="1165"/>
      <c r="AO393" s="1165"/>
      <c r="AP393" s="1165"/>
      <c r="AQ393" s="1165"/>
      <c r="AR393" s="1165"/>
      <c r="AS393" s="1165"/>
      <c r="AT393" s="1165"/>
      <c r="AU393" s="1165"/>
      <c r="AV393" s="1165"/>
      <c r="AW393" s="1165"/>
      <c r="AX393" s="1165"/>
      <c r="AY393" s="1165"/>
      <c r="AZ393" s="1165"/>
      <c r="BA393" s="1165"/>
      <c r="BB393" s="1165"/>
      <c r="BC393" s="1165"/>
      <c r="BD393" s="1165"/>
      <c r="BE393" s="1165"/>
      <c r="BF393" s="1165"/>
      <c r="BG393" s="1165"/>
      <c r="BH393" s="1165"/>
      <c r="BI393" s="1165"/>
      <c r="BJ393" s="1165"/>
      <c r="BK393" s="1165"/>
      <c r="BL393" s="1165"/>
      <c r="BM393" s="1165"/>
      <c r="BN393" s="1165"/>
      <c r="BO393" s="1165"/>
      <c r="BP393" s="1165"/>
      <c r="BQ393" s="1165"/>
      <c r="BR393" s="1165"/>
      <c r="BS393" s="1165"/>
      <c r="BT393" s="1165"/>
      <c r="BU393" s="1165"/>
      <c r="BV393" s="1165"/>
      <c r="BW393" s="1165"/>
      <c r="BX393" s="1165"/>
      <c r="BY393" s="1165"/>
      <c r="BZ393" s="1165"/>
      <c r="CA393" s="1165"/>
      <c r="CB393" s="1165"/>
      <c r="CC393" s="1165"/>
      <c r="CD393" s="1165"/>
      <c r="CE393" s="1165"/>
      <c r="CF393" s="1165"/>
      <c r="CG393" s="1165"/>
      <c r="CH393" s="1165"/>
      <c r="CI393" s="1165"/>
      <c r="CJ393" s="1165"/>
      <c r="CK393" s="1165"/>
      <c r="CL393" s="1165">
        <f t="shared" si="10"/>
        <v>44</v>
      </c>
      <c r="CN393" s="1165"/>
      <c r="CO393" s="1165"/>
      <c r="CP393" s="1165"/>
      <c r="CQ393" s="1165"/>
    </row>
    <row r="394" spans="1:95" hidden="1">
      <c r="A394" s="1165" t="s">
        <v>714</v>
      </c>
      <c r="B394" s="1180">
        <v>45261</v>
      </c>
      <c r="C394" s="1181">
        <v>45271</v>
      </c>
      <c r="D394" s="1182"/>
      <c r="E394" s="1165">
        <v>8.17</v>
      </c>
      <c r="F394" s="1165">
        <v>12400</v>
      </c>
      <c r="G394" s="1234"/>
      <c r="H394" s="1165"/>
      <c r="I394" s="1165"/>
      <c r="J394" s="1165"/>
      <c r="K394" s="1165"/>
      <c r="L394" s="1183">
        <v>8.3800000000000008</v>
      </c>
      <c r="M394" s="1165">
        <v>13200</v>
      </c>
      <c r="N394" s="1165" t="s">
        <v>53</v>
      </c>
      <c r="O394" s="1165" t="s">
        <v>51</v>
      </c>
      <c r="P394" s="1165">
        <v>5</v>
      </c>
      <c r="Q394" s="1165">
        <v>370</v>
      </c>
      <c r="R394" s="1165">
        <v>376</v>
      </c>
      <c r="S394" s="1165" t="s">
        <v>51</v>
      </c>
      <c r="T394" s="1165">
        <v>8440</v>
      </c>
      <c r="U394" s="1165">
        <v>0.02</v>
      </c>
      <c r="V394" s="1165">
        <v>2E-3</v>
      </c>
      <c r="W394" s="1165">
        <v>2.4E-2</v>
      </c>
      <c r="X394" s="1165" t="s">
        <v>37</v>
      </c>
      <c r="Y394" s="1165" t="s">
        <v>17</v>
      </c>
      <c r="Z394" s="1165" t="s">
        <v>17</v>
      </c>
      <c r="AA394" s="1165">
        <v>2E-3</v>
      </c>
      <c r="AB394" s="1165" t="s">
        <v>17</v>
      </c>
      <c r="AC394" s="1165">
        <v>0.157</v>
      </c>
      <c r="AD394" s="1165">
        <v>8.9999999999999993E-3</v>
      </c>
      <c r="AE394" s="1165" t="s">
        <v>30</v>
      </c>
      <c r="AF394" s="1165">
        <v>6.0000000000000001E-3</v>
      </c>
      <c r="AG394" s="1165">
        <v>0.22</v>
      </c>
      <c r="AH394" s="1165">
        <v>0.1</v>
      </c>
      <c r="AI394" s="1165">
        <v>0.02</v>
      </c>
      <c r="AJ394" s="1165">
        <v>2E-3</v>
      </c>
      <c r="AK394" s="1165">
        <v>2.5000000000000001E-2</v>
      </c>
      <c r="AL394" s="1165" t="s">
        <v>37</v>
      </c>
      <c r="AM394" s="1165" t="s">
        <v>17</v>
      </c>
      <c r="AN394" s="1165" t="s">
        <v>17</v>
      </c>
      <c r="AO394" s="1165" t="s">
        <v>17</v>
      </c>
      <c r="AP394" s="1165" t="s">
        <v>17</v>
      </c>
      <c r="AQ394" s="1165">
        <v>0.155</v>
      </c>
      <c r="AR394" s="1165">
        <v>5.0000000000000001E-3</v>
      </c>
      <c r="AS394" s="1165" t="s">
        <v>30</v>
      </c>
      <c r="AT394" s="1165" t="s">
        <v>50</v>
      </c>
      <c r="AU394" s="1165">
        <v>0.26</v>
      </c>
      <c r="AV394" s="1165">
        <v>0.2</v>
      </c>
      <c r="AW394" s="1165" t="s">
        <v>37</v>
      </c>
      <c r="AX394" s="1165" t="s">
        <v>37</v>
      </c>
      <c r="AY394" s="1165" t="s">
        <v>53</v>
      </c>
      <c r="AZ394" s="1165" t="s">
        <v>85</v>
      </c>
      <c r="BA394" s="1165" t="s">
        <v>85</v>
      </c>
      <c r="BB394" s="1165" t="s">
        <v>85</v>
      </c>
      <c r="BC394" s="1165" t="s">
        <v>85</v>
      </c>
      <c r="BD394" s="1165" t="s">
        <v>85</v>
      </c>
      <c r="BE394" s="1165" t="s">
        <v>85</v>
      </c>
      <c r="BF394" s="1165" t="s">
        <v>85</v>
      </c>
      <c r="BG394" s="1165" t="s">
        <v>85</v>
      </c>
      <c r="BH394" s="1165" t="s">
        <v>85</v>
      </c>
      <c r="BI394" s="1165" t="s">
        <v>85</v>
      </c>
      <c r="BJ394" s="1165" t="s">
        <v>85</v>
      </c>
      <c r="BK394" s="1165" t="s">
        <v>85</v>
      </c>
      <c r="BL394" s="1165" t="s">
        <v>102</v>
      </c>
      <c r="BM394" s="1165" t="s">
        <v>85</v>
      </c>
      <c r="BN394" s="1165" t="s">
        <v>85</v>
      </c>
      <c r="BO394" s="1165" t="s">
        <v>85</v>
      </c>
      <c r="BP394" s="1165" t="s">
        <v>102</v>
      </c>
      <c r="BQ394" s="1165" t="s">
        <v>102</v>
      </c>
      <c r="BR394" s="1165" t="s">
        <v>332</v>
      </c>
      <c r="BS394" s="1165" t="s">
        <v>0</v>
      </c>
      <c r="BT394" s="1165" t="s">
        <v>333</v>
      </c>
      <c r="BU394" s="1165" t="s">
        <v>0</v>
      </c>
      <c r="BV394" s="1165" t="s">
        <v>0</v>
      </c>
      <c r="BW394" s="1165" t="s">
        <v>332</v>
      </c>
      <c r="BX394" s="1165" t="s">
        <v>332</v>
      </c>
      <c r="BY394" s="1165" t="s">
        <v>333</v>
      </c>
      <c r="BZ394" s="1165" t="s">
        <v>333</v>
      </c>
      <c r="CA394" s="1165" t="s">
        <v>333</v>
      </c>
      <c r="CB394" s="1165" t="s">
        <v>333</v>
      </c>
      <c r="CC394" s="1165" t="s">
        <v>333</v>
      </c>
      <c r="CD394" s="1165" t="s">
        <v>51</v>
      </c>
      <c r="CE394" s="1165" t="s">
        <v>15</v>
      </c>
      <c r="CF394" s="1165" t="s">
        <v>15</v>
      </c>
      <c r="CG394" s="1165" t="s">
        <v>15</v>
      </c>
      <c r="CH394" s="1165" t="s">
        <v>15</v>
      </c>
      <c r="CI394" s="1165" t="s">
        <v>15</v>
      </c>
      <c r="CJ394" s="1165" t="s">
        <v>51</v>
      </c>
      <c r="CK394" s="1165" t="s">
        <v>53</v>
      </c>
      <c r="CL394" s="1165">
        <f t="shared" si="10"/>
        <v>2.5</v>
      </c>
      <c r="CN394" s="1165"/>
      <c r="CO394" s="1165"/>
      <c r="CP394" s="1165"/>
      <c r="CQ394" s="1165"/>
    </row>
    <row r="395" spans="1:95" hidden="1">
      <c r="A395" s="1165" t="s">
        <v>714</v>
      </c>
      <c r="B395" s="1180">
        <v>45292</v>
      </c>
      <c r="C395" s="1181">
        <v>45321</v>
      </c>
      <c r="D395" s="1182"/>
      <c r="E395" s="1165">
        <v>8.19</v>
      </c>
      <c r="F395" s="1165">
        <v>8450</v>
      </c>
      <c r="G395" s="1234">
        <v>27.7</v>
      </c>
      <c r="H395" s="1165" t="s">
        <v>245</v>
      </c>
      <c r="I395" s="1165" t="s">
        <v>246</v>
      </c>
      <c r="J395" s="1165" t="s">
        <v>433</v>
      </c>
      <c r="K395" s="1165"/>
      <c r="L395" s="1183">
        <v>8.44</v>
      </c>
      <c r="M395" s="1165">
        <v>8590</v>
      </c>
      <c r="N395" s="1165">
        <v>7</v>
      </c>
      <c r="O395" s="1165"/>
      <c r="P395" s="1165"/>
      <c r="Q395" s="1165"/>
      <c r="R395" s="1165"/>
      <c r="S395" s="1165"/>
      <c r="T395" s="1165"/>
      <c r="U395" s="1165"/>
      <c r="V395" s="1165"/>
      <c r="W395" s="1165"/>
      <c r="X395" s="1165"/>
      <c r="Y395" s="1165"/>
      <c r="Z395" s="1165"/>
      <c r="AA395" s="1165"/>
      <c r="AB395" s="1165"/>
      <c r="AC395" s="1165"/>
      <c r="AD395" s="1165"/>
      <c r="AE395" s="1165"/>
      <c r="AF395" s="1165"/>
      <c r="AG395" s="1165"/>
      <c r="AH395" s="1165"/>
      <c r="AI395" s="1165"/>
      <c r="AJ395" s="1165"/>
      <c r="AK395" s="1165"/>
      <c r="AL395" s="1165"/>
      <c r="AM395" s="1165"/>
      <c r="AN395" s="1165"/>
      <c r="AO395" s="1165"/>
      <c r="AP395" s="1165"/>
      <c r="AQ395" s="1165"/>
      <c r="AR395" s="1165"/>
      <c r="AS395" s="1165"/>
      <c r="AT395" s="1165"/>
      <c r="AU395" s="1165"/>
      <c r="AV395" s="1165"/>
      <c r="AW395" s="1165"/>
      <c r="AX395" s="1165"/>
      <c r="AY395" s="1165"/>
      <c r="AZ395" s="1165"/>
      <c r="BA395" s="1165"/>
      <c r="BB395" s="1165"/>
      <c r="BC395" s="1165"/>
      <c r="BD395" s="1165"/>
      <c r="BE395" s="1165"/>
      <c r="BF395" s="1165"/>
      <c r="BG395" s="1165"/>
      <c r="BH395" s="1165"/>
      <c r="BI395" s="1165"/>
      <c r="BJ395" s="1165"/>
      <c r="BK395" s="1165"/>
      <c r="BL395" s="1165"/>
      <c r="BM395" s="1165"/>
      <c r="BN395" s="1165"/>
      <c r="BO395" s="1165"/>
      <c r="BP395" s="1165"/>
      <c r="BQ395" s="1165"/>
      <c r="BR395" s="1165"/>
      <c r="BS395" s="1165"/>
      <c r="BT395" s="1165"/>
      <c r="BU395" s="1165"/>
      <c r="BV395" s="1165"/>
      <c r="BW395" s="1165"/>
      <c r="BX395" s="1165"/>
      <c r="BY395" s="1165"/>
      <c r="BZ395" s="1165"/>
      <c r="CA395" s="1165"/>
      <c r="CB395" s="1165"/>
      <c r="CC395" s="1165"/>
      <c r="CD395" s="1165"/>
      <c r="CE395" s="1165"/>
      <c r="CF395" s="1165"/>
      <c r="CG395" s="1165"/>
      <c r="CH395" s="1165"/>
      <c r="CI395" s="1165"/>
      <c r="CJ395" s="1165"/>
      <c r="CK395" s="1165"/>
      <c r="CL395" s="1223">
        <f t="shared" si="10"/>
        <v>7</v>
      </c>
      <c r="CN395" s="1165"/>
      <c r="CO395" s="1165"/>
      <c r="CP395" s="1165"/>
      <c r="CQ395" s="1165"/>
    </row>
    <row r="396" spans="1:95" hidden="1">
      <c r="A396" s="1165" t="s">
        <v>714</v>
      </c>
      <c r="B396" s="1180">
        <v>45323</v>
      </c>
      <c r="C396" s="1181">
        <v>45350</v>
      </c>
      <c r="D396" s="1182"/>
      <c r="E396" s="1183">
        <v>8.33</v>
      </c>
      <c r="F396" s="1165">
        <v>10200</v>
      </c>
      <c r="G396" s="1234">
        <v>29.8</v>
      </c>
      <c r="H396" s="1165" t="s">
        <v>245</v>
      </c>
      <c r="I396" s="1165" t="s">
        <v>246</v>
      </c>
      <c r="J396" s="1165" t="s">
        <v>433</v>
      </c>
      <c r="K396" s="1165"/>
      <c r="L396" s="1183">
        <v>8.56</v>
      </c>
      <c r="M396" s="1165">
        <v>10800</v>
      </c>
      <c r="N396" s="1165">
        <v>26</v>
      </c>
      <c r="O396" s="1165"/>
      <c r="P396" s="1165"/>
      <c r="Q396" s="1165"/>
      <c r="R396" s="1165"/>
      <c r="S396" s="1165"/>
      <c r="T396" s="1165"/>
      <c r="U396" s="1165"/>
      <c r="V396" s="1165"/>
      <c r="W396" s="1165"/>
      <c r="X396" s="1165"/>
      <c r="Y396" s="1165"/>
      <c r="Z396" s="1165"/>
      <c r="AA396" s="1165"/>
      <c r="AB396" s="1165"/>
      <c r="AC396" s="1165"/>
      <c r="AD396" s="1165"/>
      <c r="AE396" s="1165"/>
      <c r="AF396" s="1165"/>
      <c r="AG396" s="1165"/>
      <c r="AH396" s="1165"/>
      <c r="AI396" s="1165"/>
      <c r="AJ396" s="1165"/>
      <c r="AK396" s="1165"/>
      <c r="AL396" s="1165"/>
      <c r="AM396" s="1165"/>
      <c r="AN396" s="1165"/>
      <c r="AO396" s="1165"/>
      <c r="AP396" s="1165"/>
      <c r="AQ396" s="1165"/>
      <c r="AR396" s="1165"/>
      <c r="AS396" s="1165"/>
      <c r="AT396" s="1165"/>
      <c r="AU396" s="1165"/>
      <c r="AV396" s="1165"/>
      <c r="AW396" s="1165"/>
      <c r="AX396" s="1165"/>
      <c r="AY396" s="1165"/>
      <c r="AZ396" s="1165"/>
      <c r="BA396" s="1165"/>
      <c r="BB396" s="1165"/>
      <c r="BC396" s="1165"/>
      <c r="BD396" s="1165"/>
      <c r="BE396" s="1165"/>
      <c r="BF396" s="1165"/>
      <c r="BG396" s="1165"/>
      <c r="BH396" s="1165"/>
      <c r="BI396" s="1165"/>
      <c r="BJ396" s="1165"/>
      <c r="BK396" s="1165"/>
      <c r="BL396" s="1165"/>
      <c r="BM396" s="1165"/>
      <c r="BN396" s="1165"/>
      <c r="BO396" s="1165"/>
      <c r="BP396" s="1165"/>
      <c r="BQ396" s="1165"/>
      <c r="BR396" s="1165"/>
      <c r="BS396" s="1165"/>
      <c r="BT396" s="1165"/>
      <c r="BU396" s="1165"/>
      <c r="BV396" s="1165"/>
      <c r="BW396" s="1165"/>
      <c r="BX396" s="1165"/>
      <c r="BY396" s="1165"/>
      <c r="BZ396" s="1165"/>
      <c r="CA396" s="1165"/>
      <c r="CB396" s="1165"/>
      <c r="CC396" s="1165"/>
      <c r="CD396" s="1165"/>
      <c r="CE396" s="1165"/>
      <c r="CF396" s="1165"/>
      <c r="CG396" s="1165"/>
      <c r="CH396" s="1165"/>
      <c r="CI396" s="1165"/>
      <c r="CJ396" s="1165"/>
      <c r="CK396" s="1165"/>
      <c r="CL396" s="1223">
        <f t="shared" si="10"/>
        <v>26</v>
      </c>
      <c r="CN396" s="1165"/>
      <c r="CO396" s="1165"/>
      <c r="CP396" s="1165"/>
      <c r="CQ396" s="1165"/>
    </row>
    <row r="397" spans="1:95" hidden="1">
      <c r="A397" s="1165" t="s">
        <v>714</v>
      </c>
      <c r="B397" s="1180">
        <v>45352</v>
      </c>
      <c r="C397" s="1181">
        <v>45363</v>
      </c>
      <c r="D397" s="1182"/>
      <c r="E397" s="1183">
        <v>8.35</v>
      </c>
      <c r="F397" s="1165">
        <v>10900</v>
      </c>
      <c r="G397" s="1234">
        <v>26.6</v>
      </c>
      <c r="H397" s="1165" t="s">
        <v>245</v>
      </c>
      <c r="I397" s="1165" t="s">
        <v>246</v>
      </c>
      <c r="J397" s="1165" t="s">
        <v>433</v>
      </c>
      <c r="K397" s="1165"/>
      <c r="L397" s="1183">
        <v>8.51</v>
      </c>
      <c r="M397" s="1165">
        <v>11600</v>
      </c>
      <c r="N397" s="1165">
        <v>11</v>
      </c>
      <c r="O397" s="1165"/>
      <c r="P397" s="1165"/>
      <c r="Q397" s="1165"/>
      <c r="R397" s="1165"/>
      <c r="S397" s="1165"/>
      <c r="T397" s="1165"/>
      <c r="U397" s="1165" t="s">
        <v>30</v>
      </c>
      <c r="V397" s="1165">
        <v>2E-3</v>
      </c>
      <c r="W397" s="1165">
        <v>3.5999999999999997E-2</v>
      </c>
      <c r="X397" s="1165" t="s">
        <v>37</v>
      </c>
      <c r="Y397" s="1165" t="s">
        <v>17</v>
      </c>
      <c r="Z397" s="1165"/>
      <c r="AA397" s="1165" t="s">
        <v>17</v>
      </c>
      <c r="AB397" s="1165" t="s">
        <v>17</v>
      </c>
      <c r="AC397" s="1165">
        <v>0.10199999999999999</v>
      </c>
      <c r="AD397" s="1165">
        <v>7.0000000000000001E-3</v>
      </c>
      <c r="AE397" s="1165" t="s">
        <v>30</v>
      </c>
      <c r="AF397" s="1165" t="s">
        <v>50</v>
      </c>
      <c r="AG397" s="1165">
        <v>0.18</v>
      </c>
      <c r="AH397" s="1165">
        <v>0.11</v>
      </c>
      <c r="AI397" s="1165">
        <v>0.04</v>
      </c>
      <c r="AJ397" s="1165">
        <v>2E-3</v>
      </c>
      <c r="AK397" s="1165">
        <v>3.5999999999999997E-2</v>
      </c>
      <c r="AL397" s="1165" t="s">
        <v>37</v>
      </c>
      <c r="AM397" s="1165" t="s">
        <v>17</v>
      </c>
      <c r="AN397" s="1165"/>
      <c r="AO397" s="1165" t="s">
        <v>17</v>
      </c>
      <c r="AP397" s="1165" t="s">
        <v>17</v>
      </c>
      <c r="AQ397" s="1165">
        <v>0.151</v>
      </c>
      <c r="AR397" s="1165">
        <v>8.0000000000000002E-3</v>
      </c>
      <c r="AS397" s="1165" t="s">
        <v>30</v>
      </c>
      <c r="AT397" s="1165" t="s">
        <v>50</v>
      </c>
      <c r="AU397" s="1165">
        <v>0.19</v>
      </c>
      <c r="AV397" s="1165">
        <v>0.22</v>
      </c>
      <c r="AW397" s="1165" t="s">
        <v>37</v>
      </c>
      <c r="AX397" s="1165" t="s">
        <v>37</v>
      </c>
      <c r="AY397" s="1165" t="s">
        <v>53</v>
      </c>
      <c r="AZ397" s="1165" t="s">
        <v>85</v>
      </c>
      <c r="BA397" s="1165" t="s">
        <v>85</v>
      </c>
      <c r="BB397" s="1165" t="s">
        <v>85</v>
      </c>
      <c r="BC397" s="1165" t="s">
        <v>85</v>
      </c>
      <c r="BD397" s="1165" t="s">
        <v>85</v>
      </c>
      <c r="BE397" s="1165" t="s">
        <v>85</v>
      </c>
      <c r="BF397" s="1165" t="s">
        <v>85</v>
      </c>
      <c r="BG397" s="1165" t="s">
        <v>85</v>
      </c>
      <c r="BH397" s="1165" t="s">
        <v>85</v>
      </c>
      <c r="BI397" s="1165" t="s">
        <v>85</v>
      </c>
      <c r="BJ397" s="1165" t="s">
        <v>85</v>
      </c>
      <c r="BK397" s="1165" t="s">
        <v>85</v>
      </c>
      <c r="BL397" s="1165" t="s">
        <v>102</v>
      </c>
      <c r="BM397" s="1165" t="s">
        <v>85</v>
      </c>
      <c r="BN397" s="1165" t="s">
        <v>85</v>
      </c>
      <c r="BO397" s="1165" t="s">
        <v>85</v>
      </c>
      <c r="BP397" s="1165" t="s">
        <v>102</v>
      </c>
      <c r="BQ397" s="1165" t="s">
        <v>102</v>
      </c>
      <c r="BR397" s="1165" t="s">
        <v>332</v>
      </c>
      <c r="BS397" s="1165" t="s">
        <v>0</v>
      </c>
      <c r="BT397" s="1165" t="s">
        <v>333</v>
      </c>
      <c r="BU397" s="1165" t="s">
        <v>0</v>
      </c>
      <c r="BV397" s="1165" t="s">
        <v>0</v>
      </c>
      <c r="BW397" s="1165" t="s">
        <v>332</v>
      </c>
      <c r="BX397" s="1165" t="s">
        <v>332</v>
      </c>
      <c r="BY397" s="1165" t="s">
        <v>333</v>
      </c>
      <c r="BZ397" s="1165" t="s">
        <v>333</v>
      </c>
      <c r="CA397" s="1165" t="s">
        <v>333</v>
      </c>
      <c r="CB397" s="1165" t="s">
        <v>333</v>
      </c>
      <c r="CC397" s="1165" t="s">
        <v>333</v>
      </c>
      <c r="CD397" s="1165" t="s">
        <v>51</v>
      </c>
      <c r="CE397" s="1165" t="s">
        <v>15</v>
      </c>
      <c r="CF397" s="1165" t="s">
        <v>15</v>
      </c>
      <c r="CG397" s="1165" t="s">
        <v>15</v>
      </c>
      <c r="CH397" s="1165" t="s">
        <v>15</v>
      </c>
      <c r="CI397" s="1165" t="s">
        <v>15</v>
      </c>
      <c r="CJ397" s="1165" t="s">
        <v>51</v>
      </c>
      <c r="CK397" s="1165" t="s">
        <v>53</v>
      </c>
      <c r="CL397" s="1223">
        <f t="shared" si="10"/>
        <v>11</v>
      </c>
      <c r="CN397" s="1165" t="s">
        <v>17</v>
      </c>
      <c r="CO397" s="1165">
        <v>4.0000000000000001E-3</v>
      </c>
      <c r="CP397" s="1165" t="s">
        <v>17</v>
      </c>
      <c r="CQ397" s="1165">
        <v>5.0000000000000001E-3</v>
      </c>
    </row>
    <row r="398" spans="1:95" hidden="1">
      <c r="A398" s="1165" t="s">
        <v>714</v>
      </c>
      <c r="B398" s="1180">
        <v>45383</v>
      </c>
      <c r="C398" s="1181">
        <v>45390</v>
      </c>
      <c r="D398" s="1182"/>
      <c r="E398" s="1165">
        <v>8.6199999999999992</v>
      </c>
      <c r="F398" s="1165">
        <v>3740</v>
      </c>
      <c r="G398" s="1234">
        <v>24</v>
      </c>
      <c r="H398" s="1165" t="s">
        <v>245</v>
      </c>
      <c r="I398" s="1165" t="s">
        <v>246</v>
      </c>
      <c r="J398" s="1165" t="s">
        <v>433</v>
      </c>
      <c r="K398" s="1165"/>
      <c r="L398" s="1183">
        <v>8.44</v>
      </c>
      <c r="M398" s="1165">
        <v>4030</v>
      </c>
      <c r="N398" s="1165">
        <v>24</v>
      </c>
      <c r="O398" s="1165"/>
      <c r="P398" s="1165"/>
      <c r="Q398" s="1165"/>
      <c r="R398" s="1165"/>
      <c r="S398" s="1165"/>
      <c r="T398" s="1165"/>
      <c r="U398" s="1165"/>
      <c r="V398" s="1165"/>
      <c r="W398" s="1165"/>
      <c r="X398" s="1165"/>
      <c r="Y398" s="1165"/>
      <c r="Z398" s="1165"/>
      <c r="AA398" s="1165"/>
      <c r="AB398" s="1165"/>
      <c r="AC398" s="1165"/>
      <c r="AD398" s="1165"/>
      <c r="AE398" s="1165"/>
      <c r="AF398" s="1165"/>
      <c r="AG398" s="1165"/>
      <c r="AH398" s="1165"/>
      <c r="AI398" s="1165"/>
      <c r="AJ398" s="1165"/>
      <c r="AK398" s="1165"/>
      <c r="AL398" s="1165"/>
      <c r="AM398" s="1165"/>
      <c r="AN398" s="1165"/>
      <c r="AO398" s="1165"/>
      <c r="AP398" s="1165"/>
      <c r="AQ398" s="1165"/>
      <c r="AR398" s="1165"/>
      <c r="AS398" s="1165"/>
      <c r="AT398" s="1165"/>
      <c r="AU398" s="1165"/>
      <c r="AV398" s="1165"/>
      <c r="AW398" s="1165"/>
      <c r="AX398" s="1165"/>
      <c r="AY398" s="1165"/>
      <c r="AZ398" s="1165"/>
      <c r="BA398" s="1165"/>
      <c r="BB398" s="1165"/>
      <c r="BC398" s="1165"/>
      <c r="BD398" s="1165"/>
      <c r="BE398" s="1165"/>
      <c r="BF398" s="1165"/>
      <c r="BG398" s="1165"/>
      <c r="BH398" s="1165"/>
      <c r="BI398" s="1165"/>
      <c r="BJ398" s="1165"/>
      <c r="BK398" s="1165"/>
      <c r="BL398" s="1165"/>
      <c r="BM398" s="1165"/>
      <c r="BN398" s="1165"/>
      <c r="BO398" s="1165"/>
      <c r="BP398" s="1165"/>
      <c r="BQ398" s="1165"/>
      <c r="BR398" s="1165"/>
      <c r="BS398" s="1165"/>
      <c r="BT398" s="1165"/>
      <c r="BU398" s="1165"/>
      <c r="BV398" s="1165"/>
      <c r="BW398" s="1165"/>
      <c r="BX398" s="1165"/>
      <c r="BY398" s="1165"/>
      <c r="BZ398" s="1165"/>
      <c r="CA398" s="1165"/>
      <c r="CB398" s="1165"/>
      <c r="CC398" s="1165"/>
      <c r="CD398" s="1165"/>
      <c r="CE398" s="1165"/>
      <c r="CF398" s="1165"/>
      <c r="CG398" s="1165"/>
      <c r="CH398" s="1165"/>
      <c r="CI398" s="1165"/>
      <c r="CJ398" s="1165"/>
      <c r="CK398" s="1165"/>
      <c r="CL398" s="1223">
        <f t="shared" si="10"/>
        <v>24</v>
      </c>
      <c r="CN398" s="1165"/>
      <c r="CO398" s="1165"/>
      <c r="CP398" s="1165"/>
      <c r="CQ398" s="1165"/>
    </row>
    <row r="399" spans="1:95" hidden="1">
      <c r="A399" s="1165" t="s">
        <v>714</v>
      </c>
      <c r="B399" s="1180">
        <v>45413</v>
      </c>
      <c r="C399" s="1181">
        <v>45433</v>
      </c>
      <c r="D399" s="1182"/>
      <c r="E399" s="1183">
        <v>9.17</v>
      </c>
      <c r="F399" s="1165">
        <v>6340</v>
      </c>
      <c r="G399" s="1234">
        <v>13.6</v>
      </c>
      <c r="H399" s="1165" t="s">
        <v>245</v>
      </c>
      <c r="I399" s="1165" t="s">
        <v>246</v>
      </c>
      <c r="J399" s="1165" t="s">
        <v>433</v>
      </c>
      <c r="K399" s="1165"/>
      <c r="L399" s="1183">
        <v>9.2899999999999991</v>
      </c>
      <c r="M399" s="1165">
        <v>6310</v>
      </c>
      <c r="N399" s="1165">
        <v>16</v>
      </c>
      <c r="O399" s="1165"/>
      <c r="P399" s="1165"/>
      <c r="Q399" s="1165"/>
      <c r="R399" s="1165"/>
      <c r="S399" s="1165"/>
      <c r="T399" s="1165"/>
      <c r="U399" s="1165"/>
      <c r="V399" s="1165"/>
      <c r="W399" s="1165"/>
      <c r="X399" s="1165"/>
      <c r="Y399" s="1165"/>
      <c r="Z399" s="1165"/>
      <c r="AA399" s="1165"/>
      <c r="AB399" s="1165"/>
      <c r="AC399" s="1165"/>
      <c r="AD399" s="1165"/>
      <c r="AE399" s="1165"/>
      <c r="AF399" s="1165"/>
      <c r="AG399" s="1165"/>
      <c r="AH399" s="1165"/>
      <c r="AI399" s="1165"/>
      <c r="AJ399" s="1165"/>
      <c r="AK399" s="1165"/>
      <c r="AL399" s="1165"/>
      <c r="AM399" s="1165"/>
      <c r="AN399" s="1165"/>
      <c r="AO399" s="1165"/>
      <c r="AP399" s="1165"/>
      <c r="AQ399" s="1165"/>
      <c r="AR399" s="1165"/>
      <c r="AS399" s="1165"/>
      <c r="AT399" s="1165"/>
      <c r="AU399" s="1165"/>
      <c r="AV399" s="1165"/>
      <c r="AW399" s="1165"/>
      <c r="AX399" s="1165"/>
      <c r="AY399" s="1165"/>
      <c r="AZ399" s="1165"/>
      <c r="BA399" s="1165"/>
      <c r="BB399" s="1165"/>
      <c r="BC399" s="1165"/>
      <c r="BD399" s="1165"/>
      <c r="BE399" s="1165"/>
      <c r="BF399" s="1165"/>
      <c r="BG399" s="1165"/>
      <c r="BH399" s="1165"/>
      <c r="BI399" s="1165"/>
      <c r="BJ399" s="1165"/>
      <c r="BK399" s="1165"/>
      <c r="BL399" s="1165"/>
      <c r="BM399" s="1165"/>
      <c r="BN399" s="1165"/>
      <c r="BO399" s="1165"/>
      <c r="BP399" s="1165"/>
      <c r="BQ399" s="1165"/>
      <c r="BR399" s="1165"/>
      <c r="BS399" s="1165"/>
      <c r="BT399" s="1165"/>
      <c r="BU399" s="1165"/>
      <c r="BV399" s="1165"/>
      <c r="BW399" s="1165"/>
      <c r="BX399" s="1165"/>
      <c r="BY399" s="1165"/>
      <c r="BZ399" s="1165"/>
      <c r="CA399" s="1165"/>
      <c r="CB399" s="1165"/>
      <c r="CC399" s="1165"/>
      <c r="CD399" s="1165"/>
      <c r="CE399" s="1165"/>
      <c r="CF399" s="1165"/>
      <c r="CG399" s="1165"/>
      <c r="CH399" s="1165"/>
      <c r="CI399" s="1165"/>
      <c r="CJ399" s="1165"/>
      <c r="CK399" s="1165"/>
      <c r="CL399" s="1223">
        <f t="shared" si="10"/>
        <v>16</v>
      </c>
      <c r="CN399" s="1165"/>
      <c r="CO399" s="1165"/>
      <c r="CP399" s="1165"/>
      <c r="CQ399" s="1165"/>
    </row>
    <row r="400" spans="1:95" hidden="1">
      <c r="A400" s="1165" t="s">
        <v>714</v>
      </c>
      <c r="B400" s="1180">
        <v>45444</v>
      </c>
      <c r="C400" s="1181">
        <v>45455</v>
      </c>
      <c r="D400" s="1182"/>
      <c r="E400" s="1183">
        <v>8.86</v>
      </c>
      <c r="F400" s="1165">
        <v>1374</v>
      </c>
      <c r="G400" s="1234">
        <v>13.4</v>
      </c>
      <c r="H400" s="1165" t="s">
        <v>245</v>
      </c>
      <c r="I400" s="1165" t="s">
        <v>246</v>
      </c>
      <c r="J400" s="1165" t="s">
        <v>433</v>
      </c>
      <c r="K400" s="1165"/>
      <c r="L400" s="1183">
        <v>8.4600000000000009</v>
      </c>
      <c r="M400" s="1165">
        <v>1320</v>
      </c>
      <c r="N400" s="1165">
        <v>9</v>
      </c>
      <c r="O400" s="1165"/>
      <c r="P400" s="1165"/>
      <c r="Q400" s="1165"/>
      <c r="R400" s="1165"/>
      <c r="S400" s="1165"/>
      <c r="T400" s="1165"/>
      <c r="U400" s="1165"/>
      <c r="V400" s="1165"/>
      <c r="W400" s="1165"/>
      <c r="X400" s="1165"/>
      <c r="Y400" s="1165"/>
      <c r="Z400" s="1165"/>
      <c r="AA400" s="1165"/>
      <c r="AB400" s="1165"/>
      <c r="AC400" s="1165"/>
      <c r="AD400" s="1165"/>
      <c r="AE400" s="1165"/>
      <c r="AF400" s="1165"/>
      <c r="AG400" s="1165"/>
      <c r="AH400" s="1165" t="s">
        <v>52</v>
      </c>
      <c r="AI400" s="1165"/>
      <c r="AJ400" s="1165" t="s">
        <v>17</v>
      </c>
      <c r="AK400" s="1165">
        <v>2.5999999999999999E-2</v>
      </c>
      <c r="AL400" s="1165" t="s">
        <v>37</v>
      </c>
      <c r="AM400" s="1165" t="s">
        <v>17</v>
      </c>
      <c r="AN400" s="1165"/>
      <c r="AO400" s="1165">
        <v>2E-3</v>
      </c>
      <c r="AP400" s="1165" t="s">
        <v>17</v>
      </c>
      <c r="AQ400" s="1165">
        <v>0.01</v>
      </c>
      <c r="AR400" s="1165">
        <v>4.0000000000000001E-3</v>
      </c>
      <c r="AS400" s="1165" t="s">
        <v>30</v>
      </c>
      <c r="AT400" s="1165" t="s">
        <v>50</v>
      </c>
      <c r="AU400" s="1165" t="s">
        <v>52</v>
      </c>
      <c r="AV400" s="1165">
        <v>0.49</v>
      </c>
      <c r="AW400" s="1165"/>
      <c r="AX400" s="1165" t="s">
        <v>37</v>
      </c>
      <c r="AY400" s="1165" t="s">
        <v>53</v>
      </c>
      <c r="AZ400" s="1165" t="s">
        <v>85</v>
      </c>
      <c r="BA400" s="1165" t="s">
        <v>85</v>
      </c>
      <c r="BB400" s="1165" t="s">
        <v>85</v>
      </c>
      <c r="BC400" s="1165" t="s">
        <v>85</v>
      </c>
      <c r="BD400" s="1165" t="s">
        <v>85</v>
      </c>
      <c r="BE400" s="1165" t="s">
        <v>85</v>
      </c>
      <c r="BF400" s="1165" t="s">
        <v>85</v>
      </c>
      <c r="BG400" s="1165" t="s">
        <v>85</v>
      </c>
      <c r="BH400" s="1165" t="s">
        <v>85</v>
      </c>
      <c r="BI400" s="1165" t="s">
        <v>85</v>
      </c>
      <c r="BJ400" s="1165" t="s">
        <v>85</v>
      </c>
      <c r="BK400" s="1165" t="s">
        <v>85</v>
      </c>
      <c r="BL400" s="1165" t="s">
        <v>102</v>
      </c>
      <c r="BM400" s="1165" t="s">
        <v>85</v>
      </c>
      <c r="BN400" s="1165" t="s">
        <v>85</v>
      </c>
      <c r="BO400" s="1165" t="s">
        <v>85</v>
      </c>
      <c r="BP400" s="1165" t="s">
        <v>102</v>
      </c>
      <c r="BQ400" s="1165" t="s">
        <v>102</v>
      </c>
      <c r="BR400" s="1165" t="s">
        <v>332</v>
      </c>
      <c r="BS400" s="1165" t="s">
        <v>0</v>
      </c>
      <c r="BT400" s="1165" t="s">
        <v>333</v>
      </c>
      <c r="BU400" s="1165" t="s">
        <v>0</v>
      </c>
      <c r="BV400" s="1165" t="s">
        <v>0</v>
      </c>
      <c r="BW400" s="1165" t="s">
        <v>332</v>
      </c>
      <c r="BX400" s="1165" t="s">
        <v>332</v>
      </c>
      <c r="BY400" s="1165" t="s">
        <v>333</v>
      </c>
      <c r="BZ400" s="1165" t="s">
        <v>333</v>
      </c>
      <c r="CA400" s="1165" t="s">
        <v>333</v>
      </c>
      <c r="CB400" s="1165" t="s">
        <v>333</v>
      </c>
      <c r="CC400" s="1165" t="s">
        <v>333</v>
      </c>
      <c r="CD400" s="1165" t="s">
        <v>51</v>
      </c>
      <c r="CE400" s="1165" t="s">
        <v>15</v>
      </c>
      <c r="CF400" s="1165" t="s">
        <v>15</v>
      </c>
      <c r="CG400" s="1165" t="s">
        <v>15</v>
      </c>
      <c r="CH400" s="1165" t="s">
        <v>15</v>
      </c>
      <c r="CI400" s="1165" t="s">
        <v>15</v>
      </c>
      <c r="CJ400" s="1165" t="s">
        <v>51</v>
      </c>
      <c r="CK400" s="1165" t="s">
        <v>53</v>
      </c>
      <c r="CL400" s="1223">
        <f t="shared" si="10"/>
        <v>9</v>
      </c>
      <c r="CN400" s="1165"/>
      <c r="CO400" s="1165"/>
      <c r="CP400" s="1165"/>
      <c r="CQ400" s="1165"/>
    </row>
    <row r="401" spans="1:95" hidden="1">
      <c r="A401" s="1165" t="s">
        <v>714</v>
      </c>
      <c r="B401" s="1180">
        <v>45474</v>
      </c>
      <c r="C401" s="1181">
        <v>45481</v>
      </c>
      <c r="D401" s="1182"/>
      <c r="E401" s="1183">
        <v>8.7100000000000009</v>
      </c>
      <c r="F401" s="1165">
        <v>2162</v>
      </c>
      <c r="G401" s="1234">
        <v>14</v>
      </c>
      <c r="H401" s="1165" t="s">
        <v>245</v>
      </c>
      <c r="I401" s="1165" t="s">
        <v>246</v>
      </c>
      <c r="J401" s="1165" t="s">
        <v>433</v>
      </c>
      <c r="K401" s="1165"/>
      <c r="L401" s="1183">
        <v>8.7100000000000009</v>
      </c>
      <c r="M401" s="1165">
        <v>2220</v>
      </c>
      <c r="N401" s="1165">
        <v>6</v>
      </c>
      <c r="O401" s="1165"/>
      <c r="P401" s="1165"/>
      <c r="Q401" s="1165"/>
      <c r="R401" s="1165"/>
      <c r="S401" s="1165"/>
      <c r="T401" s="1165"/>
      <c r="U401" s="1165"/>
      <c r="V401" s="1165"/>
      <c r="W401" s="1165"/>
      <c r="X401" s="1165"/>
      <c r="Y401" s="1165"/>
      <c r="Z401" s="1165"/>
      <c r="AA401" s="1165"/>
      <c r="AB401" s="1165"/>
      <c r="AC401" s="1165"/>
      <c r="AD401" s="1165"/>
      <c r="AE401" s="1165"/>
      <c r="AF401" s="1165"/>
      <c r="AG401" s="1165"/>
      <c r="AH401" s="1165"/>
      <c r="AI401" s="1165"/>
      <c r="AJ401" s="1165"/>
      <c r="AK401" s="1165"/>
      <c r="AL401" s="1165"/>
      <c r="AM401" s="1165"/>
      <c r="AN401" s="1165"/>
      <c r="AO401" s="1165"/>
      <c r="AP401" s="1165"/>
      <c r="AQ401" s="1165"/>
      <c r="AR401" s="1165"/>
      <c r="AS401" s="1165"/>
      <c r="AT401" s="1165"/>
      <c r="AU401" s="1165"/>
      <c r="AV401" s="1165"/>
      <c r="AW401" s="1165"/>
      <c r="AX401" s="1165"/>
      <c r="AY401" s="1165"/>
      <c r="AZ401" s="1165"/>
      <c r="BA401" s="1165"/>
      <c r="BB401" s="1165"/>
      <c r="BC401" s="1165"/>
      <c r="BD401" s="1165"/>
      <c r="BE401" s="1165"/>
      <c r="BF401" s="1165"/>
      <c r="BG401" s="1165"/>
      <c r="BH401" s="1165"/>
      <c r="BI401" s="1165"/>
      <c r="BJ401" s="1165"/>
      <c r="BK401" s="1165"/>
      <c r="BL401" s="1165"/>
      <c r="BM401" s="1165"/>
      <c r="BN401" s="1165"/>
      <c r="BO401" s="1165"/>
      <c r="BP401" s="1165"/>
      <c r="BQ401" s="1165"/>
      <c r="BR401" s="1165"/>
      <c r="BS401" s="1165"/>
      <c r="BT401" s="1165"/>
      <c r="BU401" s="1165"/>
      <c r="BV401" s="1165"/>
      <c r="BW401" s="1165"/>
      <c r="BX401" s="1165"/>
      <c r="BY401" s="1165"/>
      <c r="BZ401" s="1165"/>
      <c r="CA401" s="1165"/>
      <c r="CB401" s="1165"/>
      <c r="CC401" s="1165"/>
      <c r="CD401" s="1165"/>
      <c r="CE401" s="1165"/>
      <c r="CF401" s="1165"/>
      <c r="CG401" s="1165"/>
      <c r="CH401" s="1165"/>
      <c r="CI401" s="1165"/>
      <c r="CJ401" s="1165"/>
      <c r="CK401" s="1165"/>
      <c r="CL401" s="1223">
        <f t="shared" si="10"/>
        <v>6</v>
      </c>
      <c r="CN401" s="1165"/>
      <c r="CO401" s="1165"/>
      <c r="CP401" s="1165"/>
      <c r="CQ401" s="1165"/>
    </row>
    <row r="402" spans="1:95" hidden="1">
      <c r="A402" s="1165" t="s">
        <v>714</v>
      </c>
      <c r="B402" s="1180">
        <v>45505</v>
      </c>
      <c r="C402" s="1181">
        <v>45523</v>
      </c>
      <c r="D402" s="1182"/>
      <c r="E402" s="1183">
        <v>9.51</v>
      </c>
      <c r="F402" s="1165">
        <v>2547</v>
      </c>
      <c r="G402" s="1234">
        <v>16.5</v>
      </c>
      <c r="H402" s="1165" t="s">
        <v>245</v>
      </c>
      <c r="I402" s="1165" t="s">
        <v>246</v>
      </c>
      <c r="J402" s="1165" t="s">
        <v>543</v>
      </c>
      <c r="K402" s="1165"/>
      <c r="L402" s="1183">
        <v>9.35</v>
      </c>
      <c r="M402" s="1165">
        <v>2660</v>
      </c>
      <c r="N402" s="1165">
        <v>12</v>
      </c>
      <c r="O402" s="1165"/>
      <c r="P402" s="1165"/>
      <c r="Q402" s="1165"/>
      <c r="R402" s="1165"/>
      <c r="S402" s="1165"/>
      <c r="T402" s="1165"/>
      <c r="U402" s="1165"/>
      <c r="V402" s="1165"/>
      <c r="W402" s="1165"/>
      <c r="X402" s="1165"/>
      <c r="Y402" s="1165"/>
      <c r="Z402" s="1165"/>
      <c r="AA402" s="1165"/>
      <c r="AB402" s="1165"/>
      <c r="AC402" s="1165"/>
      <c r="AD402" s="1165"/>
      <c r="AE402" s="1165"/>
      <c r="AF402" s="1165"/>
      <c r="AG402" s="1165"/>
      <c r="AH402" s="1165"/>
      <c r="AI402" s="1165"/>
      <c r="AJ402" s="1165"/>
      <c r="AK402" s="1165"/>
      <c r="AL402" s="1165"/>
      <c r="AM402" s="1165"/>
      <c r="AN402" s="1165"/>
      <c r="AO402" s="1165"/>
      <c r="AP402" s="1165"/>
      <c r="AQ402" s="1165"/>
      <c r="AR402" s="1165"/>
      <c r="AS402" s="1165"/>
      <c r="AT402" s="1165"/>
      <c r="AU402" s="1165"/>
      <c r="AV402" s="1165"/>
      <c r="AW402" s="1165"/>
      <c r="AX402" s="1165"/>
      <c r="AY402" s="1165"/>
      <c r="AZ402" s="1165"/>
      <c r="BA402" s="1165"/>
      <c r="BB402" s="1165"/>
      <c r="BC402" s="1165"/>
      <c r="BD402" s="1165"/>
      <c r="BE402" s="1165"/>
      <c r="BF402" s="1165"/>
      <c r="BG402" s="1165"/>
      <c r="BH402" s="1165"/>
      <c r="BI402" s="1165"/>
      <c r="BJ402" s="1165"/>
      <c r="BK402" s="1165"/>
      <c r="BL402" s="1165"/>
      <c r="BM402" s="1165"/>
      <c r="BN402" s="1165"/>
      <c r="BO402" s="1165"/>
      <c r="BP402" s="1165"/>
      <c r="BQ402" s="1165"/>
      <c r="BR402" s="1165"/>
      <c r="BS402" s="1165"/>
      <c r="BT402" s="1165"/>
      <c r="BU402" s="1165"/>
      <c r="BV402" s="1165"/>
      <c r="BW402" s="1165"/>
      <c r="BX402" s="1165"/>
      <c r="BY402" s="1165"/>
      <c r="BZ402" s="1165"/>
      <c r="CA402" s="1165"/>
      <c r="CB402" s="1165"/>
      <c r="CC402" s="1165"/>
      <c r="CD402" s="1165"/>
      <c r="CE402" s="1165"/>
      <c r="CF402" s="1165"/>
      <c r="CG402" s="1165"/>
      <c r="CH402" s="1165"/>
      <c r="CI402" s="1165"/>
      <c r="CJ402" s="1165"/>
      <c r="CK402" s="1165"/>
      <c r="CL402" s="1223">
        <f t="shared" si="10"/>
        <v>12</v>
      </c>
      <c r="CN402" s="1165"/>
      <c r="CO402" s="1165"/>
      <c r="CP402" s="1165"/>
      <c r="CQ402" s="1165"/>
    </row>
    <row r="403" spans="1:95" hidden="1">
      <c r="A403" s="1165" t="s">
        <v>714</v>
      </c>
      <c r="B403" s="1180">
        <v>45536</v>
      </c>
      <c r="C403" s="1181">
        <v>45544</v>
      </c>
      <c r="D403" s="1182"/>
      <c r="E403" s="1183">
        <v>10.35</v>
      </c>
      <c r="F403" s="1165">
        <v>3220</v>
      </c>
      <c r="G403" s="1234">
        <v>16.600000000000001</v>
      </c>
      <c r="H403" s="1165" t="s">
        <v>245</v>
      </c>
      <c r="I403" s="1165" t="s">
        <v>246</v>
      </c>
      <c r="J403" s="1165" t="s">
        <v>433</v>
      </c>
      <c r="K403" s="1165"/>
      <c r="L403" s="1183">
        <v>9.93</v>
      </c>
      <c r="M403" s="1165">
        <v>3800</v>
      </c>
      <c r="N403" s="1165">
        <v>12</v>
      </c>
      <c r="O403" s="1165" t="s">
        <v>51</v>
      </c>
      <c r="P403" s="1165">
        <v>45</v>
      </c>
      <c r="Q403" s="1165">
        <v>80</v>
      </c>
      <c r="R403" s="1165">
        <v>125</v>
      </c>
      <c r="S403" s="1165" t="s">
        <v>51</v>
      </c>
      <c r="T403" s="1165">
        <v>1920</v>
      </c>
      <c r="U403" s="1165" t="s">
        <v>30</v>
      </c>
      <c r="V403" s="1165" t="s">
        <v>17</v>
      </c>
      <c r="W403" s="1165"/>
      <c r="X403" s="1165" t="s">
        <v>37</v>
      </c>
      <c r="Y403" s="1165" t="s">
        <v>17</v>
      </c>
      <c r="Z403" s="1165" t="s">
        <v>17</v>
      </c>
      <c r="AA403" s="1165" t="s">
        <v>17</v>
      </c>
      <c r="AB403" s="1165" t="s">
        <v>17</v>
      </c>
      <c r="AC403" s="1165">
        <v>2E-3</v>
      </c>
      <c r="AD403" s="1165">
        <v>3.0000000000000001E-3</v>
      </c>
      <c r="AE403" s="1165" t="s">
        <v>30</v>
      </c>
      <c r="AF403" s="1165" t="s">
        <v>50</v>
      </c>
      <c r="AG403" s="1165" t="s">
        <v>52</v>
      </c>
      <c r="AH403" s="1165" t="s">
        <v>52</v>
      </c>
      <c r="AI403" s="1165">
        <v>0.03</v>
      </c>
      <c r="AJ403" s="1165" t="s">
        <v>17</v>
      </c>
      <c r="AK403" s="1165"/>
      <c r="AL403" s="1165" t="s">
        <v>37</v>
      </c>
      <c r="AM403" s="1165" t="s">
        <v>17</v>
      </c>
      <c r="AN403" s="1165" t="s">
        <v>17</v>
      </c>
      <c r="AO403" s="1165">
        <v>2E-3</v>
      </c>
      <c r="AP403" s="1165" t="s">
        <v>17</v>
      </c>
      <c r="AQ403" s="1165">
        <v>7.0000000000000001E-3</v>
      </c>
      <c r="AR403" s="1165">
        <v>4.0000000000000001E-3</v>
      </c>
      <c r="AS403" s="1165" t="s">
        <v>30</v>
      </c>
      <c r="AT403" s="1165" t="s">
        <v>50</v>
      </c>
      <c r="AU403" s="1165" t="s">
        <v>52</v>
      </c>
      <c r="AV403" s="1165">
        <v>0.06</v>
      </c>
      <c r="AW403" s="1165" t="s">
        <v>37</v>
      </c>
      <c r="AX403" s="1165" t="s">
        <v>37</v>
      </c>
      <c r="AY403" s="1165" t="s">
        <v>53</v>
      </c>
      <c r="AZ403" s="1165" t="s">
        <v>85</v>
      </c>
      <c r="BA403" s="1165" t="s">
        <v>85</v>
      </c>
      <c r="BB403" s="1165" t="s">
        <v>85</v>
      </c>
      <c r="BC403" s="1165" t="s">
        <v>85</v>
      </c>
      <c r="BD403" s="1165" t="s">
        <v>85</v>
      </c>
      <c r="BE403" s="1165" t="s">
        <v>85</v>
      </c>
      <c r="BF403" s="1165" t="s">
        <v>85</v>
      </c>
      <c r="BG403" s="1165" t="s">
        <v>85</v>
      </c>
      <c r="BH403" s="1165" t="s">
        <v>85</v>
      </c>
      <c r="BI403" s="1165" t="s">
        <v>85</v>
      </c>
      <c r="BJ403" s="1165" t="s">
        <v>85</v>
      </c>
      <c r="BK403" s="1165" t="s">
        <v>85</v>
      </c>
      <c r="BL403" s="1165" t="s">
        <v>102</v>
      </c>
      <c r="BM403" s="1165" t="s">
        <v>85</v>
      </c>
      <c r="BN403" s="1165" t="s">
        <v>85</v>
      </c>
      <c r="BO403" s="1165" t="s">
        <v>85</v>
      </c>
      <c r="BP403" s="1165" t="s">
        <v>102</v>
      </c>
      <c r="BQ403" s="1165" t="s">
        <v>102</v>
      </c>
      <c r="BR403" s="1165" t="s">
        <v>332</v>
      </c>
      <c r="BS403" s="1165" t="s">
        <v>0</v>
      </c>
      <c r="BT403" s="1165" t="s">
        <v>333</v>
      </c>
      <c r="BU403" s="1165" t="s">
        <v>0</v>
      </c>
      <c r="BV403" s="1165" t="s">
        <v>0</v>
      </c>
      <c r="BW403" s="1165" t="s">
        <v>332</v>
      </c>
      <c r="BX403" s="1165" t="s">
        <v>332</v>
      </c>
      <c r="BY403" s="1165" t="s">
        <v>333</v>
      </c>
      <c r="BZ403" s="1165" t="s">
        <v>333</v>
      </c>
      <c r="CA403" s="1165" t="s">
        <v>333</v>
      </c>
      <c r="CB403" s="1165" t="s">
        <v>333</v>
      </c>
      <c r="CC403" s="1165" t="s">
        <v>333</v>
      </c>
      <c r="CD403" s="1165" t="s">
        <v>51</v>
      </c>
      <c r="CE403" s="1165" t="s">
        <v>15</v>
      </c>
      <c r="CF403" s="1165" t="s">
        <v>15</v>
      </c>
      <c r="CG403" s="1165" t="s">
        <v>15</v>
      </c>
      <c r="CH403" s="1165" t="s">
        <v>15</v>
      </c>
      <c r="CI403" s="1165" t="s">
        <v>15</v>
      </c>
      <c r="CJ403" s="1165" t="s">
        <v>51</v>
      </c>
      <c r="CK403" s="1165" t="s">
        <v>53</v>
      </c>
      <c r="CL403" s="1223">
        <f t="shared" si="10"/>
        <v>12</v>
      </c>
      <c r="CN403" s="1165"/>
      <c r="CO403" s="1165"/>
      <c r="CP403" s="1165"/>
      <c r="CQ403" s="1165"/>
    </row>
    <row r="404" spans="1:95" hidden="1">
      <c r="A404" s="1165" t="s">
        <v>714</v>
      </c>
      <c r="B404" s="1180">
        <v>45566</v>
      </c>
      <c r="C404" s="1181">
        <v>45580</v>
      </c>
      <c r="D404" s="1182"/>
      <c r="E404" s="1165">
        <v>9.76</v>
      </c>
      <c r="F404" s="1165">
        <v>4350</v>
      </c>
      <c r="G404" s="1234">
        <v>20.3</v>
      </c>
      <c r="H404" s="1165" t="s">
        <v>245</v>
      </c>
      <c r="I404" s="1165" t="s">
        <v>246</v>
      </c>
      <c r="J404" s="1165" t="s">
        <v>433</v>
      </c>
      <c r="K404" s="1165"/>
      <c r="L404" s="1183">
        <v>9.82</v>
      </c>
      <c r="M404" s="1165">
        <v>4930</v>
      </c>
      <c r="N404" s="1165">
        <v>15</v>
      </c>
      <c r="O404" s="1165"/>
      <c r="P404" s="1165"/>
      <c r="Q404" s="1165"/>
      <c r="R404" s="1165"/>
      <c r="S404" s="1165"/>
      <c r="T404" s="1165"/>
      <c r="U404" s="1165"/>
      <c r="V404" s="1165"/>
      <c r="W404" s="1165"/>
      <c r="X404" s="1165"/>
      <c r="Y404" s="1165"/>
      <c r="Z404" s="1165"/>
      <c r="AA404" s="1165"/>
      <c r="AB404" s="1165"/>
      <c r="AC404" s="1165"/>
      <c r="AD404" s="1165"/>
      <c r="AE404" s="1165"/>
      <c r="AF404" s="1165"/>
      <c r="AG404" s="1165"/>
      <c r="AH404" s="1165"/>
      <c r="AI404" s="1165"/>
      <c r="AJ404" s="1165"/>
      <c r="AK404" s="1165"/>
      <c r="AL404" s="1165"/>
      <c r="AM404" s="1165"/>
      <c r="AN404" s="1165"/>
      <c r="AO404" s="1165"/>
      <c r="AP404" s="1165"/>
      <c r="AQ404" s="1165"/>
      <c r="AR404" s="1165"/>
      <c r="AS404" s="1165"/>
      <c r="AT404" s="1165"/>
      <c r="AU404" s="1165"/>
      <c r="AV404" s="1165"/>
      <c r="AW404" s="1165"/>
      <c r="AX404" s="1165"/>
      <c r="AY404" s="1165"/>
      <c r="AZ404" s="1165"/>
      <c r="BA404" s="1165"/>
      <c r="BB404" s="1165"/>
      <c r="BC404" s="1165"/>
      <c r="BD404" s="1165"/>
      <c r="BE404" s="1165"/>
      <c r="BF404" s="1165"/>
      <c r="BG404" s="1165"/>
      <c r="BH404" s="1165"/>
      <c r="BI404" s="1165"/>
      <c r="BJ404" s="1165"/>
      <c r="BK404" s="1165"/>
      <c r="BL404" s="1165"/>
      <c r="BM404" s="1165"/>
      <c r="BN404" s="1165"/>
      <c r="BO404" s="1165"/>
      <c r="BP404" s="1165"/>
      <c r="BQ404" s="1165"/>
      <c r="BR404" s="1165"/>
      <c r="BS404" s="1165"/>
      <c r="BT404" s="1165"/>
      <c r="BU404" s="1165"/>
      <c r="BV404" s="1165"/>
      <c r="BW404" s="1165"/>
      <c r="BX404" s="1165"/>
      <c r="BY404" s="1165"/>
      <c r="BZ404" s="1165"/>
      <c r="CA404" s="1165"/>
      <c r="CB404" s="1165"/>
      <c r="CC404" s="1165"/>
      <c r="CD404" s="1165"/>
      <c r="CE404" s="1165"/>
      <c r="CF404" s="1165"/>
      <c r="CG404" s="1165"/>
      <c r="CH404" s="1165"/>
      <c r="CI404" s="1165"/>
      <c r="CJ404" s="1165"/>
      <c r="CK404" s="1165"/>
      <c r="CL404" s="1223">
        <f t="shared" si="10"/>
        <v>15</v>
      </c>
      <c r="CN404" s="1165"/>
      <c r="CO404" s="1165"/>
      <c r="CP404" s="1165"/>
      <c r="CQ404" s="1165"/>
    </row>
    <row r="405" spans="1:95" hidden="1">
      <c r="A405" s="1165" t="s">
        <v>714</v>
      </c>
      <c r="B405" s="1180">
        <v>45597</v>
      </c>
      <c r="C405" s="1181">
        <v>45607</v>
      </c>
      <c r="D405" s="1182"/>
      <c r="E405" s="1165">
        <v>9.89</v>
      </c>
      <c r="F405" s="1165">
        <v>6140</v>
      </c>
      <c r="G405" s="1234">
        <v>23.3</v>
      </c>
      <c r="H405" s="1165" t="s">
        <v>245</v>
      </c>
      <c r="I405" s="1165" t="s">
        <v>246</v>
      </c>
      <c r="J405" s="1165" t="s">
        <v>433</v>
      </c>
      <c r="K405" s="1165"/>
      <c r="L405" s="1183">
        <v>9.92</v>
      </c>
      <c r="M405" s="1165">
        <v>6410</v>
      </c>
      <c r="N405" s="1165">
        <v>36</v>
      </c>
      <c r="O405" s="1165"/>
      <c r="P405" s="1165"/>
      <c r="Q405" s="1165"/>
      <c r="R405" s="1165"/>
      <c r="S405" s="1165"/>
      <c r="T405" s="1165"/>
      <c r="U405" s="1165"/>
      <c r="V405" s="1165"/>
      <c r="W405" s="1165"/>
      <c r="X405" s="1165"/>
      <c r="Y405" s="1165"/>
      <c r="Z405" s="1165"/>
      <c r="AA405" s="1165"/>
      <c r="AB405" s="1165"/>
      <c r="AC405" s="1165"/>
      <c r="AD405" s="1165"/>
      <c r="AE405" s="1165"/>
      <c r="AF405" s="1165"/>
      <c r="AG405" s="1165"/>
      <c r="AH405" s="1165"/>
      <c r="AI405" s="1165"/>
      <c r="AJ405" s="1165"/>
      <c r="AK405" s="1165"/>
      <c r="AL405" s="1165"/>
      <c r="AM405" s="1165"/>
      <c r="AN405" s="1165"/>
      <c r="AO405" s="1165"/>
      <c r="AP405" s="1165"/>
      <c r="AQ405" s="1165"/>
      <c r="AR405" s="1165"/>
      <c r="AS405" s="1165"/>
      <c r="AT405" s="1165"/>
      <c r="AU405" s="1165"/>
      <c r="AV405" s="1165"/>
      <c r="AW405" s="1165"/>
      <c r="AX405" s="1165"/>
      <c r="AY405" s="1165"/>
      <c r="AZ405" s="1165"/>
      <c r="BA405" s="1165"/>
      <c r="BB405" s="1165"/>
      <c r="BC405" s="1165"/>
      <c r="BD405" s="1165"/>
      <c r="BE405" s="1165"/>
      <c r="BF405" s="1165"/>
      <c r="BG405" s="1165"/>
      <c r="BH405" s="1165"/>
      <c r="BI405" s="1165"/>
      <c r="BJ405" s="1165"/>
      <c r="BK405" s="1165"/>
      <c r="BL405" s="1165"/>
      <c r="BM405" s="1165"/>
      <c r="BN405" s="1165"/>
      <c r="BO405" s="1165"/>
      <c r="BP405" s="1165"/>
      <c r="BQ405" s="1165"/>
      <c r="BR405" s="1165"/>
      <c r="BS405" s="1165"/>
      <c r="BT405" s="1165"/>
      <c r="BU405" s="1165"/>
      <c r="BV405" s="1165"/>
      <c r="BW405" s="1165"/>
      <c r="BX405" s="1165"/>
      <c r="BY405" s="1165"/>
      <c r="BZ405" s="1165"/>
      <c r="CA405" s="1165"/>
      <c r="CB405" s="1165"/>
      <c r="CC405" s="1165"/>
      <c r="CD405" s="1165"/>
      <c r="CE405" s="1165"/>
      <c r="CF405" s="1165"/>
      <c r="CG405" s="1165"/>
      <c r="CH405" s="1165"/>
      <c r="CI405" s="1165"/>
      <c r="CJ405" s="1165"/>
      <c r="CK405" s="1165"/>
      <c r="CL405" s="1223">
        <f t="shared" si="10"/>
        <v>36</v>
      </c>
      <c r="CN405" s="1165"/>
      <c r="CO405" s="1165"/>
      <c r="CP405" s="1165"/>
      <c r="CQ405" s="1165"/>
    </row>
    <row r="406" spans="1:95" hidden="1">
      <c r="A406" s="1165" t="s">
        <v>714</v>
      </c>
      <c r="B406" s="1180">
        <v>45627</v>
      </c>
      <c r="C406" s="1181">
        <v>45642</v>
      </c>
      <c r="D406" s="1182"/>
      <c r="E406" s="1183">
        <v>9.34</v>
      </c>
      <c r="F406" s="1165">
        <v>7140</v>
      </c>
      <c r="G406" s="1234">
        <v>24.6</v>
      </c>
      <c r="H406" s="1165" t="s">
        <v>245</v>
      </c>
      <c r="I406" s="1165" t="s">
        <v>246</v>
      </c>
      <c r="J406" s="1165" t="s">
        <v>433</v>
      </c>
      <c r="K406" s="1165"/>
      <c r="L406" s="1183">
        <v>9.35</v>
      </c>
      <c r="M406" s="1165">
        <v>8330</v>
      </c>
      <c r="N406" s="1165" t="s">
        <v>53</v>
      </c>
      <c r="O406" s="1165" t="s">
        <v>51</v>
      </c>
      <c r="P406" s="1165">
        <v>102</v>
      </c>
      <c r="Q406" s="1165">
        <v>89</v>
      </c>
      <c r="R406" s="1165">
        <v>191</v>
      </c>
      <c r="S406" s="1165" t="s">
        <v>51</v>
      </c>
      <c r="T406" s="1165">
        <v>5000</v>
      </c>
      <c r="U406" s="1165" t="s">
        <v>30</v>
      </c>
      <c r="V406" s="1165">
        <v>1E-3</v>
      </c>
      <c r="W406" s="1165">
        <v>2.1000000000000001E-2</v>
      </c>
      <c r="X406" s="1165" t="s">
        <v>37</v>
      </c>
      <c r="Y406" s="1165" t="s">
        <v>17</v>
      </c>
      <c r="Z406" s="1165" t="s">
        <v>17</v>
      </c>
      <c r="AA406" s="1165" t="s">
        <v>17</v>
      </c>
      <c r="AB406" s="1165" t="s">
        <v>17</v>
      </c>
      <c r="AC406" s="1165">
        <v>5.0000000000000001E-3</v>
      </c>
      <c r="AD406" s="1165">
        <v>2E-3</v>
      </c>
      <c r="AE406" s="1165" t="s">
        <v>30</v>
      </c>
      <c r="AF406" s="1165" t="s">
        <v>50</v>
      </c>
      <c r="AG406" s="1165" t="s">
        <v>52</v>
      </c>
      <c r="AH406" s="1165">
        <v>0.09</v>
      </c>
      <c r="AI406" s="1165">
        <v>0.02</v>
      </c>
      <c r="AJ406" s="1165" t="s">
        <v>17</v>
      </c>
      <c r="AK406" s="1165">
        <v>1.9E-2</v>
      </c>
      <c r="AL406" s="1165" t="s">
        <v>37</v>
      </c>
      <c r="AM406" s="1165" t="s">
        <v>17</v>
      </c>
      <c r="AN406" s="1165" t="s">
        <v>17</v>
      </c>
      <c r="AO406" s="1165" t="s">
        <v>17</v>
      </c>
      <c r="AP406" s="1165" t="s">
        <v>17</v>
      </c>
      <c r="AQ406" s="1165">
        <v>5.0000000000000001E-3</v>
      </c>
      <c r="AR406" s="1165">
        <v>2E-3</v>
      </c>
      <c r="AS406" s="1165" t="s">
        <v>30</v>
      </c>
      <c r="AT406" s="1165" t="s">
        <v>50</v>
      </c>
      <c r="AU406" s="1165" t="s">
        <v>52</v>
      </c>
      <c r="AV406" s="1165" t="s">
        <v>52</v>
      </c>
      <c r="AW406" s="1165" t="s">
        <v>37</v>
      </c>
      <c r="AX406" s="1165" t="s">
        <v>37</v>
      </c>
      <c r="AY406" s="1165" t="s">
        <v>53</v>
      </c>
      <c r="AZ406" s="1165" t="s">
        <v>85</v>
      </c>
      <c r="BA406" s="1165" t="s">
        <v>85</v>
      </c>
      <c r="BB406" s="1165" t="s">
        <v>85</v>
      </c>
      <c r="BC406" s="1165" t="s">
        <v>85</v>
      </c>
      <c r="BD406" s="1165" t="s">
        <v>85</v>
      </c>
      <c r="BE406" s="1165" t="s">
        <v>85</v>
      </c>
      <c r="BF406" s="1165" t="s">
        <v>85</v>
      </c>
      <c r="BG406" s="1165" t="s">
        <v>85</v>
      </c>
      <c r="BH406" s="1165" t="s">
        <v>85</v>
      </c>
      <c r="BI406" s="1165" t="s">
        <v>85</v>
      </c>
      <c r="BJ406" s="1165" t="s">
        <v>85</v>
      </c>
      <c r="BK406" s="1165" t="s">
        <v>85</v>
      </c>
      <c r="BL406" s="1165" t="s">
        <v>102</v>
      </c>
      <c r="BM406" s="1165" t="s">
        <v>85</v>
      </c>
      <c r="BN406" s="1165" t="s">
        <v>85</v>
      </c>
      <c r="BO406" s="1165" t="s">
        <v>85</v>
      </c>
      <c r="BP406" s="1165" t="s">
        <v>102</v>
      </c>
      <c r="BQ406" s="1165" t="s">
        <v>102</v>
      </c>
      <c r="BR406" s="1165" t="s">
        <v>332</v>
      </c>
      <c r="BS406" s="1165" t="s">
        <v>0</v>
      </c>
      <c r="BT406" s="1165" t="s">
        <v>333</v>
      </c>
      <c r="BU406" s="1165" t="s">
        <v>0</v>
      </c>
      <c r="BV406" s="1165" t="s">
        <v>0</v>
      </c>
      <c r="BW406" s="1165" t="s">
        <v>332</v>
      </c>
      <c r="BX406" s="1165" t="s">
        <v>332</v>
      </c>
      <c r="BY406" s="1165" t="s">
        <v>333</v>
      </c>
      <c r="BZ406" s="1165" t="s">
        <v>333</v>
      </c>
      <c r="CA406" s="1165" t="s">
        <v>333</v>
      </c>
      <c r="CB406" s="1165" t="s">
        <v>333</v>
      </c>
      <c r="CC406" s="1165" t="s">
        <v>333</v>
      </c>
      <c r="CD406" s="1165" t="s">
        <v>51</v>
      </c>
      <c r="CE406" s="1165" t="s">
        <v>15</v>
      </c>
      <c r="CF406" s="1165" t="s">
        <v>15</v>
      </c>
      <c r="CG406" s="1165" t="s">
        <v>15</v>
      </c>
      <c r="CH406" s="1165" t="s">
        <v>15</v>
      </c>
      <c r="CI406" s="1165" t="s">
        <v>15</v>
      </c>
      <c r="CJ406" s="1165" t="s">
        <v>51</v>
      </c>
      <c r="CK406" s="1165" t="s">
        <v>53</v>
      </c>
      <c r="CL406" s="1223">
        <f t="shared" si="10"/>
        <v>2.5</v>
      </c>
      <c r="CN406" s="1165"/>
      <c r="CO406" s="1165"/>
      <c r="CP406" s="1165"/>
      <c r="CQ406" s="1165"/>
    </row>
    <row r="407" spans="1:95">
      <c r="A407" s="1165" t="s">
        <v>714</v>
      </c>
      <c r="B407" s="1180">
        <v>45658</v>
      </c>
      <c r="C407" s="1181">
        <v>45681</v>
      </c>
      <c r="D407" s="1182"/>
      <c r="E407" s="1183">
        <v>8.5</v>
      </c>
      <c r="F407" s="1165">
        <v>6900</v>
      </c>
      <c r="G407" s="1234">
        <v>27.6</v>
      </c>
      <c r="H407" s="1165" t="s">
        <v>245</v>
      </c>
      <c r="I407" s="1165" t="s">
        <v>246</v>
      </c>
      <c r="J407" s="1165" t="s">
        <v>433</v>
      </c>
      <c r="K407" s="1165"/>
      <c r="L407" s="1183">
        <v>8.5500000000000007</v>
      </c>
      <c r="M407" s="1165">
        <v>7540</v>
      </c>
      <c r="N407" s="1165">
        <v>14</v>
      </c>
      <c r="O407" s="1165"/>
      <c r="P407" s="1165"/>
      <c r="Q407" s="1165"/>
      <c r="R407" s="1165"/>
      <c r="S407" s="1165"/>
      <c r="T407" s="1165"/>
      <c r="U407" s="1165"/>
      <c r="V407" s="1165"/>
      <c r="W407" s="1165"/>
      <c r="X407" s="1165"/>
      <c r="Y407" s="1165"/>
      <c r="Z407" s="1165"/>
      <c r="AA407" s="1165"/>
      <c r="AB407" s="1165"/>
      <c r="AC407" s="1165"/>
      <c r="AD407" s="1165"/>
      <c r="AE407" s="1165"/>
      <c r="AF407" s="1165"/>
      <c r="AG407" s="1165"/>
      <c r="AH407" s="1165"/>
      <c r="AI407" s="1165"/>
      <c r="AJ407" s="1165"/>
      <c r="AK407" s="1165"/>
      <c r="AL407" s="1165"/>
      <c r="AM407" s="1165"/>
      <c r="AN407" s="1165"/>
      <c r="AO407" s="1165"/>
      <c r="AP407" s="1165"/>
      <c r="AQ407" s="1165"/>
      <c r="AR407" s="1165"/>
      <c r="AS407" s="1165"/>
      <c r="AT407" s="1165"/>
      <c r="AU407" s="1165"/>
      <c r="AV407" s="1165"/>
      <c r="AW407" s="1165"/>
      <c r="AX407" s="1165"/>
      <c r="AY407" s="1165"/>
      <c r="AZ407" s="1165"/>
      <c r="BA407" s="1165"/>
      <c r="BB407" s="1165"/>
      <c r="BC407" s="1165"/>
      <c r="BD407" s="1165"/>
      <c r="BE407" s="1165"/>
      <c r="BF407" s="1165"/>
      <c r="BG407" s="1165"/>
      <c r="BH407" s="1165"/>
      <c r="BI407" s="1165"/>
      <c r="BJ407" s="1165"/>
      <c r="BK407" s="1165"/>
      <c r="BL407" s="1165"/>
      <c r="BM407" s="1165"/>
      <c r="BN407" s="1165"/>
      <c r="BO407" s="1165"/>
      <c r="BP407" s="1165"/>
      <c r="BQ407" s="1165"/>
      <c r="BR407" s="1165"/>
      <c r="BS407" s="1165"/>
      <c r="BT407" s="1165"/>
      <c r="BU407" s="1165"/>
      <c r="BV407" s="1165"/>
      <c r="BW407" s="1165"/>
      <c r="BX407" s="1165"/>
      <c r="BY407" s="1165"/>
      <c r="BZ407" s="1165"/>
      <c r="CA407" s="1165"/>
      <c r="CB407" s="1165"/>
      <c r="CC407" s="1165"/>
      <c r="CD407" s="1165"/>
      <c r="CE407" s="1165"/>
      <c r="CF407" s="1165"/>
      <c r="CG407" s="1165"/>
      <c r="CH407" s="1165"/>
      <c r="CI407" s="1165"/>
      <c r="CJ407" s="1165"/>
      <c r="CK407" s="1165"/>
      <c r="CL407" s="1223">
        <f t="shared" si="10"/>
        <v>14</v>
      </c>
      <c r="CN407" s="1165"/>
      <c r="CO407" s="1165"/>
      <c r="CP407" s="1165"/>
      <c r="CQ407" s="1165"/>
    </row>
    <row r="408" spans="1:95">
      <c r="A408" s="1165" t="s">
        <v>714</v>
      </c>
      <c r="B408" s="1180">
        <v>45689</v>
      </c>
      <c r="C408" s="1181">
        <v>45698</v>
      </c>
      <c r="D408" s="1182"/>
      <c r="E408" s="1183">
        <v>8.35</v>
      </c>
      <c r="F408" s="1165">
        <v>7740</v>
      </c>
      <c r="G408" s="1234">
        <v>25.9</v>
      </c>
      <c r="H408" s="1165" t="s">
        <v>245</v>
      </c>
      <c r="I408" s="1165" t="s">
        <v>246</v>
      </c>
      <c r="J408" s="1165" t="s">
        <v>433</v>
      </c>
      <c r="K408" s="1165"/>
      <c r="L408" s="1183">
        <v>8.5</v>
      </c>
      <c r="M408" s="1165">
        <v>9260</v>
      </c>
      <c r="N408" s="1165">
        <v>11</v>
      </c>
      <c r="O408" s="1165"/>
      <c r="P408" s="1165"/>
      <c r="Q408" s="1165"/>
      <c r="R408" s="1165"/>
      <c r="S408" s="1165"/>
      <c r="T408" s="1165"/>
      <c r="U408" s="1165"/>
      <c r="V408" s="1165"/>
      <c r="W408" s="1165"/>
      <c r="X408" s="1165"/>
      <c r="Y408" s="1165"/>
      <c r="Z408" s="1165"/>
      <c r="AA408" s="1165"/>
      <c r="AB408" s="1165"/>
      <c r="AC408" s="1165"/>
      <c r="AD408" s="1165"/>
      <c r="AE408" s="1165"/>
      <c r="AF408" s="1165"/>
      <c r="AG408" s="1165"/>
      <c r="AH408" s="1165"/>
      <c r="AI408" s="1165"/>
      <c r="AJ408" s="1165"/>
      <c r="AK408" s="1165"/>
      <c r="AL408" s="1165"/>
      <c r="AM408" s="1165"/>
      <c r="AN408" s="1165"/>
      <c r="AO408" s="1165"/>
      <c r="AP408" s="1165"/>
      <c r="AQ408" s="1165"/>
      <c r="AR408" s="1165"/>
      <c r="AS408" s="1165"/>
      <c r="AT408" s="1165"/>
      <c r="AU408" s="1165"/>
      <c r="AV408" s="1165"/>
      <c r="AW408" s="1165"/>
      <c r="AX408" s="1165"/>
      <c r="AY408" s="1165"/>
      <c r="AZ408" s="1165"/>
      <c r="BA408" s="1165"/>
      <c r="BB408" s="1165"/>
      <c r="BC408" s="1165"/>
      <c r="BD408" s="1165"/>
      <c r="BE408" s="1165"/>
      <c r="BF408" s="1165"/>
      <c r="BG408" s="1165"/>
      <c r="BH408" s="1165"/>
      <c r="BI408" s="1165"/>
      <c r="BJ408" s="1165"/>
      <c r="BK408" s="1165"/>
      <c r="BL408" s="1165"/>
      <c r="BM408" s="1165"/>
      <c r="BN408" s="1165"/>
      <c r="BO408" s="1165"/>
      <c r="BP408" s="1165"/>
      <c r="BQ408" s="1165"/>
      <c r="BR408" s="1165"/>
      <c r="BS408" s="1165"/>
      <c r="BT408" s="1165"/>
      <c r="BU408" s="1165"/>
      <c r="BV408" s="1165"/>
      <c r="BW408" s="1165"/>
      <c r="BX408" s="1165"/>
      <c r="BY408" s="1165"/>
      <c r="BZ408" s="1165"/>
      <c r="CA408" s="1165"/>
      <c r="CB408" s="1165"/>
      <c r="CC408" s="1165"/>
      <c r="CD408" s="1165"/>
      <c r="CE408" s="1165"/>
      <c r="CF408" s="1165"/>
      <c r="CG408" s="1165"/>
      <c r="CH408" s="1165"/>
      <c r="CI408" s="1165"/>
      <c r="CJ408" s="1165"/>
      <c r="CK408" s="1165"/>
      <c r="CL408" s="1223">
        <f t="shared" si="10"/>
        <v>11</v>
      </c>
      <c r="CN408" s="1165"/>
      <c r="CO408" s="1165"/>
      <c r="CP408" s="1165"/>
      <c r="CQ408" s="1165"/>
    </row>
    <row r="409" spans="1:95">
      <c r="A409" s="1165" t="s">
        <v>714</v>
      </c>
      <c r="B409" s="1180">
        <v>45717</v>
      </c>
      <c r="C409" s="1181">
        <v>45737</v>
      </c>
      <c r="D409" s="1182"/>
      <c r="E409" s="1183">
        <v>8.9499999999999993</v>
      </c>
      <c r="F409" s="1165">
        <v>8470</v>
      </c>
      <c r="G409" s="1234">
        <v>23.9</v>
      </c>
      <c r="H409" s="1165" t="s">
        <v>245</v>
      </c>
      <c r="I409" s="1165" t="s">
        <v>246</v>
      </c>
      <c r="J409" s="1165" t="s">
        <v>433</v>
      </c>
      <c r="K409" s="1165"/>
      <c r="L409" s="1183">
        <v>8.9700000000000006</v>
      </c>
      <c r="M409" s="1165">
        <v>9470</v>
      </c>
      <c r="N409" s="1165">
        <v>8</v>
      </c>
      <c r="O409" s="1165" t="s">
        <v>51</v>
      </c>
      <c r="P409" s="1165">
        <v>69</v>
      </c>
      <c r="Q409" s="1165">
        <v>104</v>
      </c>
      <c r="R409" s="1165">
        <v>172</v>
      </c>
      <c r="S409" s="1165" t="s">
        <v>51</v>
      </c>
      <c r="T409" s="1165">
        <v>6140</v>
      </c>
      <c r="U409" s="1165" t="s">
        <v>30</v>
      </c>
      <c r="V409" s="1165">
        <v>2E-3</v>
      </c>
      <c r="W409" s="1165">
        <v>1.9E-2</v>
      </c>
      <c r="X409" s="1165" t="s">
        <v>37</v>
      </c>
      <c r="Y409" s="1165" t="s">
        <v>17</v>
      </c>
      <c r="Z409" s="1165" t="s">
        <v>17</v>
      </c>
      <c r="AA409" s="1165" t="s">
        <v>17</v>
      </c>
      <c r="AB409" s="1165" t="s">
        <v>17</v>
      </c>
      <c r="AC409" s="1165">
        <v>2.1000000000000001E-2</v>
      </c>
      <c r="AD409" s="1165">
        <v>4.0000000000000001E-3</v>
      </c>
      <c r="AE409" s="1165" t="s">
        <v>30</v>
      </c>
      <c r="AF409" s="1165" t="s">
        <v>50</v>
      </c>
      <c r="AG409" s="1165">
        <v>0.15</v>
      </c>
      <c r="AH409" s="1165" t="s">
        <v>52</v>
      </c>
      <c r="AI409" s="1165">
        <v>7.0000000000000007E-2</v>
      </c>
      <c r="AJ409" s="1165">
        <v>2E-3</v>
      </c>
      <c r="AK409" s="1165">
        <v>2.1000000000000001E-2</v>
      </c>
      <c r="AL409" s="1165" t="s">
        <v>37</v>
      </c>
      <c r="AM409" s="1165" t="s">
        <v>17</v>
      </c>
      <c r="AN409" s="1165" t="s">
        <v>17</v>
      </c>
      <c r="AO409" s="1165" t="s">
        <v>17</v>
      </c>
      <c r="AP409" s="1165" t="s">
        <v>17</v>
      </c>
      <c r="AQ409" s="1165">
        <v>4.3999999999999997E-2</v>
      </c>
      <c r="AR409" s="1165">
        <v>4.0000000000000001E-3</v>
      </c>
      <c r="AS409" s="1165" t="s">
        <v>30</v>
      </c>
      <c r="AT409" s="1165" t="s">
        <v>50</v>
      </c>
      <c r="AU409" s="1165">
        <v>0.17</v>
      </c>
      <c r="AV409" s="1165">
        <v>0.12</v>
      </c>
      <c r="AW409" s="1165" t="s">
        <v>37</v>
      </c>
      <c r="AX409" s="1165" t="s">
        <v>37</v>
      </c>
      <c r="AY409" s="1165" t="s">
        <v>53</v>
      </c>
      <c r="AZ409" s="1165" t="s">
        <v>85</v>
      </c>
      <c r="BA409" s="1165" t="s">
        <v>85</v>
      </c>
      <c r="BB409" s="1165" t="s">
        <v>85</v>
      </c>
      <c r="BC409" s="1165" t="s">
        <v>85</v>
      </c>
      <c r="BD409" s="1165" t="s">
        <v>85</v>
      </c>
      <c r="BE409" s="1165" t="s">
        <v>85</v>
      </c>
      <c r="BF409" s="1165" t="s">
        <v>85</v>
      </c>
      <c r="BG409" s="1165" t="s">
        <v>85</v>
      </c>
      <c r="BH409" s="1165" t="s">
        <v>85</v>
      </c>
      <c r="BI409" s="1165" t="s">
        <v>85</v>
      </c>
      <c r="BJ409" s="1165" t="s">
        <v>85</v>
      </c>
      <c r="BK409" s="1165" t="s">
        <v>85</v>
      </c>
      <c r="BL409" s="1165" t="s">
        <v>102</v>
      </c>
      <c r="BM409" s="1165" t="s">
        <v>85</v>
      </c>
      <c r="BN409" s="1165" t="s">
        <v>85</v>
      </c>
      <c r="BO409" s="1165" t="s">
        <v>85</v>
      </c>
      <c r="BP409" s="1165" t="s">
        <v>102</v>
      </c>
      <c r="BQ409" s="1165" t="s">
        <v>102</v>
      </c>
      <c r="BR409" s="1165" t="s">
        <v>332</v>
      </c>
      <c r="BS409" s="1165" t="s">
        <v>0</v>
      </c>
      <c r="BT409" s="1165">
        <v>110</v>
      </c>
      <c r="BU409" s="1165">
        <v>180</v>
      </c>
      <c r="BV409" s="1165">
        <v>290</v>
      </c>
      <c r="BW409" s="1165" t="s">
        <v>332</v>
      </c>
      <c r="BX409" s="1165" t="s">
        <v>332</v>
      </c>
      <c r="BY409" s="1165" t="s">
        <v>333</v>
      </c>
      <c r="BZ409" s="1165">
        <v>240</v>
      </c>
      <c r="CA409" s="1165">
        <v>160</v>
      </c>
      <c r="CB409" s="1165">
        <v>400</v>
      </c>
      <c r="CC409" s="1165" t="s">
        <v>333</v>
      </c>
      <c r="CD409" s="1165" t="s">
        <v>51</v>
      </c>
      <c r="CE409" s="1165" t="s">
        <v>15</v>
      </c>
      <c r="CF409" s="1165" t="s">
        <v>15</v>
      </c>
      <c r="CG409" s="1165" t="s">
        <v>15</v>
      </c>
      <c r="CH409" s="1165" t="s">
        <v>15</v>
      </c>
      <c r="CI409" s="1165" t="s">
        <v>15</v>
      </c>
      <c r="CJ409" s="1165" t="s">
        <v>51</v>
      </c>
      <c r="CK409" s="1165" t="s">
        <v>53</v>
      </c>
      <c r="CL409" s="1223">
        <f t="shared" si="10"/>
        <v>8</v>
      </c>
      <c r="CN409" s="1165"/>
      <c r="CO409" s="1165"/>
      <c r="CP409" s="1165"/>
      <c r="CQ409" s="1165"/>
    </row>
    <row r="410" spans="1:95">
      <c r="A410" s="1165" t="s">
        <v>714</v>
      </c>
      <c r="B410" s="1180">
        <v>45748</v>
      </c>
      <c r="C410" s="1181">
        <v>45757</v>
      </c>
      <c r="D410" s="1182"/>
      <c r="E410" s="1183">
        <v>9.32</v>
      </c>
      <c r="F410" s="1165">
        <v>4540</v>
      </c>
      <c r="G410" s="1234">
        <v>21.3</v>
      </c>
      <c r="H410" s="1165" t="s">
        <v>245</v>
      </c>
      <c r="I410" s="1165" t="s">
        <v>246</v>
      </c>
      <c r="J410" s="1165" t="s">
        <v>433</v>
      </c>
      <c r="K410" s="1165"/>
      <c r="L410" s="1183">
        <v>9.19</v>
      </c>
      <c r="M410" s="1165">
        <v>5110</v>
      </c>
      <c r="N410" s="1165">
        <v>17</v>
      </c>
      <c r="O410" s="1165"/>
      <c r="P410" s="1165"/>
      <c r="Q410" s="1165"/>
      <c r="R410" s="1165"/>
      <c r="S410" s="1165"/>
      <c r="T410" s="1165"/>
      <c r="U410" s="1165"/>
      <c r="V410" s="1165"/>
      <c r="W410" s="1165"/>
      <c r="X410" s="1165"/>
      <c r="Y410" s="1165"/>
      <c r="Z410" s="1165"/>
      <c r="AA410" s="1165"/>
      <c r="AB410" s="1165"/>
      <c r="AC410" s="1165"/>
      <c r="AD410" s="1165"/>
      <c r="AE410" s="1165"/>
      <c r="AF410" s="1165"/>
      <c r="AG410" s="1165"/>
      <c r="AH410" s="1165"/>
      <c r="AI410" s="1165"/>
      <c r="AJ410" s="1165"/>
      <c r="AK410" s="1165"/>
      <c r="AL410" s="1165"/>
      <c r="AM410" s="1165"/>
      <c r="AN410" s="1165"/>
      <c r="AO410" s="1165"/>
      <c r="AP410" s="1165"/>
      <c r="AQ410" s="1165"/>
      <c r="AR410" s="1165"/>
      <c r="AS410" s="1165"/>
      <c r="AT410" s="1165"/>
      <c r="AU410" s="1165"/>
      <c r="AV410" s="1165"/>
      <c r="AW410" s="1165"/>
      <c r="AX410" s="1165"/>
      <c r="AY410" s="1165"/>
      <c r="AZ410" s="1165"/>
      <c r="BA410" s="1165"/>
      <c r="BB410" s="1165"/>
      <c r="BC410" s="1165"/>
      <c r="BD410" s="1165"/>
      <c r="BE410" s="1165"/>
      <c r="BF410" s="1165"/>
      <c r="BG410" s="1165"/>
      <c r="BH410" s="1165"/>
      <c r="BI410" s="1165"/>
      <c r="BJ410" s="1165"/>
      <c r="BK410" s="1165"/>
      <c r="BL410" s="1165"/>
      <c r="BM410" s="1165"/>
      <c r="BN410" s="1165"/>
      <c r="BO410" s="1165"/>
      <c r="BP410" s="1165"/>
      <c r="BQ410" s="1165"/>
      <c r="BR410" s="1165"/>
      <c r="BS410" s="1165"/>
      <c r="BT410" s="1165"/>
      <c r="BU410" s="1165"/>
      <c r="BV410" s="1165"/>
      <c r="BW410" s="1165"/>
      <c r="BX410" s="1165"/>
      <c r="BY410" s="1165"/>
      <c r="BZ410" s="1165"/>
      <c r="CA410" s="1165"/>
      <c r="CB410" s="1165"/>
      <c r="CC410" s="1165"/>
      <c r="CD410" s="1165"/>
      <c r="CE410" s="1165"/>
      <c r="CF410" s="1165"/>
      <c r="CG410" s="1165"/>
      <c r="CH410" s="1165"/>
      <c r="CI410" s="1165"/>
      <c r="CJ410" s="1165"/>
      <c r="CK410" s="1165"/>
      <c r="CL410" s="1223">
        <f t="shared" si="10"/>
        <v>17</v>
      </c>
      <c r="CN410" s="1165"/>
      <c r="CO410" s="1165"/>
      <c r="CP410" s="1165"/>
      <c r="CQ410" s="1165"/>
    </row>
    <row r="411" spans="1:95">
      <c r="A411" s="1165" t="s">
        <v>714</v>
      </c>
      <c r="B411" s="1180">
        <v>45778</v>
      </c>
      <c r="C411" s="1181">
        <v>45789</v>
      </c>
      <c r="D411" s="1182"/>
      <c r="E411" s="1183">
        <v>10.07</v>
      </c>
      <c r="F411" s="1165">
        <v>6380</v>
      </c>
      <c r="G411" s="1234">
        <v>19.100000000000001</v>
      </c>
      <c r="H411" s="1165" t="s">
        <v>245</v>
      </c>
      <c r="I411" s="1165" t="s">
        <v>246</v>
      </c>
      <c r="J411" s="1165" t="s">
        <v>433</v>
      </c>
      <c r="K411" s="1165"/>
      <c r="L411" s="1183">
        <v>9.48</v>
      </c>
      <c r="M411" s="1165">
        <v>7400</v>
      </c>
      <c r="N411" s="1165">
        <v>23</v>
      </c>
      <c r="O411" s="1165"/>
      <c r="P411" s="1165"/>
      <c r="Q411" s="1165"/>
      <c r="R411" s="1165"/>
      <c r="S411" s="1165"/>
      <c r="T411" s="1165"/>
      <c r="U411" s="1165"/>
      <c r="V411" s="1165"/>
      <c r="W411" s="1165"/>
      <c r="X411" s="1165"/>
      <c r="Y411" s="1165"/>
      <c r="Z411" s="1165"/>
      <c r="AA411" s="1165"/>
      <c r="AB411" s="1165"/>
      <c r="AC411" s="1165"/>
      <c r="AD411" s="1165"/>
      <c r="AE411" s="1165"/>
      <c r="AF411" s="1165"/>
      <c r="AG411" s="1165"/>
      <c r="AH411" s="1165"/>
      <c r="AI411" s="1165"/>
      <c r="AJ411" s="1165"/>
      <c r="AK411" s="1165"/>
      <c r="AL411" s="1165"/>
      <c r="AM411" s="1165"/>
      <c r="AN411" s="1165"/>
      <c r="AO411" s="1165"/>
      <c r="AP411" s="1165"/>
      <c r="AQ411" s="1165"/>
      <c r="AR411" s="1165"/>
      <c r="AS411" s="1165"/>
      <c r="AT411" s="1165"/>
      <c r="AU411" s="1165"/>
      <c r="AV411" s="1165"/>
      <c r="AW411" s="1165"/>
      <c r="AX411" s="1165"/>
      <c r="AY411" s="1165"/>
      <c r="AZ411" s="1165"/>
      <c r="BA411" s="1165"/>
      <c r="BB411" s="1165"/>
      <c r="BC411" s="1165"/>
      <c r="BD411" s="1165"/>
      <c r="BE411" s="1165"/>
      <c r="BF411" s="1165"/>
      <c r="BG411" s="1165"/>
      <c r="BH411" s="1165"/>
      <c r="BI411" s="1165"/>
      <c r="BJ411" s="1165"/>
      <c r="BK411" s="1165"/>
      <c r="BL411" s="1165"/>
      <c r="BM411" s="1165"/>
      <c r="BN411" s="1165"/>
      <c r="BO411" s="1165"/>
      <c r="BP411" s="1165"/>
      <c r="BQ411" s="1165"/>
      <c r="BR411" s="1165"/>
      <c r="BS411" s="1165"/>
      <c r="BT411" s="1165"/>
      <c r="BU411" s="1165"/>
      <c r="BV411" s="1165"/>
      <c r="BW411" s="1165"/>
      <c r="BX411" s="1165"/>
      <c r="BY411" s="1165"/>
      <c r="BZ411" s="1165"/>
      <c r="CA411" s="1165"/>
      <c r="CB411" s="1165"/>
      <c r="CC411" s="1165"/>
      <c r="CD411" s="1165"/>
      <c r="CE411" s="1165"/>
      <c r="CF411" s="1165"/>
      <c r="CG411" s="1165"/>
      <c r="CH411" s="1165"/>
      <c r="CI411" s="1165"/>
      <c r="CJ411" s="1165"/>
      <c r="CK411" s="1165"/>
      <c r="CL411" s="1223">
        <f t="shared" si="10"/>
        <v>23</v>
      </c>
      <c r="CN411" s="1165"/>
      <c r="CO411" s="1165"/>
      <c r="CP411" s="1165"/>
      <c r="CQ411" s="1165"/>
    </row>
    <row r="412" spans="1:95">
      <c r="A412" s="1165" t="s">
        <v>714</v>
      </c>
      <c r="B412" s="1180">
        <v>45809</v>
      </c>
      <c r="C412" s="1181">
        <v>45834</v>
      </c>
      <c r="D412" s="1182"/>
      <c r="E412" s="1183">
        <v>8.27</v>
      </c>
      <c r="F412" s="1165">
        <v>914.7</v>
      </c>
      <c r="G412" s="1234">
        <v>9.6999999999999993</v>
      </c>
      <c r="H412" s="1165" t="s">
        <v>245</v>
      </c>
      <c r="I412" s="1165" t="s">
        <v>246</v>
      </c>
      <c r="J412" s="1165" t="s">
        <v>839</v>
      </c>
      <c r="K412" s="1165"/>
      <c r="L412" s="1165">
        <v>7.75</v>
      </c>
      <c r="M412" s="1165">
        <v>875</v>
      </c>
      <c r="N412" s="1165">
        <v>10</v>
      </c>
      <c r="O412" s="1165" t="s">
        <v>51</v>
      </c>
      <c r="P412" s="1165" t="s">
        <v>51</v>
      </c>
      <c r="Q412" s="1165">
        <v>64</v>
      </c>
      <c r="R412" s="1165">
        <v>64</v>
      </c>
      <c r="S412" s="1165">
        <v>3</v>
      </c>
      <c r="T412" s="1165">
        <v>382</v>
      </c>
      <c r="U412" s="1165" t="s">
        <v>30</v>
      </c>
      <c r="V412" s="1165" t="s">
        <v>17</v>
      </c>
      <c r="W412" s="1165">
        <v>2.7E-2</v>
      </c>
      <c r="X412" s="1165" t="s">
        <v>37</v>
      </c>
      <c r="Y412" s="1165" t="s">
        <v>17</v>
      </c>
      <c r="Z412" s="1165" t="s">
        <v>17</v>
      </c>
      <c r="AA412" s="1165">
        <v>2E-3</v>
      </c>
      <c r="AB412" s="1165" t="s">
        <v>17</v>
      </c>
      <c r="AC412" s="1165">
        <v>4.0000000000000001E-3</v>
      </c>
      <c r="AD412" s="1165">
        <v>3.0000000000000001E-3</v>
      </c>
      <c r="AE412" s="1165" t="s">
        <v>30</v>
      </c>
      <c r="AF412" s="1165" t="s">
        <v>50</v>
      </c>
      <c r="AG412" s="1165" t="s">
        <v>52</v>
      </c>
      <c r="AH412" s="1165">
        <v>0.09</v>
      </c>
      <c r="AI412" s="1165">
        <v>0.26</v>
      </c>
      <c r="AJ412" s="1165" t="s">
        <v>17</v>
      </c>
      <c r="AK412" s="1165">
        <v>2.9000000000000001E-2</v>
      </c>
      <c r="AL412" s="1165" t="s">
        <v>37</v>
      </c>
      <c r="AM412" s="1165" t="s">
        <v>17</v>
      </c>
      <c r="AN412" s="1165" t="s">
        <v>17</v>
      </c>
      <c r="AO412" s="1165">
        <v>2E-3</v>
      </c>
      <c r="AP412" s="1165" t="s">
        <v>17</v>
      </c>
      <c r="AQ412" s="1165">
        <v>1.4999999999999999E-2</v>
      </c>
      <c r="AR412" s="1165">
        <v>3.0000000000000001E-3</v>
      </c>
      <c r="AS412" s="1165" t="s">
        <v>30</v>
      </c>
      <c r="AT412" s="1165" t="s">
        <v>50</v>
      </c>
      <c r="AU412" s="1165" t="s">
        <v>52</v>
      </c>
      <c r="AV412" s="1165">
        <v>0.28999999999999998</v>
      </c>
      <c r="AW412" s="1165" t="s">
        <v>37</v>
      </c>
      <c r="AX412" s="1165" t="s">
        <v>37</v>
      </c>
      <c r="AY412" s="1165" t="s">
        <v>53</v>
      </c>
      <c r="AZ412" s="1165" t="s">
        <v>85</v>
      </c>
      <c r="BA412" s="1165" t="s">
        <v>85</v>
      </c>
      <c r="BB412" s="1165" t="s">
        <v>85</v>
      </c>
      <c r="BC412" s="1165" t="s">
        <v>85</v>
      </c>
      <c r="BD412" s="1165" t="s">
        <v>85</v>
      </c>
      <c r="BE412" s="1165" t="s">
        <v>85</v>
      </c>
      <c r="BF412" s="1165" t="s">
        <v>85</v>
      </c>
      <c r="BG412" s="1165" t="s">
        <v>85</v>
      </c>
      <c r="BH412" s="1165" t="s">
        <v>85</v>
      </c>
      <c r="BI412" s="1165" t="s">
        <v>85</v>
      </c>
      <c r="BJ412" s="1165" t="s">
        <v>85</v>
      </c>
      <c r="BK412" s="1165" t="s">
        <v>85</v>
      </c>
      <c r="BL412" s="1165" t="s">
        <v>102</v>
      </c>
      <c r="BM412" s="1165" t="s">
        <v>85</v>
      </c>
      <c r="BN412" s="1165" t="s">
        <v>85</v>
      </c>
      <c r="BO412" s="1165" t="s">
        <v>85</v>
      </c>
      <c r="BP412" s="1165" t="s">
        <v>102</v>
      </c>
      <c r="BQ412" s="1165" t="s">
        <v>102</v>
      </c>
      <c r="BR412" s="1165" t="s">
        <v>332</v>
      </c>
      <c r="BS412" s="1165" t="s">
        <v>0</v>
      </c>
      <c r="BT412" s="1165" t="s">
        <v>333</v>
      </c>
      <c r="BU412" s="1165" t="s">
        <v>0</v>
      </c>
      <c r="BV412" s="1165" t="s">
        <v>0</v>
      </c>
      <c r="BW412" s="1165" t="s">
        <v>332</v>
      </c>
      <c r="BX412" s="1165" t="s">
        <v>332</v>
      </c>
      <c r="BY412" s="1165" t="s">
        <v>333</v>
      </c>
      <c r="BZ412" s="1165" t="s">
        <v>333</v>
      </c>
      <c r="CA412" s="1165" t="s">
        <v>333</v>
      </c>
      <c r="CB412" s="1165" t="s">
        <v>333</v>
      </c>
      <c r="CC412" s="1165" t="s">
        <v>333</v>
      </c>
      <c r="CD412" s="1165" t="s">
        <v>51</v>
      </c>
      <c r="CE412" s="1165" t="s">
        <v>15</v>
      </c>
      <c r="CF412" s="1165" t="s">
        <v>15</v>
      </c>
      <c r="CG412" s="1165" t="s">
        <v>15</v>
      </c>
      <c r="CH412" s="1165" t="s">
        <v>15</v>
      </c>
      <c r="CI412" s="1165" t="s">
        <v>15</v>
      </c>
      <c r="CJ412" s="1165" t="s">
        <v>51</v>
      </c>
      <c r="CK412" s="1165" t="s">
        <v>53</v>
      </c>
      <c r="CL412" s="1223">
        <f t="shared" si="10"/>
        <v>10</v>
      </c>
      <c r="CN412" s="1165"/>
      <c r="CO412" s="1165"/>
      <c r="CP412" s="1165"/>
      <c r="CQ412" s="1165"/>
    </row>
    <row r="413" spans="1:95">
      <c r="A413" s="1165" t="s">
        <v>714</v>
      </c>
      <c r="B413" s="1180">
        <v>45839</v>
      </c>
      <c r="C413" s="1181">
        <v>45863</v>
      </c>
      <c r="D413" s="1182"/>
      <c r="E413" s="1183">
        <v>8.5399999999999991</v>
      </c>
      <c r="F413" s="1165">
        <v>1052</v>
      </c>
      <c r="G413" s="1234">
        <v>11.2</v>
      </c>
      <c r="H413" s="1165" t="s">
        <v>245</v>
      </c>
      <c r="I413" s="1165" t="s">
        <v>246</v>
      </c>
      <c r="J413" s="1165" t="s">
        <v>433</v>
      </c>
      <c r="K413" s="1165"/>
      <c r="L413" s="1183">
        <v>8.26</v>
      </c>
      <c r="M413" s="1165">
        <v>1090</v>
      </c>
      <c r="N413" s="1165">
        <v>10</v>
      </c>
      <c r="O413" s="1165"/>
      <c r="P413" s="1165"/>
      <c r="Q413" s="1165"/>
      <c r="R413" s="1165"/>
      <c r="S413" s="1165"/>
      <c r="T413" s="1165"/>
      <c r="U413" s="1165"/>
      <c r="V413" s="1165"/>
      <c r="W413" s="1165"/>
      <c r="X413" s="1165"/>
      <c r="Y413" s="1165"/>
      <c r="Z413" s="1165"/>
      <c r="AA413" s="1165"/>
      <c r="AB413" s="1165"/>
      <c r="AC413" s="1165"/>
      <c r="AD413" s="1165"/>
      <c r="AE413" s="1165"/>
      <c r="AF413" s="1165"/>
      <c r="AG413" s="1165"/>
      <c r="AH413" s="1165"/>
      <c r="AI413" s="1165"/>
      <c r="AJ413" s="1165"/>
      <c r="AK413" s="1165"/>
      <c r="AL413" s="1165"/>
      <c r="AM413" s="1165"/>
      <c r="AN413" s="1165"/>
      <c r="AO413" s="1165"/>
      <c r="AP413" s="1165"/>
      <c r="AQ413" s="1165"/>
      <c r="AR413" s="1165"/>
      <c r="AS413" s="1165"/>
      <c r="AT413" s="1165"/>
      <c r="AU413" s="1165"/>
      <c r="AV413" s="1165"/>
      <c r="AW413" s="1165"/>
      <c r="AX413" s="1165"/>
      <c r="AY413" s="1165"/>
      <c r="AZ413" s="1165"/>
      <c r="BA413" s="1165"/>
      <c r="BB413" s="1165"/>
      <c r="BC413" s="1165"/>
      <c r="BD413" s="1165"/>
      <c r="BE413" s="1165"/>
      <c r="BF413" s="1165"/>
      <c r="BG413" s="1165"/>
      <c r="BH413" s="1165"/>
      <c r="BI413" s="1165"/>
      <c r="BJ413" s="1165"/>
      <c r="BK413" s="1165"/>
      <c r="BL413" s="1165"/>
      <c r="BM413" s="1165"/>
      <c r="BN413" s="1165"/>
      <c r="BO413" s="1165"/>
      <c r="BP413" s="1165"/>
      <c r="BQ413" s="1165"/>
      <c r="BR413" s="1165"/>
      <c r="BS413" s="1165"/>
      <c r="BT413" s="1165"/>
      <c r="BU413" s="1165"/>
      <c r="BV413" s="1165"/>
      <c r="BW413" s="1165"/>
      <c r="BX413" s="1165"/>
      <c r="BY413" s="1165"/>
      <c r="BZ413" s="1165"/>
      <c r="CA413" s="1165"/>
      <c r="CB413" s="1165"/>
      <c r="CC413" s="1165"/>
      <c r="CD413" s="1165"/>
      <c r="CE413" s="1165"/>
      <c r="CF413" s="1165"/>
      <c r="CG413" s="1165"/>
      <c r="CH413" s="1165"/>
      <c r="CI413" s="1165"/>
      <c r="CJ413" s="1165"/>
      <c r="CK413" s="1165"/>
      <c r="CL413" s="1223">
        <f t="shared" si="10"/>
        <v>10</v>
      </c>
      <c r="CN413" s="1165"/>
      <c r="CO413" s="1165"/>
      <c r="CP413" s="1165"/>
      <c r="CQ413" s="1165"/>
    </row>
    <row r="414" spans="1:95">
      <c r="A414" s="1165" t="s">
        <v>714</v>
      </c>
      <c r="B414" s="1180">
        <v>45870</v>
      </c>
      <c r="C414" s="1181"/>
      <c r="D414" s="1182"/>
      <c r="E414" s="1183"/>
      <c r="F414" s="1165"/>
      <c r="G414" s="1234"/>
      <c r="H414" s="1165"/>
      <c r="I414" s="1165"/>
      <c r="J414" s="1165"/>
      <c r="K414" s="1165"/>
      <c r="L414" s="1183"/>
      <c r="M414" s="1165"/>
      <c r="N414" s="1165"/>
      <c r="O414" s="1165"/>
      <c r="P414" s="1165"/>
      <c r="Q414" s="1165"/>
      <c r="R414" s="1165"/>
      <c r="S414" s="1165"/>
      <c r="T414" s="1165"/>
      <c r="U414" s="1165"/>
      <c r="V414" s="1165"/>
      <c r="W414" s="1165"/>
      <c r="X414" s="1165"/>
      <c r="Y414" s="1165"/>
      <c r="Z414" s="1165"/>
      <c r="AA414" s="1165"/>
      <c r="AB414" s="1165"/>
      <c r="AC414" s="1165"/>
      <c r="AD414" s="1165"/>
      <c r="AE414" s="1165"/>
      <c r="AF414" s="1165"/>
      <c r="AG414" s="1165"/>
      <c r="AH414" s="1165"/>
      <c r="AI414" s="1165"/>
      <c r="AJ414" s="1165"/>
      <c r="AK414" s="1165"/>
      <c r="AL414" s="1165"/>
      <c r="AM414" s="1165"/>
      <c r="AN414" s="1165"/>
      <c r="AO414" s="1165"/>
      <c r="AP414" s="1165"/>
      <c r="AQ414" s="1165"/>
      <c r="AR414" s="1165"/>
      <c r="AS414" s="1165"/>
      <c r="AT414" s="1165"/>
      <c r="AU414" s="1165"/>
      <c r="AV414" s="1165"/>
      <c r="AW414" s="1165"/>
      <c r="AX414" s="1165"/>
      <c r="AY414" s="1165"/>
      <c r="AZ414" s="1165"/>
      <c r="BA414" s="1165"/>
      <c r="BB414" s="1165"/>
      <c r="BC414" s="1165"/>
      <c r="BD414" s="1165"/>
      <c r="BE414" s="1165"/>
      <c r="BF414" s="1165"/>
      <c r="BG414" s="1165"/>
      <c r="BH414" s="1165"/>
      <c r="BI414" s="1165"/>
      <c r="BJ414" s="1165"/>
      <c r="BK414" s="1165"/>
      <c r="BL414" s="1165"/>
      <c r="BM414" s="1165"/>
      <c r="BN414" s="1165"/>
      <c r="BO414" s="1165"/>
      <c r="BP414" s="1165"/>
      <c r="BQ414" s="1165"/>
      <c r="BR414" s="1165"/>
      <c r="BS414" s="1165"/>
      <c r="BT414" s="1165"/>
      <c r="BU414" s="1165"/>
      <c r="BV414" s="1165"/>
      <c r="BW414" s="1165"/>
      <c r="BX414" s="1165"/>
      <c r="BY414" s="1165"/>
      <c r="BZ414" s="1165"/>
      <c r="CA414" s="1165"/>
      <c r="CB414" s="1165"/>
      <c r="CC414" s="1165"/>
      <c r="CD414" s="1165"/>
      <c r="CE414" s="1165"/>
      <c r="CF414" s="1165"/>
      <c r="CG414" s="1165"/>
      <c r="CH414" s="1165"/>
      <c r="CI414" s="1165"/>
      <c r="CJ414" s="1165"/>
      <c r="CK414" s="1165"/>
      <c r="CL414" s="1223"/>
      <c r="CN414" s="1165"/>
      <c r="CO414" s="1165"/>
      <c r="CP414" s="1165"/>
      <c r="CQ414" s="1165"/>
    </row>
    <row r="415" spans="1:95">
      <c r="A415" s="1165" t="s">
        <v>714</v>
      </c>
      <c r="B415" s="1180">
        <v>45901</v>
      </c>
      <c r="C415" s="1181"/>
      <c r="D415" s="1182"/>
      <c r="E415" s="1183"/>
      <c r="F415" s="1165"/>
      <c r="G415" s="1234"/>
      <c r="H415" s="1165"/>
      <c r="I415" s="1165"/>
      <c r="J415" s="1165"/>
      <c r="K415" s="1165"/>
      <c r="L415" s="1183"/>
      <c r="M415" s="1165"/>
      <c r="N415" s="1165"/>
      <c r="O415" s="1165"/>
      <c r="P415" s="1165"/>
      <c r="Q415" s="1165"/>
      <c r="R415" s="1165"/>
      <c r="S415" s="1165"/>
      <c r="T415" s="1165"/>
      <c r="U415" s="1165"/>
      <c r="V415" s="1165"/>
      <c r="W415" s="1165"/>
      <c r="X415" s="1165"/>
      <c r="Y415" s="1165"/>
      <c r="Z415" s="1165"/>
      <c r="AA415" s="1165"/>
      <c r="AB415" s="1165"/>
      <c r="AC415" s="1165"/>
      <c r="AD415" s="1165"/>
      <c r="AE415" s="1165"/>
      <c r="AF415" s="1165"/>
      <c r="AG415" s="1165"/>
      <c r="AH415" s="1165"/>
      <c r="AI415" s="1165"/>
      <c r="AJ415" s="1165"/>
      <c r="AK415" s="1165"/>
      <c r="AL415" s="1165"/>
      <c r="AM415" s="1165"/>
      <c r="AN415" s="1165"/>
      <c r="AO415" s="1165"/>
      <c r="AP415" s="1165"/>
      <c r="AQ415" s="1165"/>
      <c r="AR415" s="1165"/>
      <c r="AS415" s="1165"/>
      <c r="AT415" s="1165"/>
      <c r="AU415" s="1165"/>
      <c r="AV415" s="1165"/>
      <c r="AW415" s="1165"/>
      <c r="AX415" s="1165"/>
      <c r="AY415" s="1165"/>
      <c r="AZ415" s="1165"/>
      <c r="BA415" s="1165"/>
      <c r="BB415" s="1165"/>
      <c r="BC415" s="1165"/>
      <c r="BD415" s="1165"/>
      <c r="BE415" s="1165"/>
      <c r="BF415" s="1165"/>
      <c r="BG415" s="1165"/>
      <c r="BH415" s="1165"/>
      <c r="BI415" s="1165"/>
      <c r="BJ415" s="1165"/>
      <c r="BK415" s="1165"/>
      <c r="BL415" s="1165"/>
      <c r="BM415" s="1165"/>
      <c r="BN415" s="1165"/>
      <c r="BO415" s="1165"/>
      <c r="BP415" s="1165"/>
      <c r="BQ415" s="1165"/>
      <c r="BR415" s="1165"/>
      <c r="BS415" s="1165"/>
      <c r="BT415" s="1165"/>
      <c r="BU415" s="1165"/>
      <c r="BV415" s="1165"/>
      <c r="BW415" s="1165"/>
      <c r="BX415" s="1165"/>
      <c r="BY415" s="1165"/>
      <c r="BZ415" s="1165"/>
      <c r="CA415" s="1165"/>
      <c r="CB415" s="1165"/>
      <c r="CC415" s="1165"/>
      <c r="CD415" s="1165"/>
      <c r="CE415" s="1165"/>
      <c r="CF415" s="1165"/>
      <c r="CG415" s="1165"/>
      <c r="CH415" s="1165"/>
      <c r="CI415" s="1165"/>
      <c r="CJ415" s="1165"/>
      <c r="CK415" s="1165"/>
      <c r="CL415" s="1223"/>
      <c r="CN415" s="1165"/>
      <c r="CO415" s="1165"/>
      <c r="CP415" s="1165"/>
      <c r="CQ415" s="1165"/>
    </row>
    <row r="416" spans="1:95">
      <c r="A416" s="1165" t="s">
        <v>714</v>
      </c>
      <c r="B416" s="1180">
        <v>45931</v>
      </c>
      <c r="C416" s="1181"/>
      <c r="D416" s="1182"/>
      <c r="E416" s="1183"/>
      <c r="F416" s="1165"/>
      <c r="G416" s="1234"/>
      <c r="H416" s="1165"/>
      <c r="I416" s="1165"/>
      <c r="J416" s="1165"/>
      <c r="K416" s="1165"/>
      <c r="L416" s="1183"/>
      <c r="M416" s="1165"/>
      <c r="N416" s="1165"/>
      <c r="O416" s="1165"/>
      <c r="P416" s="1165"/>
      <c r="Q416" s="1165"/>
      <c r="R416" s="1165"/>
      <c r="S416" s="1165"/>
      <c r="T416" s="1165"/>
      <c r="U416" s="1165"/>
      <c r="V416" s="1165"/>
      <c r="W416" s="1165"/>
      <c r="X416" s="1165"/>
      <c r="Y416" s="1165"/>
      <c r="Z416" s="1165"/>
      <c r="AA416" s="1165"/>
      <c r="AB416" s="1165"/>
      <c r="AC416" s="1165"/>
      <c r="AD416" s="1165"/>
      <c r="AE416" s="1165"/>
      <c r="AF416" s="1165"/>
      <c r="AG416" s="1165"/>
      <c r="AH416" s="1165"/>
      <c r="AI416" s="1165"/>
      <c r="AJ416" s="1165"/>
      <c r="AK416" s="1165"/>
      <c r="AL416" s="1165"/>
      <c r="AM416" s="1165"/>
      <c r="AN416" s="1165"/>
      <c r="AO416" s="1165"/>
      <c r="AP416" s="1165"/>
      <c r="AQ416" s="1165"/>
      <c r="AR416" s="1165"/>
      <c r="AS416" s="1165"/>
      <c r="AT416" s="1165"/>
      <c r="AU416" s="1165"/>
      <c r="AV416" s="1165"/>
      <c r="AW416" s="1165"/>
      <c r="AX416" s="1165"/>
      <c r="AY416" s="1165"/>
      <c r="AZ416" s="1165"/>
      <c r="BA416" s="1165"/>
      <c r="BB416" s="1165"/>
      <c r="BC416" s="1165"/>
      <c r="BD416" s="1165"/>
      <c r="BE416" s="1165"/>
      <c r="BF416" s="1165"/>
      <c r="BG416" s="1165"/>
      <c r="BH416" s="1165"/>
      <c r="BI416" s="1165"/>
      <c r="BJ416" s="1165"/>
      <c r="BK416" s="1165"/>
      <c r="BL416" s="1165"/>
      <c r="BM416" s="1165"/>
      <c r="BN416" s="1165"/>
      <c r="BO416" s="1165"/>
      <c r="BP416" s="1165"/>
      <c r="BQ416" s="1165"/>
      <c r="BR416" s="1165"/>
      <c r="BS416" s="1165"/>
      <c r="BT416" s="1165"/>
      <c r="BU416" s="1165"/>
      <c r="BV416" s="1165"/>
      <c r="BW416" s="1165"/>
      <c r="BX416" s="1165"/>
      <c r="BY416" s="1165"/>
      <c r="BZ416" s="1165"/>
      <c r="CA416" s="1165"/>
      <c r="CB416" s="1165"/>
      <c r="CC416" s="1165"/>
      <c r="CD416" s="1165"/>
      <c r="CE416" s="1165"/>
      <c r="CF416" s="1165"/>
      <c r="CG416" s="1165"/>
      <c r="CH416" s="1165"/>
      <c r="CI416" s="1165"/>
      <c r="CJ416" s="1165"/>
      <c r="CK416" s="1165"/>
      <c r="CL416" s="1223"/>
      <c r="CN416" s="1165"/>
      <c r="CO416" s="1165"/>
      <c r="CP416" s="1165"/>
      <c r="CQ416" s="1165"/>
    </row>
    <row r="417" spans="1:95">
      <c r="A417" s="1165" t="s">
        <v>714</v>
      </c>
      <c r="B417" s="1180">
        <v>45962</v>
      </c>
      <c r="C417" s="1181"/>
      <c r="D417" s="1182"/>
      <c r="E417" s="1183"/>
      <c r="F417" s="1165"/>
      <c r="G417" s="1234"/>
      <c r="H417" s="1165"/>
      <c r="I417" s="1165"/>
      <c r="J417" s="1165"/>
      <c r="K417" s="1165"/>
      <c r="L417" s="1183"/>
      <c r="M417" s="1165"/>
      <c r="N417" s="1165"/>
      <c r="O417" s="1165"/>
      <c r="P417" s="1165"/>
      <c r="Q417" s="1165"/>
      <c r="R417" s="1165"/>
      <c r="S417" s="1165"/>
      <c r="T417" s="1165"/>
      <c r="U417" s="1165"/>
      <c r="V417" s="1165"/>
      <c r="W417" s="1165"/>
      <c r="X417" s="1165"/>
      <c r="Y417" s="1165"/>
      <c r="Z417" s="1165"/>
      <c r="AA417" s="1165"/>
      <c r="AB417" s="1165"/>
      <c r="AC417" s="1165"/>
      <c r="AD417" s="1165"/>
      <c r="AE417" s="1165"/>
      <c r="AF417" s="1165"/>
      <c r="AG417" s="1165"/>
      <c r="AH417" s="1165"/>
      <c r="AI417" s="1165"/>
      <c r="AJ417" s="1165"/>
      <c r="AK417" s="1165"/>
      <c r="AL417" s="1165"/>
      <c r="AM417" s="1165"/>
      <c r="AN417" s="1165"/>
      <c r="AO417" s="1165"/>
      <c r="AP417" s="1165"/>
      <c r="AQ417" s="1165"/>
      <c r="AR417" s="1165"/>
      <c r="AS417" s="1165"/>
      <c r="AT417" s="1165"/>
      <c r="AU417" s="1165"/>
      <c r="AV417" s="1165"/>
      <c r="AW417" s="1165"/>
      <c r="AX417" s="1165"/>
      <c r="AY417" s="1165"/>
      <c r="AZ417" s="1165"/>
      <c r="BA417" s="1165"/>
      <c r="BB417" s="1165"/>
      <c r="BC417" s="1165"/>
      <c r="BD417" s="1165"/>
      <c r="BE417" s="1165"/>
      <c r="BF417" s="1165"/>
      <c r="BG417" s="1165"/>
      <c r="BH417" s="1165"/>
      <c r="BI417" s="1165"/>
      <c r="BJ417" s="1165"/>
      <c r="BK417" s="1165"/>
      <c r="BL417" s="1165"/>
      <c r="BM417" s="1165"/>
      <c r="BN417" s="1165"/>
      <c r="BO417" s="1165"/>
      <c r="BP417" s="1165"/>
      <c r="BQ417" s="1165"/>
      <c r="BR417" s="1165"/>
      <c r="BS417" s="1165"/>
      <c r="BT417" s="1165"/>
      <c r="BU417" s="1165"/>
      <c r="BV417" s="1165"/>
      <c r="BW417" s="1165"/>
      <c r="BX417" s="1165"/>
      <c r="BY417" s="1165"/>
      <c r="BZ417" s="1165"/>
      <c r="CA417" s="1165"/>
      <c r="CB417" s="1165"/>
      <c r="CC417" s="1165"/>
      <c r="CD417" s="1165"/>
      <c r="CE417" s="1165"/>
      <c r="CF417" s="1165"/>
      <c r="CG417" s="1165"/>
      <c r="CH417" s="1165"/>
      <c r="CI417" s="1165"/>
      <c r="CJ417" s="1165"/>
      <c r="CK417" s="1165"/>
      <c r="CL417" s="1223"/>
      <c r="CN417" s="1165"/>
      <c r="CO417" s="1165"/>
      <c r="CP417" s="1165"/>
      <c r="CQ417" s="1165"/>
    </row>
    <row r="418" spans="1:95">
      <c r="A418" s="1165" t="s">
        <v>714</v>
      </c>
      <c r="B418" s="1180">
        <v>45992</v>
      </c>
      <c r="C418" s="1181"/>
      <c r="D418" s="1182"/>
      <c r="E418" s="1183"/>
      <c r="F418" s="1165"/>
      <c r="G418" s="1234"/>
      <c r="H418" s="1165"/>
      <c r="I418" s="1165"/>
      <c r="J418" s="1165"/>
      <c r="K418" s="1165"/>
      <c r="L418" s="1183"/>
      <c r="M418" s="1165"/>
      <c r="N418" s="1165"/>
      <c r="O418" s="1165"/>
      <c r="P418" s="1165"/>
      <c r="Q418" s="1165"/>
      <c r="R418" s="1165"/>
      <c r="S418" s="1165"/>
      <c r="T418" s="1165"/>
      <c r="U418" s="1165"/>
      <c r="V418" s="1165"/>
      <c r="W418" s="1165"/>
      <c r="X418" s="1165"/>
      <c r="Y418" s="1165"/>
      <c r="Z418" s="1165"/>
      <c r="AA418" s="1165"/>
      <c r="AB418" s="1165"/>
      <c r="AC418" s="1165"/>
      <c r="AD418" s="1165"/>
      <c r="AE418" s="1165"/>
      <c r="AF418" s="1165"/>
      <c r="AG418" s="1165"/>
      <c r="AH418" s="1165"/>
      <c r="AI418" s="1165"/>
      <c r="AJ418" s="1165"/>
      <c r="AK418" s="1165"/>
      <c r="AL418" s="1165"/>
      <c r="AM418" s="1165"/>
      <c r="AN418" s="1165"/>
      <c r="AO418" s="1165"/>
      <c r="AP418" s="1165"/>
      <c r="AQ418" s="1165"/>
      <c r="AR418" s="1165"/>
      <c r="AS418" s="1165"/>
      <c r="AT418" s="1165"/>
      <c r="AU418" s="1165"/>
      <c r="AV418" s="1165"/>
      <c r="AW418" s="1165"/>
      <c r="AX418" s="1165"/>
      <c r="AY418" s="1165"/>
      <c r="AZ418" s="1165"/>
      <c r="BA418" s="1165"/>
      <c r="BB418" s="1165"/>
      <c r="BC418" s="1165"/>
      <c r="BD418" s="1165"/>
      <c r="BE418" s="1165"/>
      <c r="BF418" s="1165"/>
      <c r="BG418" s="1165"/>
      <c r="BH418" s="1165"/>
      <c r="BI418" s="1165"/>
      <c r="BJ418" s="1165"/>
      <c r="BK418" s="1165"/>
      <c r="BL418" s="1165"/>
      <c r="BM418" s="1165"/>
      <c r="BN418" s="1165"/>
      <c r="BO418" s="1165"/>
      <c r="BP418" s="1165"/>
      <c r="BQ418" s="1165"/>
      <c r="BR418" s="1165"/>
      <c r="BS418" s="1165"/>
      <c r="BT418" s="1165"/>
      <c r="BU418" s="1165"/>
      <c r="BV418" s="1165"/>
      <c r="BW418" s="1165"/>
      <c r="BX418" s="1165"/>
      <c r="BY418" s="1165"/>
      <c r="BZ418" s="1165"/>
      <c r="CA418" s="1165"/>
      <c r="CB418" s="1165"/>
      <c r="CC418" s="1165"/>
      <c r="CD418" s="1165"/>
      <c r="CE418" s="1165"/>
      <c r="CF418" s="1165"/>
      <c r="CG418" s="1165"/>
      <c r="CH418" s="1165"/>
      <c r="CI418" s="1165"/>
      <c r="CJ418" s="1165"/>
      <c r="CK418" s="1165"/>
      <c r="CL418" s="1223"/>
      <c r="CN418" s="1165"/>
      <c r="CO418" s="1165"/>
      <c r="CP418" s="1165"/>
      <c r="CQ418" s="1165"/>
    </row>
    <row r="419" spans="1:95" hidden="1">
      <c r="A419" s="1165"/>
      <c r="B419" s="1180"/>
      <c r="C419" s="1181"/>
      <c r="D419" s="1165"/>
      <c r="E419" s="1183"/>
      <c r="F419" s="1184"/>
      <c r="G419" s="1234"/>
      <c r="H419" s="1184"/>
      <c r="I419" s="1184"/>
      <c r="J419" s="1184"/>
      <c r="K419" s="1165"/>
      <c r="L419" s="1183"/>
      <c r="M419" s="1165"/>
      <c r="N419" s="1165"/>
      <c r="O419" s="1165"/>
      <c r="P419" s="1165"/>
      <c r="Q419" s="1165"/>
      <c r="R419" s="1165"/>
      <c r="S419" s="1165"/>
      <c r="T419" s="1165"/>
      <c r="U419" s="1165"/>
      <c r="V419" s="1165"/>
      <c r="W419" s="1165"/>
      <c r="X419" s="1165"/>
      <c r="Y419" s="1165"/>
      <c r="Z419" s="1165"/>
      <c r="AA419" s="1165"/>
      <c r="AB419" s="1165"/>
      <c r="AC419" s="1165"/>
      <c r="AD419" s="1165"/>
      <c r="AE419" s="1165"/>
      <c r="AF419" s="1165"/>
      <c r="AG419" s="1165"/>
      <c r="AH419" s="1165"/>
      <c r="AI419" s="1165"/>
      <c r="AJ419" s="1165"/>
      <c r="AK419" s="1165"/>
      <c r="AL419" s="1165"/>
      <c r="AM419" s="1165"/>
      <c r="AN419" s="1165"/>
      <c r="AO419" s="1165"/>
      <c r="AP419" s="1165"/>
      <c r="AQ419" s="1165"/>
      <c r="AR419" s="1165"/>
      <c r="AS419" s="1165"/>
      <c r="AT419" s="1165"/>
      <c r="AU419" s="1165"/>
      <c r="AV419" s="1165"/>
      <c r="AW419" s="1165"/>
      <c r="AX419" s="1165"/>
      <c r="AY419" s="1165"/>
      <c r="AZ419" s="1165"/>
      <c r="BA419" s="1165"/>
      <c r="BB419" s="1165"/>
      <c r="BC419" s="1165"/>
      <c r="BD419" s="1165"/>
      <c r="BE419" s="1165"/>
      <c r="BF419" s="1165"/>
      <c r="BG419" s="1165"/>
      <c r="BH419" s="1165"/>
      <c r="BI419" s="1165"/>
      <c r="BJ419" s="1165"/>
      <c r="BK419" s="1165"/>
      <c r="BL419" s="1165"/>
      <c r="BM419" s="1165"/>
      <c r="BN419" s="1165"/>
      <c r="BO419" s="1165"/>
      <c r="BP419" s="1165"/>
      <c r="BQ419" s="1165"/>
      <c r="BR419" s="1165"/>
      <c r="BS419" s="1165"/>
      <c r="BT419" s="1165"/>
      <c r="BU419" s="1165"/>
      <c r="BV419" s="1165"/>
      <c r="BW419" s="1165"/>
      <c r="BX419" s="1165"/>
      <c r="BY419" s="1165"/>
      <c r="BZ419" s="1165"/>
      <c r="CA419" s="1165"/>
      <c r="CB419" s="1165"/>
      <c r="CC419" s="1165"/>
      <c r="CD419" s="1165"/>
      <c r="CE419" s="1165"/>
      <c r="CF419" s="1165"/>
      <c r="CG419" s="1165"/>
      <c r="CH419" s="1165"/>
      <c r="CI419" s="1165"/>
      <c r="CJ419" s="1165"/>
      <c r="CK419" s="1165"/>
      <c r="CL419" s="1165"/>
      <c r="CN419" s="1165"/>
      <c r="CO419" s="1165"/>
      <c r="CP419" s="1165"/>
      <c r="CQ419" s="1165"/>
    </row>
    <row r="420" spans="1:95" s="933" customFormat="1" hidden="1">
      <c r="A420" s="1185"/>
      <c r="B420" s="1201"/>
      <c r="C420" s="1187"/>
      <c r="D420" s="1185"/>
      <c r="E420" s="1194"/>
      <c r="F420" s="1197"/>
      <c r="G420" s="1235"/>
      <c r="H420" s="1197"/>
      <c r="I420" s="1197"/>
      <c r="J420" s="1197"/>
      <c r="K420" s="1185"/>
      <c r="L420" s="1194"/>
      <c r="M420" s="1185"/>
      <c r="N420" s="1185"/>
      <c r="O420" s="1185"/>
      <c r="P420" s="1185"/>
      <c r="Q420" s="1185"/>
      <c r="R420" s="1185"/>
      <c r="S420" s="1185"/>
      <c r="T420" s="1185"/>
      <c r="U420" s="1185"/>
      <c r="V420" s="1185"/>
      <c r="W420" s="1185"/>
      <c r="X420" s="1185"/>
      <c r="Y420" s="1185"/>
      <c r="Z420" s="1185"/>
      <c r="AA420" s="1185"/>
      <c r="AB420" s="1185"/>
      <c r="AC420" s="1185"/>
      <c r="AD420" s="1185"/>
      <c r="AE420" s="1185"/>
      <c r="AF420" s="1185"/>
      <c r="AG420" s="1185"/>
      <c r="AH420" s="1185"/>
      <c r="AI420" s="1185"/>
      <c r="AJ420" s="1185"/>
      <c r="AK420" s="1185"/>
      <c r="AL420" s="1185"/>
      <c r="AM420" s="1185"/>
      <c r="AN420" s="1185"/>
      <c r="AO420" s="1185"/>
      <c r="AP420" s="1185"/>
      <c r="AQ420" s="1185"/>
      <c r="AR420" s="1185"/>
      <c r="AS420" s="1185"/>
      <c r="AT420" s="1185"/>
      <c r="AU420" s="1185"/>
      <c r="AV420" s="1185"/>
      <c r="AW420" s="1185"/>
      <c r="AX420" s="1185"/>
      <c r="AY420" s="1185"/>
      <c r="AZ420" s="1185"/>
      <c r="BA420" s="1185"/>
      <c r="BB420" s="1185"/>
      <c r="BC420" s="1185"/>
      <c r="BD420" s="1185"/>
      <c r="BE420" s="1185"/>
      <c r="BF420" s="1185"/>
      <c r="BG420" s="1185"/>
      <c r="BH420" s="1185"/>
      <c r="BI420" s="1185"/>
      <c r="BJ420" s="1185"/>
      <c r="BK420" s="1185"/>
      <c r="BL420" s="1185"/>
      <c r="BM420" s="1185"/>
      <c r="BN420" s="1185"/>
      <c r="BO420" s="1185"/>
      <c r="BP420" s="1185"/>
      <c r="BQ420" s="1185"/>
      <c r="BR420" s="1185"/>
      <c r="BS420" s="1185"/>
      <c r="BT420" s="1185"/>
      <c r="BU420" s="1185"/>
      <c r="BV420" s="1185"/>
      <c r="BW420" s="1185"/>
      <c r="BX420" s="1185"/>
      <c r="BY420" s="1185"/>
      <c r="BZ420" s="1185"/>
      <c r="CA420" s="1185"/>
      <c r="CB420" s="1185"/>
      <c r="CC420" s="1185"/>
      <c r="CD420" s="1185"/>
      <c r="CE420" s="1185"/>
      <c r="CF420" s="1185"/>
      <c r="CG420" s="1185"/>
      <c r="CH420" s="1185"/>
      <c r="CI420" s="1185"/>
      <c r="CJ420" s="1185"/>
      <c r="CK420" s="1185"/>
      <c r="CL420" s="1185"/>
      <c r="CN420" s="1185"/>
      <c r="CO420" s="1185"/>
      <c r="CP420" s="1185"/>
      <c r="CQ420" s="1185"/>
    </row>
    <row r="421" spans="1:95" hidden="1">
      <c r="A421" s="1165" t="s">
        <v>715</v>
      </c>
      <c r="B421" s="1180">
        <v>44927</v>
      </c>
      <c r="C421" s="1181">
        <v>44951</v>
      </c>
      <c r="D421" s="1182"/>
      <c r="E421" s="1165">
        <v>8.19</v>
      </c>
      <c r="F421" s="1165">
        <v>7860</v>
      </c>
      <c r="G421" s="1234"/>
      <c r="H421" s="1165"/>
      <c r="I421" s="1165"/>
      <c r="J421" s="1165"/>
      <c r="K421" s="1165"/>
      <c r="L421" s="1183">
        <v>8.3000000000000007</v>
      </c>
      <c r="M421" s="1184">
        <v>8890</v>
      </c>
      <c r="N421" s="1184">
        <v>6</v>
      </c>
      <c r="O421" s="1184"/>
      <c r="P421" s="1184"/>
      <c r="Q421" s="1184"/>
      <c r="R421" s="1184"/>
      <c r="S421" s="1184"/>
      <c r="T421" s="1184"/>
      <c r="U421" s="1184"/>
      <c r="V421" s="1165"/>
      <c r="W421" s="1165"/>
      <c r="X421" s="1165"/>
      <c r="Y421" s="1165"/>
      <c r="Z421" s="1165"/>
      <c r="AA421" s="1165"/>
      <c r="AB421" s="1165"/>
      <c r="AC421" s="1165"/>
      <c r="AD421" s="1165"/>
      <c r="AE421" s="1165"/>
      <c r="AF421" s="1165"/>
      <c r="AG421" s="1165"/>
      <c r="AH421" s="1165"/>
      <c r="AI421" s="1165"/>
      <c r="AJ421" s="1165"/>
      <c r="AK421" s="1165"/>
      <c r="AL421" s="1165"/>
      <c r="AM421" s="1165"/>
      <c r="AN421" s="1165"/>
      <c r="AO421" s="1165"/>
      <c r="AP421" s="1165"/>
      <c r="AQ421" s="1165"/>
      <c r="AR421" s="1165"/>
      <c r="AS421" s="1165"/>
      <c r="AT421" s="1165"/>
      <c r="AU421" s="1165"/>
      <c r="AV421" s="1165"/>
      <c r="AW421" s="1165"/>
      <c r="AX421" s="1165"/>
      <c r="AY421" s="1165"/>
      <c r="AZ421" s="1165"/>
      <c r="BA421" s="1165"/>
      <c r="BB421" s="1165"/>
      <c r="BC421" s="1165"/>
      <c r="BD421" s="1165"/>
      <c r="BE421" s="1165"/>
      <c r="BF421" s="1165"/>
      <c r="BG421" s="1165"/>
      <c r="BH421" s="1165"/>
      <c r="BI421" s="1165"/>
      <c r="BJ421" s="1165"/>
      <c r="BK421" s="1165"/>
      <c r="BL421" s="1165"/>
      <c r="BM421" s="1165"/>
      <c r="BN421" s="1165"/>
      <c r="BO421" s="1165"/>
      <c r="BP421" s="1165"/>
      <c r="BQ421" s="1165"/>
      <c r="BR421" s="1165"/>
      <c r="BS421" s="1165"/>
      <c r="BT421" s="1165"/>
      <c r="BU421" s="1165"/>
      <c r="BV421" s="1165"/>
      <c r="BW421" s="1165"/>
      <c r="BX421" s="1165"/>
      <c r="BY421" s="1165"/>
      <c r="BZ421" s="1165"/>
      <c r="CA421" s="1165"/>
      <c r="CB421" s="1165"/>
      <c r="CC421" s="1165"/>
      <c r="CD421" s="1165"/>
      <c r="CE421" s="1165"/>
      <c r="CF421" s="1165"/>
      <c r="CG421" s="1165"/>
      <c r="CH421" s="1165"/>
      <c r="CI421" s="1165"/>
      <c r="CJ421" s="1165"/>
      <c r="CK421" s="1165"/>
      <c r="CL421" s="1165">
        <f t="shared" ref="CL421:CL451" si="11">IF(N421="","",IF(LEFT(N421,1)="&lt;",VALUE(RIGHT(N421,1)/2),N421))</f>
        <v>6</v>
      </c>
      <c r="CN421" s="1184"/>
      <c r="CO421" s="1165"/>
      <c r="CP421" s="1165"/>
      <c r="CQ421" s="1165"/>
    </row>
    <row r="422" spans="1:95" hidden="1">
      <c r="A422" s="1165" t="s">
        <v>715</v>
      </c>
      <c r="B422" s="1180">
        <v>44958</v>
      </c>
      <c r="C422" s="1181">
        <v>44977</v>
      </c>
      <c r="D422" s="1182"/>
      <c r="E422" s="1183">
        <v>8.34</v>
      </c>
      <c r="F422" s="1165">
        <v>8450</v>
      </c>
      <c r="G422" s="1234"/>
      <c r="H422" s="1165"/>
      <c r="I422" s="1165"/>
      <c r="J422" s="1165"/>
      <c r="K422" s="1165"/>
      <c r="L422" s="1183">
        <v>8.39</v>
      </c>
      <c r="M422" s="1165">
        <v>8060</v>
      </c>
      <c r="N422" s="1165">
        <v>12</v>
      </c>
      <c r="O422" s="1165"/>
      <c r="P422" s="1165"/>
      <c r="Q422" s="1165"/>
      <c r="R422" s="1165"/>
      <c r="S422" s="1165"/>
      <c r="T422" s="1165"/>
      <c r="U422" s="1165"/>
      <c r="V422" s="1165"/>
      <c r="W422" s="1165"/>
      <c r="X422" s="1165"/>
      <c r="Y422" s="1165"/>
      <c r="Z422" s="1165"/>
      <c r="AA422" s="1165"/>
      <c r="AB422" s="1165"/>
      <c r="AC422" s="1165"/>
      <c r="AD422" s="1165"/>
      <c r="AE422" s="1165"/>
      <c r="AF422" s="1165"/>
      <c r="AG422" s="1165"/>
      <c r="AH422" s="1165"/>
      <c r="AI422" s="1165"/>
      <c r="AJ422" s="1165"/>
      <c r="AK422" s="1165"/>
      <c r="AL422" s="1165"/>
      <c r="AM422" s="1165"/>
      <c r="AN422" s="1165"/>
      <c r="AO422" s="1165"/>
      <c r="AP422" s="1165"/>
      <c r="AQ422" s="1165"/>
      <c r="AR422" s="1165"/>
      <c r="AS422" s="1165"/>
      <c r="AT422" s="1165"/>
      <c r="AU422" s="1165"/>
      <c r="AV422" s="1165"/>
      <c r="AW422" s="1165"/>
      <c r="AX422" s="1165"/>
      <c r="AY422" s="1165"/>
      <c r="AZ422" s="1165"/>
      <c r="BA422" s="1165"/>
      <c r="BB422" s="1165"/>
      <c r="BC422" s="1165"/>
      <c r="BD422" s="1165"/>
      <c r="BE422" s="1165"/>
      <c r="BF422" s="1165"/>
      <c r="BG422" s="1165"/>
      <c r="BH422" s="1165"/>
      <c r="BI422" s="1165"/>
      <c r="BJ422" s="1165"/>
      <c r="BK422" s="1165"/>
      <c r="BL422" s="1165"/>
      <c r="BM422" s="1165"/>
      <c r="BN422" s="1165"/>
      <c r="BO422" s="1165"/>
      <c r="BP422" s="1165"/>
      <c r="BQ422" s="1165"/>
      <c r="BR422" s="1165"/>
      <c r="BS422" s="1165"/>
      <c r="BT422" s="1165"/>
      <c r="BU422" s="1165"/>
      <c r="BV422" s="1165"/>
      <c r="BW422" s="1165"/>
      <c r="BX422" s="1165"/>
      <c r="BY422" s="1165"/>
      <c r="BZ422" s="1165"/>
      <c r="CA422" s="1165"/>
      <c r="CB422" s="1165"/>
      <c r="CC422" s="1165"/>
      <c r="CD422" s="1165"/>
      <c r="CE422" s="1165"/>
      <c r="CF422" s="1165"/>
      <c r="CG422" s="1165"/>
      <c r="CH422" s="1165"/>
      <c r="CI422" s="1165"/>
      <c r="CJ422" s="1165"/>
      <c r="CK422" s="1165"/>
      <c r="CL422" s="1165">
        <f t="shared" si="11"/>
        <v>12</v>
      </c>
      <c r="CN422" s="1165"/>
      <c r="CO422" s="1165"/>
      <c r="CP422" s="1165"/>
      <c r="CQ422" s="1165"/>
    </row>
    <row r="423" spans="1:95" hidden="1">
      <c r="A423" s="1165" t="s">
        <v>715</v>
      </c>
      <c r="B423" s="1180">
        <v>44986</v>
      </c>
      <c r="C423" s="1181">
        <v>45007</v>
      </c>
      <c r="D423" s="1182"/>
      <c r="E423" s="1165">
        <v>8.19</v>
      </c>
      <c r="F423" s="1165">
        <v>7630</v>
      </c>
      <c r="G423" s="1234"/>
      <c r="H423" s="1165"/>
      <c r="I423" s="1165"/>
      <c r="J423" s="1165"/>
      <c r="K423" s="1165"/>
      <c r="L423" s="1183">
        <v>8.34</v>
      </c>
      <c r="M423" s="1165">
        <v>8650</v>
      </c>
      <c r="N423" s="1165">
        <v>5</v>
      </c>
      <c r="O423" s="1165"/>
      <c r="P423" s="1165"/>
      <c r="Q423" s="1165"/>
      <c r="R423" s="1165"/>
      <c r="S423" s="1165"/>
      <c r="T423" s="1165"/>
      <c r="U423" s="1165"/>
      <c r="V423" s="1165" t="s">
        <v>17</v>
      </c>
      <c r="W423" s="1165">
        <v>2.5000000000000001E-2</v>
      </c>
      <c r="X423" s="1165" t="s">
        <v>37</v>
      </c>
      <c r="Y423" s="1165" t="s">
        <v>17</v>
      </c>
      <c r="Z423" s="1165"/>
      <c r="AA423" s="1165" t="s">
        <v>17</v>
      </c>
      <c r="AB423" s="1165" t="s">
        <v>17</v>
      </c>
      <c r="AC423" s="1165">
        <v>2.4E-2</v>
      </c>
      <c r="AD423" s="1165">
        <v>2E-3</v>
      </c>
      <c r="AE423" s="1165" t="s">
        <v>30</v>
      </c>
      <c r="AF423" s="1165" t="s">
        <v>50</v>
      </c>
      <c r="AG423" s="1165">
        <v>0.09</v>
      </c>
      <c r="AH423" s="1165" t="s">
        <v>52</v>
      </c>
      <c r="AI423" s="1165"/>
      <c r="AJ423" s="1165" t="s">
        <v>17</v>
      </c>
      <c r="AK423" s="1165">
        <v>2.9000000000000001E-2</v>
      </c>
      <c r="AL423" s="1165" t="s">
        <v>37</v>
      </c>
      <c r="AM423" s="1165" t="s">
        <v>17</v>
      </c>
      <c r="AN423" s="1165"/>
      <c r="AO423" s="1165" t="s">
        <v>17</v>
      </c>
      <c r="AP423" s="1165" t="s">
        <v>17</v>
      </c>
      <c r="AQ423" s="1165">
        <v>4.4999999999999998E-2</v>
      </c>
      <c r="AR423" s="1165">
        <v>2E-3</v>
      </c>
      <c r="AS423" s="1165" t="s">
        <v>30</v>
      </c>
      <c r="AT423" s="1165" t="s">
        <v>50</v>
      </c>
      <c r="AU423" s="1165">
        <v>0.11</v>
      </c>
      <c r="AV423" s="1165">
        <v>0.09</v>
      </c>
      <c r="AW423" s="1165" t="s">
        <v>37</v>
      </c>
      <c r="AX423" s="1165" t="s">
        <v>37</v>
      </c>
      <c r="AY423" s="1165" t="s">
        <v>53</v>
      </c>
      <c r="AZ423" s="1165" t="s">
        <v>85</v>
      </c>
      <c r="BA423" s="1165" t="s">
        <v>85</v>
      </c>
      <c r="BB423" s="1165" t="s">
        <v>85</v>
      </c>
      <c r="BC423" s="1165" t="s">
        <v>85</v>
      </c>
      <c r="BD423" s="1165" t="s">
        <v>85</v>
      </c>
      <c r="BE423" s="1165" t="s">
        <v>85</v>
      </c>
      <c r="BF423" s="1165" t="s">
        <v>85</v>
      </c>
      <c r="BG423" s="1165" t="s">
        <v>85</v>
      </c>
      <c r="BH423" s="1165" t="s">
        <v>85</v>
      </c>
      <c r="BI423" s="1165" t="s">
        <v>85</v>
      </c>
      <c r="BJ423" s="1165" t="s">
        <v>85</v>
      </c>
      <c r="BK423" s="1165" t="s">
        <v>85</v>
      </c>
      <c r="BL423" s="1165" t="s">
        <v>102</v>
      </c>
      <c r="BM423" s="1165" t="s">
        <v>85</v>
      </c>
      <c r="BN423" s="1165" t="s">
        <v>85</v>
      </c>
      <c r="BO423" s="1165" t="s">
        <v>85</v>
      </c>
      <c r="BP423" s="1165" t="s">
        <v>102</v>
      </c>
      <c r="BQ423" s="1165" t="s">
        <v>102</v>
      </c>
      <c r="BR423" s="1165" t="s">
        <v>332</v>
      </c>
      <c r="BS423" s="1165" t="s">
        <v>0</v>
      </c>
      <c r="BT423" s="1165" t="s">
        <v>333</v>
      </c>
      <c r="BU423" s="1165" t="s">
        <v>0</v>
      </c>
      <c r="BV423" s="1165" t="s">
        <v>0</v>
      </c>
      <c r="BW423" s="1165" t="s">
        <v>332</v>
      </c>
      <c r="BX423" s="1165" t="s">
        <v>332</v>
      </c>
      <c r="BY423" s="1165" t="s">
        <v>333</v>
      </c>
      <c r="BZ423" s="1165" t="s">
        <v>333</v>
      </c>
      <c r="CA423" s="1165" t="s">
        <v>333</v>
      </c>
      <c r="CB423" s="1165" t="s">
        <v>333</v>
      </c>
      <c r="CC423" s="1165" t="s">
        <v>333</v>
      </c>
      <c r="CD423" s="1165" t="s">
        <v>51</v>
      </c>
      <c r="CE423" s="1165" t="s">
        <v>15</v>
      </c>
      <c r="CF423" s="1165" t="s">
        <v>15</v>
      </c>
      <c r="CG423" s="1165" t="s">
        <v>15</v>
      </c>
      <c r="CH423" s="1165" t="s">
        <v>15</v>
      </c>
      <c r="CI423" s="1165" t="s">
        <v>15</v>
      </c>
      <c r="CJ423" s="1165" t="s">
        <v>51</v>
      </c>
      <c r="CK423" s="1165" t="s">
        <v>53</v>
      </c>
      <c r="CL423" s="1165">
        <f t="shared" si="11"/>
        <v>5</v>
      </c>
      <c r="CN423" s="1165"/>
      <c r="CO423" s="1165"/>
      <c r="CP423" s="1165"/>
      <c r="CQ423" s="1165"/>
    </row>
    <row r="424" spans="1:95" hidden="1">
      <c r="A424" s="1165" t="s">
        <v>715</v>
      </c>
      <c r="B424" s="1180">
        <v>45017</v>
      </c>
      <c r="C424" s="1181">
        <v>45042</v>
      </c>
      <c r="D424" s="1182"/>
      <c r="E424" s="1165">
        <v>8.2799999999999994</v>
      </c>
      <c r="F424" s="1165">
        <v>9010</v>
      </c>
      <c r="G424" s="1234"/>
      <c r="H424" s="1165"/>
      <c r="I424" s="1165"/>
      <c r="J424" s="1165"/>
      <c r="K424" s="1165"/>
      <c r="L424" s="1183">
        <v>8.3000000000000007</v>
      </c>
      <c r="M424" s="1165">
        <v>9550</v>
      </c>
      <c r="N424" s="1165">
        <v>6</v>
      </c>
      <c r="O424" s="1165"/>
      <c r="P424" s="1165"/>
      <c r="Q424" s="1165"/>
      <c r="R424" s="1165"/>
      <c r="S424" s="1165"/>
      <c r="T424" s="1165"/>
      <c r="U424" s="1165"/>
      <c r="V424" s="1165"/>
      <c r="W424" s="1165"/>
      <c r="X424" s="1165"/>
      <c r="Y424" s="1165"/>
      <c r="Z424" s="1165"/>
      <c r="AA424" s="1165"/>
      <c r="AB424" s="1165"/>
      <c r="AC424" s="1165"/>
      <c r="AD424" s="1165"/>
      <c r="AE424" s="1165"/>
      <c r="AF424" s="1165"/>
      <c r="AG424" s="1165"/>
      <c r="AH424" s="1165"/>
      <c r="AI424" s="1165"/>
      <c r="AJ424" s="1165"/>
      <c r="AK424" s="1165"/>
      <c r="AL424" s="1165"/>
      <c r="AM424" s="1165"/>
      <c r="AN424" s="1165"/>
      <c r="AO424" s="1165"/>
      <c r="AP424" s="1165"/>
      <c r="AQ424" s="1165"/>
      <c r="AR424" s="1165"/>
      <c r="AS424" s="1165"/>
      <c r="AT424" s="1165"/>
      <c r="AU424" s="1165"/>
      <c r="AV424" s="1165"/>
      <c r="AW424" s="1165"/>
      <c r="AX424" s="1165"/>
      <c r="AY424" s="1165"/>
      <c r="AZ424" s="1165"/>
      <c r="BA424" s="1165"/>
      <c r="BB424" s="1165"/>
      <c r="BC424" s="1165"/>
      <c r="BD424" s="1165"/>
      <c r="BE424" s="1165"/>
      <c r="BF424" s="1165"/>
      <c r="BG424" s="1165"/>
      <c r="BH424" s="1165"/>
      <c r="BI424" s="1165"/>
      <c r="BJ424" s="1165"/>
      <c r="BK424" s="1165"/>
      <c r="BL424" s="1165"/>
      <c r="BM424" s="1165"/>
      <c r="BN424" s="1165"/>
      <c r="BO424" s="1165"/>
      <c r="BP424" s="1165"/>
      <c r="BQ424" s="1165"/>
      <c r="BR424" s="1165"/>
      <c r="BS424" s="1165"/>
      <c r="BT424" s="1165"/>
      <c r="BU424" s="1165"/>
      <c r="BV424" s="1165"/>
      <c r="BW424" s="1165"/>
      <c r="BX424" s="1165"/>
      <c r="BY424" s="1165"/>
      <c r="BZ424" s="1165"/>
      <c r="CA424" s="1165"/>
      <c r="CB424" s="1165"/>
      <c r="CC424" s="1165"/>
      <c r="CD424" s="1165"/>
      <c r="CE424" s="1165"/>
      <c r="CF424" s="1165"/>
      <c r="CG424" s="1165"/>
      <c r="CH424" s="1165"/>
      <c r="CI424" s="1165"/>
      <c r="CJ424" s="1165"/>
      <c r="CK424" s="1165"/>
      <c r="CL424" s="1165">
        <f t="shared" si="11"/>
        <v>6</v>
      </c>
      <c r="CN424" s="1165"/>
      <c r="CO424" s="1165"/>
      <c r="CP424" s="1165"/>
      <c r="CQ424" s="1165"/>
    </row>
    <row r="425" spans="1:95" hidden="1">
      <c r="A425" s="1165" t="s">
        <v>715</v>
      </c>
      <c r="B425" s="1180">
        <v>45047</v>
      </c>
      <c r="C425" s="1181">
        <v>45061</v>
      </c>
      <c r="D425" s="1182"/>
      <c r="E425" s="1183">
        <v>8.31</v>
      </c>
      <c r="F425" s="1184">
        <v>8950</v>
      </c>
      <c r="G425" s="1234"/>
      <c r="H425" s="1184"/>
      <c r="I425" s="1184"/>
      <c r="J425" s="1184"/>
      <c r="K425" s="1165"/>
      <c r="L425" s="1183">
        <v>8.26</v>
      </c>
      <c r="M425" s="1165">
        <v>9360</v>
      </c>
      <c r="N425" s="1165">
        <v>6</v>
      </c>
      <c r="O425" s="1165"/>
      <c r="P425" s="1165"/>
      <c r="Q425" s="1165"/>
      <c r="R425" s="1165"/>
      <c r="S425" s="1165"/>
      <c r="T425" s="1165"/>
      <c r="U425" s="1165"/>
      <c r="V425" s="1165"/>
      <c r="W425" s="1165"/>
      <c r="X425" s="1165"/>
      <c r="Y425" s="1165"/>
      <c r="Z425" s="1165"/>
      <c r="AA425" s="1165"/>
      <c r="AB425" s="1165"/>
      <c r="AC425" s="1165"/>
      <c r="AD425" s="1165"/>
      <c r="AE425" s="1165"/>
      <c r="AF425" s="1165"/>
      <c r="AG425" s="1165"/>
      <c r="AH425" s="1165"/>
      <c r="AI425" s="1165"/>
      <c r="AJ425" s="1165"/>
      <c r="AK425" s="1165"/>
      <c r="AL425" s="1165"/>
      <c r="AM425" s="1165"/>
      <c r="AN425" s="1165"/>
      <c r="AO425" s="1165"/>
      <c r="AP425" s="1165"/>
      <c r="AQ425" s="1165"/>
      <c r="AR425" s="1165"/>
      <c r="AS425" s="1165"/>
      <c r="AT425" s="1165"/>
      <c r="AU425" s="1165"/>
      <c r="AV425" s="1165"/>
      <c r="AW425" s="1165"/>
      <c r="AX425" s="1165"/>
      <c r="AY425" s="1165"/>
      <c r="AZ425" s="1165"/>
      <c r="BA425" s="1165"/>
      <c r="BB425" s="1165"/>
      <c r="BC425" s="1165"/>
      <c r="BD425" s="1165"/>
      <c r="BE425" s="1165"/>
      <c r="BF425" s="1165"/>
      <c r="BG425" s="1165"/>
      <c r="BH425" s="1165"/>
      <c r="BI425" s="1165"/>
      <c r="BJ425" s="1165"/>
      <c r="BK425" s="1165"/>
      <c r="BL425" s="1165"/>
      <c r="BM425" s="1165"/>
      <c r="BN425" s="1165"/>
      <c r="BO425" s="1165"/>
      <c r="BP425" s="1165"/>
      <c r="BQ425" s="1165"/>
      <c r="BR425" s="1165"/>
      <c r="BS425" s="1165"/>
      <c r="BT425" s="1165"/>
      <c r="BU425" s="1165"/>
      <c r="BV425" s="1165"/>
      <c r="BW425" s="1165"/>
      <c r="BX425" s="1165"/>
      <c r="BY425" s="1165"/>
      <c r="BZ425" s="1165"/>
      <c r="CA425" s="1165"/>
      <c r="CB425" s="1165"/>
      <c r="CC425" s="1165"/>
      <c r="CD425" s="1165"/>
      <c r="CE425" s="1165"/>
      <c r="CF425" s="1165"/>
      <c r="CG425" s="1165"/>
      <c r="CH425" s="1165"/>
      <c r="CI425" s="1165"/>
      <c r="CJ425" s="1165"/>
      <c r="CK425" s="1165"/>
      <c r="CL425" s="1165">
        <f t="shared" si="11"/>
        <v>6</v>
      </c>
      <c r="CN425" s="1165"/>
      <c r="CO425" s="1165"/>
      <c r="CP425" s="1165"/>
      <c r="CQ425" s="1165"/>
    </row>
    <row r="426" spans="1:95" hidden="1">
      <c r="A426" s="1165" t="s">
        <v>715</v>
      </c>
      <c r="B426" s="1180">
        <v>45078</v>
      </c>
      <c r="C426" s="1181">
        <v>45104</v>
      </c>
      <c r="D426" s="1182"/>
      <c r="E426" s="1165">
        <v>8.1300000000000008</v>
      </c>
      <c r="F426" s="1165">
        <v>8930</v>
      </c>
      <c r="G426" s="1234"/>
      <c r="H426" s="1165"/>
      <c r="I426" s="1165"/>
      <c r="J426" s="1165"/>
      <c r="K426" s="1165"/>
      <c r="L426" s="1183">
        <v>8.2100000000000009</v>
      </c>
      <c r="M426" s="1165">
        <v>9810</v>
      </c>
      <c r="N426" s="1165" t="s">
        <v>53</v>
      </c>
      <c r="O426" s="1165"/>
      <c r="P426" s="1165"/>
      <c r="Q426" s="1165"/>
      <c r="R426" s="1165"/>
      <c r="S426" s="1165"/>
      <c r="T426" s="1165"/>
      <c r="U426" s="1165"/>
      <c r="V426" s="1165" t="s">
        <v>17</v>
      </c>
      <c r="W426" s="1165">
        <v>2.4E-2</v>
      </c>
      <c r="X426" s="1165" t="s">
        <v>37</v>
      </c>
      <c r="Y426" s="1165" t="s">
        <v>17</v>
      </c>
      <c r="Z426" s="1165"/>
      <c r="AA426" s="1165" t="s">
        <v>17</v>
      </c>
      <c r="AB426" s="1165" t="s">
        <v>17</v>
      </c>
      <c r="AC426" s="1165">
        <v>7.0000000000000001E-3</v>
      </c>
      <c r="AD426" s="1165">
        <v>2E-3</v>
      </c>
      <c r="AE426" s="1165" t="s">
        <v>30</v>
      </c>
      <c r="AF426" s="1165" t="s">
        <v>50</v>
      </c>
      <c r="AG426" s="1165">
        <v>0.1</v>
      </c>
      <c r="AH426" s="1165" t="s">
        <v>52</v>
      </c>
      <c r="AI426" s="1165"/>
      <c r="AJ426" s="1165" t="s">
        <v>17</v>
      </c>
      <c r="AK426" s="1165">
        <v>2.4E-2</v>
      </c>
      <c r="AL426" s="1165" t="s">
        <v>37</v>
      </c>
      <c r="AM426" s="1165" t="s">
        <v>17</v>
      </c>
      <c r="AN426" s="1165"/>
      <c r="AO426" s="1165" t="s">
        <v>17</v>
      </c>
      <c r="AP426" s="1165" t="s">
        <v>17</v>
      </c>
      <c r="AQ426" s="1165">
        <v>1.4E-2</v>
      </c>
      <c r="AR426" s="1165">
        <v>3.0000000000000001E-3</v>
      </c>
      <c r="AS426" s="1165" t="s">
        <v>30</v>
      </c>
      <c r="AT426" s="1165" t="s">
        <v>50</v>
      </c>
      <c r="AU426" s="1165">
        <v>0.1</v>
      </c>
      <c r="AV426" s="1165">
        <v>0.1</v>
      </c>
      <c r="AW426" s="1165" t="s">
        <v>37</v>
      </c>
      <c r="AX426" s="1165" t="s">
        <v>37</v>
      </c>
      <c r="AY426" s="1165" t="s">
        <v>53</v>
      </c>
      <c r="AZ426" s="1165" t="s">
        <v>85</v>
      </c>
      <c r="BA426" s="1165" t="s">
        <v>85</v>
      </c>
      <c r="BB426" s="1165" t="s">
        <v>85</v>
      </c>
      <c r="BC426" s="1165" t="s">
        <v>85</v>
      </c>
      <c r="BD426" s="1165" t="s">
        <v>85</v>
      </c>
      <c r="BE426" s="1165" t="s">
        <v>85</v>
      </c>
      <c r="BF426" s="1165" t="s">
        <v>85</v>
      </c>
      <c r="BG426" s="1165" t="s">
        <v>85</v>
      </c>
      <c r="BH426" s="1165" t="s">
        <v>85</v>
      </c>
      <c r="BI426" s="1165" t="s">
        <v>85</v>
      </c>
      <c r="BJ426" s="1165" t="s">
        <v>85</v>
      </c>
      <c r="BK426" s="1165" t="s">
        <v>85</v>
      </c>
      <c r="BL426" s="1165" t="s">
        <v>102</v>
      </c>
      <c r="BM426" s="1165" t="s">
        <v>85</v>
      </c>
      <c r="BN426" s="1165" t="s">
        <v>85</v>
      </c>
      <c r="BO426" s="1165" t="s">
        <v>85</v>
      </c>
      <c r="BP426" s="1165" t="s">
        <v>102</v>
      </c>
      <c r="BQ426" s="1165" t="s">
        <v>102</v>
      </c>
      <c r="BR426" s="1165" t="s">
        <v>332</v>
      </c>
      <c r="BS426" s="1165" t="s">
        <v>0</v>
      </c>
      <c r="BT426" s="1165" t="s">
        <v>333</v>
      </c>
      <c r="BU426" s="1165" t="s">
        <v>0</v>
      </c>
      <c r="BV426" s="1165" t="s">
        <v>0</v>
      </c>
      <c r="BW426" s="1165" t="s">
        <v>332</v>
      </c>
      <c r="BX426" s="1165" t="s">
        <v>332</v>
      </c>
      <c r="BY426" s="1165" t="s">
        <v>333</v>
      </c>
      <c r="BZ426" s="1165" t="s">
        <v>333</v>
      </c>
      <c r="CA426" s="1165" t="s">
        <v>333</v>
      </c>
      <c r="CB426" s="1165" t="s">
        <v>333</v>
      </c>
      <c r="CC426" s="1165" t="s">
        <v>333</v>
      </c>
      <c r="CD426" s="1165" t="s">
        <v>51</v>
      </c>
      <c r="CE426" s="1165" t="s">
        <v>15</v>
      </c>
      <c r="CF426" s="1165" t="s">
        <v>15</v>
      </c>
      <c r="CG426" s="1165" t="s">
        <v>15</v>
      </c>
      <c r="CH426" s="1165" t="s">
        <v>15</v>
      </c>
      <c r="CI426" s="1165" t="s">
        <v>15</v>
      </c>
      <c r="CJ426" s="1165" t="s">
        <v>51</v>
      </c>
      <c r="CK426" s="1165" t="s">
        <v>53</v>
      </c>
      <c r="CL426" s="1165">
        <f t="shared" si="11"/>
        <v>2.5</v>
      </c>
      <c r="CN426" s="1165"/>
      <c r="CO426" s="1165"/>
      <c r="CP426" s="1165"/>
      <c r="CQ426" s="1165"/>
    </row>
    <row r="427" spans="1:95" hidden="1">
      <c r="A427" s="1165" t="s">
        <v>715</v>
      </c>
      <c r="B427" s="1180">
        <v>45108</v>
      </c>
      <c r="C427" s="1181">
        <v>45117</v>
      </c>
      <c r="D427" s="1182"/>
      <c r="E427" s="1165">
        <v>8.23</v>
      </c>
      <c r="F427" s="1165">
        <v>8640</v>
      </c>
      <c r="G427" s="1234"/>
      <c r="H427" s="1165"/>
      <c r="I427" s="1165"/>
      <c r="J427" s="1165"/>
      <c r="K427" s="1165"/>
      <c r="L427" s="1183">
        <v>8.23</v>
      </c>
      <c r="M427" s="1165">
        <v>9770</v>
      </c>
      <c r="N427" s="1165">
        <v>11</v>
      </c>
      <c r="O427" s="1165"/>
      <c r="P427" s="1165"/>
      <c r="Q427" s="1165"/>
      <c r="R427" s="1165"/>
      <c r="S427" s="1165"/>
      <c r="T427" s="1165"/>
      <c r="U427" s="1165"/>
      <c r="V427" s="1165"/>
      <c r="W427" s="1165"/>
      <c r="X427" s="1165"/>
      <c r="Y427" s="1165"/>
      <c r="Z427" s="1165"/>
      <c r="AA427" s="1165"/>
      <c r="AB427" s="1165"/>
      <c r="AC427" s="1165"/>
      <c r="AD427" s="1165"/>
      <c r="AE427" s="1165"/>
      <c r="AF427" s="1165"/>
      <c r="AG427" s="1165"/>
      <c r="AH427" s="1165"/>
      <c r="AI427" s="1165"/>
      <c r="AJ427" s="1165"/>
      <c r="AK427" s="1165"/>
      <c r="AL427" s="1165"/>
      <c r="AM427" s="1165"/>
      <c r="AN427" s="1165"/>
      <c r="AO427" s="1165"/>
      <c r="AP427" s="1165"/>
      <c r="AQ427" s="1165"/>
      <c r="AR427" s="1165"/>
      <c r="AS427" s="1165"/>
      <c r="AT427" s="1165"/>
      <c r="AU427" s="1165"/>
      <c r="AV427" s="1165"/>
      <c r="AW427" s="1165"/>
      <c r="AX427" s="1165"/>
      <c r="AY427" s="1165"/>
      <c r="AZ427" s="1165"/>
      <c r="BA427" s="1165"/>
      <c r="BB427" s="1165"/>
      <c r="BC427" s="1165"/>
      <c r="BD427" s="1165"/>
      <c r="BE427" s="1165"/>
      <c r="BF427" s="1165"/>
      <c r="BG427" s="1165"/>
      <c r="BH427" s="1165"/>
      <c r="BI427" s="1165"/>
      <c r="BJ427" s="1165"/>
      <c r="BK427" s="1165"/>
      <c r="BL427" s="1165"/>
      <c r="BM427" s="1165"/>
      <c r="BN427" s="1165"/>
      <c r="BO427" s="1165"/>
      <c r="BP427" s="1165"/>
      <c r="BQ427" s="1165"/>
      <c r="BR427" s="1165"/>
      <c r="BS427" s="1165"/>
      <c r="BT427" s="1165"/>
      <c r="BU427" s="1165"/>
      <c r="BV427" s="1165"/>
      <c r="BW427" s="1165"/>
      <c r="BX427" s="1165"/>
      <c r="BY427" s="1165"/>
      <c r="BZ427" s="1165"/>
      <c r="CA427" s="1165"/>
      <c r="CB427" s="1165"/>
      <c r="CC427" s="1165"/>
      <c r="CD427" s="1165"/>
      <c r="CE427" s="1165"/>
      <c r="CF427" s="1165"/>
      <c r="CG427" s="1165"/>
      <c r="CH427" s="1165"/>
      <c r="CI427" s="1165"/>
      <c r="CJ427" s="1165"/>
      <c r="CK427" s="1165"/>
      <c r="CL427" s="1165">
        <f t="shared" si="11"/>
        <v>11</v>
      </c>
      <c r="CN427" s="1165"/>
      <c r="CO427" s="1165"/>
      <c r="CP427" s="1165"/>
      <c r="CQ427" s="1165"/>
    </row>
    <row r="428" spans="1:95" hidden="1">
      <c r="A428" s="1165" t="s">
        <v>715</v>
      </c>
      <c r="B428" s="1180">
        <v>45139</v>
      </c>
      <c r="C428" s="1181">
        <v>45153</v>
      </c>
      <c r="D428" s="1182"/>
      <c r="E428" s="1165">
        <v>8.32</v>
      </c>
      <c r="F428" s="1165">
        <v>9500</v>
      </c>
      <c r="G428" s="1234"/>
      <c r="H428" s="1165"/>
      <c r="I428" s="1165"/>
      <c r="J428" s="1165"/>
      <c r="K428" s="1165"/>
      <c r="L428" s="1183">
        <v>8.26</v>
      </c>
      <c r="M428" s="1165">
        <v>9940</v>
      </c>
      <c r="N428" s="1165">
        <v>8</v>
      </c>
      <c r="O428" s="1165"/>
      <c r="P428" s="1165"/>
      <c r="Q428" s="1165"/>
      <c r="R428" s="1165"/>
      <c r="S428" s="1165"/>
      <c r="T428" s="1165"/>
      <c r="U428" s="1165"/>
      <c r="V428" s="1165"/>
      <c r="W428" s="1165"/>
      <c r="X428" s="1165"/>
      <c r="Y428" s="1165"/>
      <c r="Z428" s="1165"/>
      <c r="AA428" s="1165"/>
      <c r="AB428" s="1165"/>
      <c r="AC428" s="1165"/>
      <c r="AD428" s="1165"/>
      <c r="AE428" s="1165"/>
      <c r="AF428" s="1165"/>
      <c r="AG428" s="1165"/>
      <c r="AH428" s="1165"/>
      <c r="AI428" s="1165"/>
      <c r="AJ428" s="1165"/>
      <c r="AK428" s="1165"/>
      <c r="AL428" s="1165"/>
      <c r="AM428" s="1165"/>
      <c r="AN428" s="1165"/>
      <c r="AO428" s="1165"/>
      <c r="AP428" s="1165"/>
      <c r="AQ428" s="1165"/>
      <c r="AR428" s="1165"/>
      <c r="AS428" s="1165"/>
      <c r="AT428" s="1165"/>
      <c r="AU428" s="1165"/>
      <c r="AV428" s="1165"/>
      <c r="AW428" s="1165"/>
      <c r="AX428" s="1165"/>
      <c r="AY428" s="1165"/>
      <c r="AZ428" s="1165"/>
      <c r="BA428" s="1165"/>
      <c r="BB428" s="1165"/>
      <c r="BC428" s="1165"/>
      <c r="BD428" s="1165"/>
      <c r="BE428" s="1165"/>
      <c r="BF428" s="1165"/>
      <c r="BG428" s="1165"/>
      <c r="BH428" s="1165"/>
      <c r="BI428" s="1165"/>
      <c r="BJ428" s="1165"/>
      <c r="BK428" s="1165"/>
      <c r="BL428" s="1165"/>
      <c r="BM428" s="1165"/>
      <c r="BN428" s="1165"/>
      <c r="BO428" s="1165"/>
      <c r="BP428" s="1165"/>
      <c r="BQ428" s="1165"/>
      <c r="BR428" s="1165"/>
      <c r="BS428" s="1165"/>
      <c r="BT428" s="1165"/>
      <c r="BU428" s="1165"/>
      <c r="BV428" s="1165"/>
      <c r="BW428" s="1165"/>
      <c r="BX428" s="1165"/>
      <c r="BY428" s="1165"/>
      <c r="BZ428" s="1165"/>
      <c r="CA428" s="1165"/>
      <c r="CB428" s="1165"/>
      <c r="CC428" s="1165"/>
      <c r="CD428" s="1165"/>
      <c r="CE428" s="1165"/>
      <c r="CF428" s="1165"/>
      <c r="CG428" s="1165"/>
      <c r="CH428" s="1165"/>
      <c r="CI428" s="1165"/>
      <c r="CJ428" s="1165"/>
      <c r="CK428" s="1165"/>
      <c r="CL428" s="1165">
        <f t="shared" si="11"/>
        <v>8</v>
      </c>
      <c r="CN428" s="1165"/>
      <c r="CO428" s="1165"/>
      <c r="CP428" s="1165"/>
      <c r="CQ428" s="1165"/>
    </row>
    <row r="429" spans="1:95" hidden="1">
      <c r="A429" s="1165" t="s">
        <v>715</v>
      </c>
      <c r="B429" s="1180">
        <v>45170</v>
      </c>
      <c r="C429" s="1181">
        <v>45188</v>
      </c>
      <c r="D429" s="1182"/>
      <c r="E429" s="1165">
        <v>8.27</v>
      </c>
      <c r="F429" s="1165">
        <v>9480</v>
      </c>
      <c r="G429" s="1234"/>
      <c r="H429" s="1165"/>
      <c r="I429" s="1165"/>
      <c r="J429" s="1165"/>
      <c r="K429" s="1165"/>
      <c r="L429" s="1183">
        <v>8.31</v>
      </c>
      <c r="M429" s="1165">
        <v>9730</v>
      </c>
      <c r="N429" s="1165">
        <v>10</v>
      </c>
      <c r="O429" s="1165" t="s">
        <v>51</v>
      </c>
      <c r="P429" s="1165" t="s">
        <v>51</v>
      </c>
      <c r="Q429" s="1165">
        <v>284</v>
      </c>
      <c r="R429" s="1165">
        <v>284</v>
      </c>
      <c r="S429" s="1165" t="s">
        <v>51</v>
      </c>
      <c r="T429" s="1165">
        <v>5350</v>
      </c>
      <c r="U429" s="1165" t="s">
        <v>30</v>
      </c>
      <c r="V429" s="1165" t="s">
        <v>17</v>
      </c>
      <c r="W429" s="1165">
        <v>0.02</v>
      </c>
      <c r="X429" s="1165" t="s">
        <v>37</v>
      </c>
      <c r="Y429" s="1165" t="s">
        <v>17</v>
      </c>
      <c r="Z429" s="1165" t="s">
        <v>17</v>
      </c>
      <c r="AA429" s="1165" t="s">
        <v>17</v>
      </c>
      <c r="AB429" s="1165" t="s">
        <v>17</v>
      </c>
      <c r="AC429" s="1165">
        <v>4.0000000000000001E-3</v>
      </c>
      <c r="AD429" s="1165">
        <v>2E-3</v>
      </c>
      <c r="AE429" s="1165" t="s">
        <v>30</v>
      </c>
      <c r="AF429" s="1165" t="s">
        <v>50</v>
      </c>
      <c r="AG429" s="1165">
        <v>0.11</v>
      </c>
      <c r="AH429" s="1165" t="s">
        <v>52</v>
      </c>
      <c r="AI429" s="1165">
        <v>0.13</v>
      </c>
      <c r="AJ429" s="1165" t="s">
        <v>17</v>
      </c>
      <c r="AK429" s="1165">
        <v>2.5000000000000001E-2</v>
      </c>
      <c r="AL429" s="1165" t="s">
        <v>37</v>
      </c>
      <c r="AM429" s="1165" t="s">
        <v>17</v>
      </c>
      <c r="AN429" s="1165" t="s">
        <v>17</v>
      </c>
      <c r="AO429" s="1165" t="s">
        <v>17</v>
      </c>
      <c r="AP429" s="1165" t="s">
        <v>17</v>
      </c>
      <c r="AQ429" s="1165">
        <v>4.1000000000000002E-2</v>
      </c>
      <c r="AR429" s="1165">
        <v>3.0000000000000001E-3</v>
      </c>
      <c r="AS429" s="1165" t="s">
        <v>30</v>
      </c>
      <c r="AT429" s="1165" t="s">
        <v>50</v>
      </c>
      <c r="AU429" s="1165">
        <v>0.14000000000000001</v>
      </c>
      <c r="AV429" s="1165">
        <v>0.23</v>
      </c>
      <c r="AW429" s="1165" t="s">
        <v>37</v>
      </c>
      <c r="AX429" s="1165" t="s">
        <v>37</v>
      </c>
      <c r="AY429" s="1165" t="s">
        <v>53</v>
      </c>
      <c r="AZ429" s="1165" t="s">
        <v>85</v>
      </c>
      <c r="BA429" s="1165" t="s">
        <v>85</v>
      </c>
      <c r="BB429" s="1165" t="s">
        <v>85</v>
      </c>
      <c r="BC429" s="1165" t="s">
        <v>85</v>
      </c>
      <c r="BD429" s="1165" t="s">
        <v>85</v>
      </c>
      <c r="BE429" s="1165" t="s">
        <v>85</v>
      </c>
      <c r="BF429" s="1165" t="s">
        <v>85</v>
      </c>
      <c r="BG429" s="1165" t="s">
        <v>85</v>
      </c>
      <c r="BH429" s="1165" t="s">
        <v>85</v>
      </c>
      <c r="BI429" s="1165" t="s">
        <v>85</v>
      </c>
      <c r="BJ429" s="1165" t="s">
        <v>85</v>
      </c>
      <c r="BK429" s="1165" t="s">
        <v>85</v>
      </c>
      <c r="BL429" s="1165" t="s">
        <v>102</v>
      </c>
      <c r="BM429" s="1165" t="s">
        <v>85</v>
      </c>
      <c r="BN429" s="1165" t="s">
        <v>85</v>
      </c>
      <c r="BO429" s="1165" t="s">
        <v>85</v>
      </c>
      <c r="BP429" s="1165" t="s">
        <v>102</v>
      </c>
      <c r="BQ429" s="1165" t="s">
        <v>102</v>
      </c>
      <c r="BR429" s="1165" t="s">
        <v>332</v>
      </c>
      <c r="BS429" s="1165" t="s">
        <v>0</v>
      </c>
      <c r="BT429" s="1165" t="s">
        <v>333</v>
      </c>
      <c r="BU429" s="1165" t="s">
        <v>0</v>
      </c>
      <c r="BV429" s="1165" t="s">
        <v>0</v>
      </c>
      <c r="BW429" s="1165" t="s">
        <v>332</v>
      </c>
      <c r="BX429" s="1165" t="s">
        <v>332</v>
      </c>
      <c r="BY429" s="1165" t="s">
        <v>333</v>
      </c>
      <c r="BZ429" s="1165" t="s">
        <v>333</v>
      </c>
      <c r="CA429" s="1165" t="s">
        <v>333</v>
      </c>
      <c r="CB429" s="1165" t="s">
        <v>333</v>
      </c>
      <c r="CC429" s="1165" t="s">
        <v>333</v>
      </c>
      <c r="CD429" s="1165" t="s">
        <v>51</v>
      </c>
      <c r="CE429" s="1165" t="s">
        <v>15</v>
      </c>
      <c r="CF429" s="1165" t="s">
        <v>15</v>
      </c>
      <c r="CG429" s="1165" t="s">
        <v>15</v>
      </c>
      <c r="CH429" s="1165" t="s">
        <v>15</v>
      </c>
      <c r="CI429" s="1165" t="s">
        <v>15</v>
      </c>
      <c r="CJ429" s="1165" t="s">
        <v>51</v>
      </c>
      <c r="CK429" s="1165" t="s">
        <v>53</v>
      </c>
      <c r="CL429" s="1165">
        <f t="shared" si="11"/>
        <v>10</v>
      </c>
      <c r="CN429" s="1165"/>
      <c r="CO429" s="1165"/>
      <c r="CP429" s="1165"/>
      <c r="CQ429" s="1165"/>
    </row>
    <row r="430" spans="1:95" hidden="1">
      <c r="A430" s="1165" t="s">
        <v>715</v>
      </c>
      <c r="B430" s="1180">
        <v>45200</v>
      </c>
      <c r="C430" s="1181">
        <v>45209</v>
      </c>
      <c r="D430" s="1182"/>
      <c r="E430" s="1165">
        <v>8.26</v>
      </c>
      <c r="F430" s="1165">
        <v>8850</v>
      </c>
      <c r="G430" s="1234"/>
      <c r="H430" s="1165"/>
      <c r="I430" s="1165"/>
      <c r="J430" s="1165"/>
      <c r="K430" s="1165"/>
      <c r="L430" s="1183">
        <v>8.34</v>
      </c>
      <c r="M430" s="1165">
        <v>11000</v>
      </c>
      <c r="N430" s="1165">
        <v>9</v>
      </c>
      <c r="O430" s="1165"/>
      <c r="P430" s="1165"/>
      <c r="Q430" s="1165"/>
      <c r="R430" s="1165"/>
      <c r="S430" s="1165"/>
      <c r="T430" s="1165"/>
      <c r="U430" s="1165"/>
      <c r="V430" s="1165"/>
      <c r="W430" s="1165"/>
      <c r="X430" s="1165"/>
      <c r="Y430" s="1165"/>
      <c r="Z430" s="1165"/>
      <c r="AA430" s="1165"/>
      <c r="AB430" s="1165"/>
      <c r="AC430" s="1165"/>
      <c r="AD430" s="1165"/>
      <c r="AE430" s="1165"/>
      <c r="AF430" s="1165"/>
      <c r="AG430" s="1165"/>
      <c r="AH430" s="1165"/>
      <c r="AI430" s="1165"/>
      <c r="AJ430" s="1165"/>
      <c r="AK430" s="1165"/>
      <c r="AL430" s="1165"/>
      <c r="AM430" s="1165"/>
      <c r="AN430" s="1165"/>
      <c r="AO430" s="1165"/>
      <c r="AP430" s="1165"/>
      <c r="AQ430" s="1165"/>
      <c r="AR430" s="1165"/>
      <c r="AS430" s="1165"/>
      <c r="AT430" s="1165"/>
      <c r="AU430" s="1165"/>
      <c r="AV430" s="1165"/>
      <c r="AW430" s="1165"/>
      <c r="AX430" s="1165"/>
      <c r="AY430" s="1165"/>
      <c r="AZ430" s="1165"/>
      <c r="BA430" s="1165"/>
      <c r="BB430" s="1165"/>
      <c r="BC430" s="1165"/>
      <c r="BD430" s="1165"/>
      <c r="BE430" s="1165"/>
      <c r="BF430" s="1165"/>
      <c r="BG430" s="1165"/>
      <c r="BH430" s="1165"/>
      <c r="BI430" s="1165"/>
      <c r="BJ430" s="1165"/>
      <c r="BK430" s="1165"/>
      <c r="BL430" s="1165"/>
      <c r="BM430" s="1165"/>
      <c r="BN430" s="1165"/>
      <c r="BO430" s="1165"/>
      <c r="BP430" s="1165"/>
      <c r="BQ430" s="1165"/>
      <c r="BR430" s="1165"/>
      <c r="BS430" s="1165"/>
      <c r="BT430" s="1165"/>
      <c r="BU430" s="1165"/>
      <c r="BV430" s="1165"/>
      <c r="BW430" s="1165"/>
      <c r="BX430" s="1165"/>
      <c r="BY430" s="1165"/>
      <c r="BZ430" s="1165"/>
      <c r="CA430" s="1165"/>
      <c r="CB430" s="1165"/>
      <c r="CC430" s="1165"/>
      <c r="CD430" s="1165"/>
      <c r="CE430" s="1165"/>
      <c r="CF430" s="1165"/>
      <c r="CG430" s="1165"/>
      <c r="CH430" s="1165"/>
      <c r="CI430" s="1165"/>
      <c r="CJ430" s="1165"/>
      <c r="CK430" s="1165"/>
      <c r="CL430" s="1165">
        <f t="shared" si="11"/>
        <v>9</v>
      </c>
      <c r="CN430" s="1165"/>
      <c r="CO430" s="1165"/>
      <c r="CP430" s="1165"/>
      <c r="CQ430" s="1165"/>
    </row>
    <row r="431" spans="1:95" hidden="1">
      <c r="A431" s="1165" t="s">
        <v>715</v>
      </c>
      <c r="B431" s="1180">
        <v>45231</v>
      </c>
      <c r="C431" s="1181">
        <v>45244</v>
      </c>
      <c r="D431" s="1182"/>
      <c r="E431" s="1165">
        <v>8.64</v>
      </c>
      <c r="F431" s="1165">
        <v>9590</v>
      </c>
      <c r="G431" s="1234"/>
      <c r="H431" s="1165"/>
      <c r="I431" s="1165"/>
      <c r="J431" s="1165"/>
      <c r="K431" s="1165"/>
      <c r="L431" s="1183">
        <v>8.8000000000000007</v>
      </c>
      <c r="M431" s="1165">
        <v>11000</v>
      </c>
      <c r="N431" s="1165">
        <v>18</v>
      </c>
      <c r="O431" s="1165"/>
      <c r="P431" s="1165"/>
      <c r="Q431" s="1165"/>
      <c r="R431" s="1165"/>
      <c r="S431" s="1165"/>
      <c r="T431" s="1165"/>
      <c r="U431" s="1165"/>
      <c r="V431" s="1165"/>
      <c r="W431" s="1165"/>
      <c r="X431" s="1165"/>
      <c r="Y431" s="1165"/>
      <c r="Z431" s="1165"/>
      <c r="AA431" s="1165"/>
      <c r="AB431" s="1165"/>
      <c r="AC431" s="1165"/>
      <c r="AD431" s="1165"/>
      <c r="AE431" s="1165"/>
      <c r="AF431" s="1165"/>
      <c r="AG431" s="1165"/>
      <c r="AH431" s="1165"/>
      <c r="AI431" s="1165"/>
      <c r="AJ431" s="1165"/>
      <c r="AK431" s="1165"/>
      <c r="AL431" s="1165"/>
      <c r="AM431" s="1165"/>
      <c r="AN431" s="1165"/>
      <c r="AO431" s="1165"/>
      <c r="AP431" s="1165"/>
      <c r="AQ431" s="1165"/>
      <c r="AR431" s="1165"/>
      <c r="AS431" s="1165"/>
      <c r="AT431" s="1165"/>
      <c r="AU431" s="1165"/>
      <c r="AV431" s="1165"/>
      <c r="AW431" s="1165"/>
      <c r="AX431" s="1165"/>
      <c r="AY431" s="1165"/>
      <c r="AZ431" s="1165"/>
      <c r="BA431" s="1165"/>
      <c r="BB431" s="1165"/>
      <c r="BC431" s="1165"/>
      <c r="BD431" s="1165"/>
      <c r="BE431" s="1165"/>
      <c r="BF431" s="1165"/>
      <c r="BG431" s="1165"/>
      <c r="BH431" s="1165"/>
      <c r="BI431" s="1165"/>
      <c r="BJ431" s="1165"/>
      <c r="BK431" s="1165"/>
      <c r="BL431" s="1165"/>
      <c r="BM431" s="1165"/>
      <c r="BN431" s="1165"/>
      <c r="BO431" s="1165"/>
      <c r="BP431" s="1165"/>
      <c r="BQ431" s="1165"/>
      <c r="BR431" s="1165"/>
      <c r="BS431" s="1165"/>
      <c r="BT431" s="1165"/>
      <c r="BU431" s="1165"/>
      <c r="BV431" s="1165"/>
      <c r="BW431" s="1165"/>
      <c r="BX431" s="1165"/>
      <c r="BY431" s="1165"/>
      <c r="BZ431" s="1165"/>
      <c r="CA431" s="1165"/>
      <c r="CB431" s="1165"/>
      <c r="CC431" s="1165"/>
      <c r="CD431" s="1165"/>
      <c r="CE431" s="1165"/>
      <c r="CF431" s="1165"/>
      <c r="CG431" s="1165"/>
      <c r="CH431" s="1165"/>
      <c r="CI431" s="1165"/>
      <c r="CJ431" s="1165"/>
      <c r="CK431" s="1165"/>
      <c r="CL431" s="1165">
        <f t="shared" si="11"/>
        <v>18</v>
      </c>
      <c r="CN431" s="1165"/>
      <c r="CO431" s="1165"/>
      <c r="CP431" s="1165"/>
      <c r="CQ431" s="1165"/>
    </row>
    <row r="432" spans="1:95" hidden="1">
      <c r="A432" s="1165" t="s">
        <v>715</v>
      </c>
      <c r="B432" s="1180">
        <v>45261</v>
      </c>
      <c r="C432" s="1181">
        <v>45271</v>
      </c>
      <c r="D432" s="1182"/>
      <c r="E432" s="1183">
        <v>8.6</v>
      </c>
      <c r="F432" s="1165">
        <v>10700</v>
      </c>
      <c r="G432" s="1234"/>
      <c r="H432" s="1165"/>
      <c r="I432" s="1165"/>
      <c r="J432" s="1165"/>
      <c r="K432" s="1165"/>
      <c r="L432" s="1183">
        <v>8.75</v>
      </c>
      <c r="M432" s="1165">
        <v>11400</v>
      </c>
      <c r="N432" s="1165" t="s">
        <v>53</v>
      </c>
      <c r="O432" s="1165" t="s">
        <v>51</v>
      </c>
      <c r="P432" s="1165">
        <v>17</v>
      </c>
      <c r="Q432" s="1165">
        <v>97</v>
      </c>
      <c r="R432" s="1165">
        <v>114</v>
      </c>
      <c r="S432" s="1165" t="s">
        <v>51</v>
      </c>
      <c r="T432" s="1165">
        <v>6120</v>
      </c>
      <c r="U432" s="1165" t="s">
        <v>30</v>
      </c>
      <c r="V432" s="1165">
        <v>1E-3</v>
      </c>
      <c r="W432" s="1165">
        <v>2.5999999999999999E-2</v>
      </c>
      <c r="X432" s="1165" t="s">
        <v>37</v>
      </c>
      <c r="Y432" s="1165" t="s">
        <v>17</v>
      </c>
      <c r="Z432" s="1165" t="s">
        <v>17</v>
      </c>
      <c r="AA432" s="1165" t="s">
        <v>17</v>
      </c>
      <c r="AB432" s="1165" t="s">
        <v>17</v>
      </c>
      <c r="AC432" s="1165">
        <v>0.158</v>
      </c>
      <c r="AD432" s="1165">
        <v>2E-3</v>
      </c>
      <c r="AE432" s="1165" t="s">
        <v>30</v>
      </c>
      <c r="AF432" s="1165" t="s">
        <v>50</v>
      </c>
      <c r="AG432" s="1165">
        <v>0.18</v>
      </c>
      <c r="AH432" s="1165"/>
      <c r="AI432" s="1165">
        <v>0.02</v>
      </c>
      <c r="AJ432" s="1165">
        <v>2E-3</v>
      </c>
      <c r="AK432" s="1165">
        <v>2.5999999999999999E-2</v>
      </c>
      <c r="AL432" s="1165" t="s">
        <v>37</v>
      </c>
      <c r="AM432" s="1165" t="s">
        <v>17</v>
      </c>
      <c r="AN432" s="1165" t="s">
        <v>17</v>
      </c>
      <c r="AO432" s="1165" t="s">
        <v>17</v>
      </c>
      <c r="AP432" s="1165" t="s">
        <v>17</v>
      </c>
      <c r="AQ432" s="1165">
        <v>0.18099999999999999</v>
      </c>
      <c r="AR432" s="1165">
        <v>2E-3</v>
      </c>
      <c r="AS432" s="1165" t="s">
        <v>30</v>
      </c>
      <c r="AT432" s="1165">
        <v>4.2000000000000003E-2</v>
      </c>
      <c r="AU432" s="1165">
        <v>0.09</v>
      </c>
      <c r="AV432" s="1165" t="s">
        <v>52</v>
      </c>
      <c r="AW432" s="1165" t="s">
        <v>37</v>
      </c>
      <c r="AX432" s="1165" t="s">
        <v>37</v>
      </c>
      <c r="AY432" s="1165" t="s">
        <v>53</v>
      </c>
      <c r="AZ432" s="1165" t="s">
        <v>85</v>
      </c>
      <c r="BA432" s="1165" t="s">
        <v>85</v>
      </c>
      <c r="BB432" s="1165" t="s">
        <v>85</v>
      </c>
      <c r="BC432" s="1165" t="s">
        <v>85</v>
      </c>
      <c r="BD432" s="1165" t="s">
        <v>85</v>
      </c>
      <c r="BE432" s="1165" t="s">
        <v>85</v>
      </c>
      <c r="BF432" s="1165" t="s">
        <v>85</v>
      </c>
      <c r="BG432" s="1165" t="s">
        <v>85</v>
      </c>
      <c r="BH432" s="1165" t="s">
        <v>85</v>
      </c>
      <c r="BI432" s="1165" t="s">
        <v>85</v>
      </c>
      <c r="BJ432" s="1165" t="s">
        <v>85</v>
      </c>
      <c r="BK432" s="1165" t="s">
        <v>85</v>
      </c>
      <c r="BL432" s="1165" t="s">
        <v>102</v>
      </c>
      <c r="BM432" s="1165" t="s">
        <v>85</v>
      </c>
      <c r="BN432" s="1165" t="s">
        <v>85</v>
      </c>
      <c r="BO432" s="1165" t="s">
        <v>85</v>
      </c>
      <c r="BP432" s="1165" t="s">
        <v>102</v>
      </c>
      <c r="BQ432" s="1165" t="s">
        <v>102</v>
      </c>
      <c r="BR432" s="1165" t="s">
        <v>332</v>
      </c>
      <c r="BS432" s="1165" t="s">
        <v>0</v>
      </c>
      <c r="BT432" s="1165" t="s">
        <v>333</v>
      </c>
      <c r="BU432" s="1165" t="s">
        <v>0</v>
      </c>
      <c r="BV432" s="1165" t="s">
        <v>0</v>
      </c>
      <c r="BW432" s="1165" t="s">
        <v>332</v>
      </c>
      <c r="BX432" s="1165" t="s">
        <v>332</v>
      </c>
      <c r="BY432" s="1165" t="s">
        <v>333</v>
      </c>
      <c r="BZ432" s="1165" t="s">
        <v>333</v>
      </c>
      <c r="CA432" s="1165" t="s">
        <v>333</v>
      </c>
      <c r="CB432" s="1165" t="s">
        <v>333</v>
      </c>
      <c r="CC432" s="1165" t="s">
        <v>333</v>
      </c>
      <c r="CD432" s="1165" t="s">
        <v>51</v>
      </c>
      <c r="CE432" s="1165" t="s">
        <v>15</v>
      </c>
      <c r="CF432" s="1165" t="s">
        <v>15</v>
      </c>
      <c r="CG432" s="1165" t="s">
        <v>15</v>
      </c>
      <c r="CH432" s="1165" t="s">
        <v>15</v>
      </c>
      <c r="CI432" s="1165" t="s">
        <v>15</v>
      </c>
      <c r="CJ432" s="1165" t="s">
        <v>51</v>
      </c>
      <c r="CK432" s="1165" t="s">
        <v>53</v>
      </c>
      <c r="CL432" s="1165">
        <f t="shared" si="11"/>
        <v>2.5</v>
      </c>
      <c r="CN432" s="1165"/>
      <c r="CO432" s="1165"/>
      <c r="CP432" s="1165"/>
      <c r="CQ432" s="1165"/>
    </row>
    <row r="433" spans="1:95" hidden="1">
      <c r="A433" s="1165" t="s">
        <v>715</v>
      </c>
      <c r="B433" s="1180">
        <v>45292</v>
      </c>
      <c r="C433" s="1181">
        <v>45321</v>
      </c>
      <c r="D433" s="1182"/>
      <c r="E433" s="1165">
        <v>8.01</v>
      </c>
      <c r="F433" s="1165">
        <v>11500</v>
      </c>
      <c r="G433" s="1234">
        <v>27.7</v>
      </c>
      <c r="H433" s="1165" t="s">
        <v>245</v>
      </c>
      <c r="I433" s="1165" t="s">
        <v>246</v>
      </c>
      <c r="J433" s="1165" t="s">
        <v>433</v>
      </c>
      <c r="K433" s="1165"/>
      <c r="L433" s="1183">
        <v>8.3000000000000007</v>
      </c>
      <c r="M433" s="1165">
        <v>11700</v>
      </c>
      <c r="N433" s="1165">
        <v>21</v>
      </c>
      <c r="O433" s="1165"/>
      <c r="P433" s="1165"/>
      <c r="Q433" s="1165"/>
      <c r="R433" s="1165"/>
      <c r="S433" s="1165"/>
      <c r="T433" s="1165"/>
      <c r="U433" s="1165"/>
      <c r="V433" s="1165"/>
      <c r="W433" s="1165"/>
      <c r="X433" s="1165"/>
      <c r="Y433" s="1165"/>
      <c r="Z433" s="1165"/>
      <c r="AA433" s="1165"/>
      <c r="AB433" s="1165"/>
      <c r="AC433" s="1165"/>
      <c r="AD433" s="1165"/>
      <c r="AE433" s="1165"/>
      <c r="AF433" s="1165"/>
      <c r="AG433" s="1165"/>
      <c r="AH433" s="1165"/>
      <c r="AI433" s="1165"/>
      <c r="AJ433" s="1165"/>
      <c r="AK433" s="1165"/>
      <c r="AL433" s="1165"/>
      <c r="AM433" s="1165"/>
      <c r="AN433" s="1165"/>
      <c r="AO433" s="1165"/>
      <c r="AP433" s="1165"/>
      <c r="AQ433" s="1165"/>
      <c r="AR433" s="1165"/>
      <c r="AS433" s="1165"/>
      <c r="AT433" s="1165"/>
      <c r="AU433" s="1165"/>
      <c r="AV433" s="1165"/>
      <c r="AW433" s="1165"/>
      <c r="AX433" s="1165"/>
      <c r="AY433" s="1165"/>
      <c r="AZ433" s="1165"/>
      <c r="BA433" s="1165"/>
      <c r="BB433" s="1165"/>
      <c r="BC433" s="1165"/>
      <c r="BD433" s="1165"/>
      <c r="BE433" s="1165"/>
      <c r="BF433" s="1165"/>
      <c r="BG433" s="1165"/>
      <c r="BH433" s="1165"/>
      <c r="BI433" s="1165"/>
      <c r="BJ433" s="1165"/>
      <c r="BK433" s="1165"/>
      <c r="BL433" s="1165"/>
      <c r="BM433" s="1165"/>
      <c r="BN433" s="1165"/>
      <c r="BO433" s="1165"/>
      <c r="BP433" s="1165"/>
      <c r="BQ433" s="1165"/>
      <c r="BR433" s="1165"/>
      <c r="BS433" s="1165"/>
      <c r="BT433" s="1165"/>
      <c r="BU433" s="1165"/>
      <c r="BV433" s="1165"/>
      <c r="BW433" s="1165"/>
      <c r="BX433" s="1165"/>
      <c r="BY433" s="1165"/>
      <c r="BZ433" s="1165"/>
      <c r="CA433" s="1165"/>
      <c r="CB433" s="1165"/>
      <c r="CC433" s="1165"/>
      <c r="CD433" s="1165"/>
      <c r="CE433" s="1165"/>
      <c r="CF433" s="1165"/>
      <c r="CG433" s="1165"/>
      <c r="CH433" s="1165"/>
      <c r="CI433" s="1165"/>
      <c r="CJ433" s="1165"/>
      <c r="CK433" s="1165"/>
      <c r="CL433" s="1223">
        <f t="shared" si="11"/>
        <v>21</v>
      </c>
      <c r="CN433" s="1165"/>
      <c r="CO433" s="1165"/>
      <c r="CP433" s="1165"/>
      <c r="CQ433" s="1165"/>
    </row>
    <row r="434" spans="1:95" hidden="1">
      <c r="A434" s="1165" t="s">
        <v>715</v>
      </c>
      <c r="B434" s="1180">
        <v>45323</v>
      </c>
      <c r="C434" s="1181">
        <v>45350</v>
      </c>
      <c r="D434" s="1182"/>
      <c r="E434" s="1183">
        <v>8.2200000000000006</v>
      </c>
      <c r="F434" s="1165">
        <v>11600</v>
      </c>
      <c r="G434" s="1234">
        <v>28.9</v>
      </c>
      <c r="H434" s="1165" t="s">
        <v>245</v>
      </c>
      <c r="I434" s="1165" t="s">
        <v>246</v>
      </c>
      <c r="J434" s="1165" t="s">
        <v>433</v>
      </c>
      <c r="K434" s="1165"/>
      <c r="L434" s="1183">
        <v>8.48</v>
      </c>
      <c r="M434" s="1165">
        <v>11900</v>
      </c>
      <c r="N434" s="1165">
        <v>14</v>
      </c>
      <c r="O434" s="1165"/>
      <c r="P434" s="1165"/>
      <c r="Q434" s="1165"/>
      <c r="R434" s="1165"/>
      <c r="S434" s="1165"/>
      <c r="T434" s="1165"/>
      <c r="U434" s="1165"/>
      <c r="V434" s="1165"/>
      <c r="W434" s="1165"/>
      <c r="X434" s="1165"/>
      <c r="Y434" s="1165"/>
      <c r="Z434" s="1165"/>
      <c r="AA434" s="1165"/>
      <c r="AB434" s="1165"/>
      <c r="AC434" s="1165"/>
      <c r="AD434" s="1165"/>
      <c r="AE434" s="1165"/>
      <c r="AF434" s="1165"/>
      <c r="AG434" s="1165"/>
      <c r="AH434" s="1165"/>
      <c r="AI434" s="1165"/>
      <c r="AJ434" s="1165"/>
      <c r="AK434" s="1165"/>
      <c r="AL434" s="1165"/>
      <c r="AM434" s="1165"/>
      <c r="AN434" s="1165"/>
      <c r="AO434" s="1165"/>
      <c r="AP434" s="1165"/>
      <c r="AQ434" s="1165"/>
      <c r="AR434" s="1165"/>
      <c r="AS434" s="1165"/>
      <c r="AT434" s="1165"/>
      <c r="AU434" s="1165"/>
      <c r="AV434" s="1165"/>
      <c r="AW434" s="1165"/>
      <c r="AX434" s="1165"/>
      <c r="AY434" s="1165"/>
      <c r="AZ434" s="1165"/>
      <c r="BA434" s="1165"/>
      <c r="BB434" s="1165"/>
      <c r="BC434" s="1165"/>
      <c r="BD434" s="1165"/>
      <c r="BE434" s="1165"/>
      <c r="BF434" s="1165"/>
      <c r="BG434" s="1165"/>
      <c r="BH434" s="1165"/>
      <c r="BI434" s="1165"/>
      <c r="BJ434" s="1165"/>
      <c r="BK434" s="1165"/>
      <c r="BL434" s="1165"/>
      <c r="BM434" s="1165"/>
      <c r="BN434" s="1165"/>
      <c r="BO434" s="1165"/>
      <c r="BP434" s="1165"/>
      <c r="BQ434" s="1165"/>
      <c r="BR434" s="1165"/>
      <c r="BS434" s="1165"/>
      <c r="BT434" s="1165"/>
      <c r="BU434" s="1165"/>
      <c r="BV434" s="1165"/>
      <c r="BW434" s="1165"/>
      <c r="BX434" s="1165"/>
      <c r="BY434" s="1165"/>
      <c r="BZ434" s="1165"/>
      <c r="CA434" s="1165"/>
      <c r="CB434" s="1165"/>
      <c r="CC434" s="1165"/>
      <c r="CD434" s="1165"/>
      <c r="CE434" s="1165"/>
      <c r="CF434" s="1165"/>
      <c r="CG434" s="1165"/>
      <c r="CH434" s="1165"/>
      <c r="CI434" s="1165"/>
      <c r="CJ434" s="1165"/>
      <c r="CK434" s="1165"/>
      <c r="CL434" s="1223">
        <f t="shared" si="11"/>
        <v>14</v>
      </c>
      <c r="CN434" s="1165"/>
      <c r="CO434" s="1165"/>
      <c r="CP434" s="1165"/>
      <c r="CQ434" s="1165"/>
    </row>
    <row r="435" spans="1:95" hidden="1">
      <c r="A435" s="1165" t="s">
        <v>715</v>
      </c>
      <c r="B435" s="1180">
        <v>45352</v>
      </c>
      <c r="C435" s="1181">
        <v>45363</v>
      </c>
      <c r="D435" s="1182"/>
      <c r="E435" s="1183">
        <v>8.33</v>
      </c>
      <c r="F435" s="1165">
        <v>11900</v>
      </c>
      <c r="G435" s="1234">
        <v>28.1</v>
      </c>
      <c r="H435" s="1165" t="s">
        <v>245</v>
      </c>
      <c r="I435" s="1165" t="s">
        <v>246</v>
      </c>
      <c r="J435" s="1165" t="s">
        <v>433</v>
      </c>
      <c r="K435" s="1165"/>
      <c r="L435" s="1183">
        <v>8.5299999999999994</v>
      </c>
      <c r="M435" s="1165">
        <v>12500</v>
      </c>
      <c r="N435" s="1165">
        <v>16</v>
      </c>
      <c r="O435" s="1165"/>
      <c r="P435" s="1165"/>
      <c r="Q435" s="1165"/>
      <c r="R435" s="1165"/>
      <c r="S435" s="1165"/>
      <c r="T435" s="1165"/>
      <c r="U435" s="1165" t="s">
        <v>30</v>
      </c>
      <c r="V435" s="1165">
        <v>1E-3</v>
      </c>
      <c r="W435" s="1165">
        <v>0.04</v>
      </c>
      <c r="X435" s="1165" t="s">
        <v>37</v>
      </c>
      <c r="Y435" s="1165" t="s">
        <v>17</v>
      </c>
      <c r="Z435" s="1165"/>
      <c r="AA435" s="1165" t="s">
        <v>17</v>
      </c>
      <c r="AB435" s="1165" t="s">
        <v>17</v>
      </c>
      <c r="AC435" s="1165">
        <v>1.6E-2</v>
      </c>
      <c r="AD435" s="1165">
        <v>2E-3</v>
      </c>
      <c r="AE435" s="1165" t="s">
        <v>30</v>
      </c>
      <c r="AF435" s="1165" t="s">
        <v>50</v>
      </c>
      <c r="AG435" s="1165">
        <v>0.13</v>
      </c>
      <c r="AH435" s="1165" t="s">
        <v>52</v>
      </c>
      <c r="AI435" s="1165">
        <v>0.26</v>
      </c>
      <c r="AJ435" s="1165">
        <v>1E-3</v>
      </c>
      <c r="AK435" s="1165">
        <v>4.2999999999999997E-2</v>
      </c>
      <c r="AL435" s="1165" t="s">
        <v>37</v>
      </c>
      <c r="AM435" s="1165" t="s">
        <v>17</v>
      </c>
      <c r="AN435" s="1165"/>
      <c r="AO435" s="1165" t="s">
        <v>17</v>
      </c>
      <c r="AP435" s="1165" t="s">
        <v>17</v>
      </c>
      <c r="AQ435" s="1165">
        <v>4.1000000000000002E-2</v>
      </c>
      <c r="AR435" s="1165">
        <v>3.0000000000000001E-3</v>
      </c>
      <c r="AS435" s="1165" t="s">
        <v>30</v>
      </c>
      <c r="AT435" s="1165" t="s">
        <v>50</v>
      </c>
      <c r="AU435" s="1165">
        <v>0.14000000000000001</v>
      </c>
      <c r="AV435" s="1165">
        <v>0.43</v>
      </c>
      <c r="AW435" s="1165" t="s">
        <v>37</v>
      </c>
      <c r="AX435" s="1165" t="s">
        <v>37</v>
      </c>
      <c r="AY435" s="1165" t="s">
        <v>53</v>
      </c>
      <c r="AZ435" s="1165" t="s">
        <v>85</v>
      </c>
      <c r="BA435" s="1165" t="s">
        <v>85</v>
      </c>
      <c r="BB435" s="1165" t="s">
        <v>85</v>
      </c>
      <c r="BC435" s="1165" t="s">
        <v>85</v>
      </c>
      <c r="BD435" s="1165" t="s">
        <v>85</v>
      </c>
      <c r="BE435" s="1165" t="s">
        <v>85</v>
      </c>
      <c r="BF435" s="1165" t="s">
        <v>85</v>
      </c>
      <c r="BG435" s="1165" t="s">
        <v>85</v>
      </c>
      <c r="BH435" s="1165" t="s">
        <v>85</v>
      </c>
      <c r="BI435" s="1165" t="s">
        <v>85</v>
      </c>
      <c r="BJ435" s="1165" t="s">
        <v>85</v>
      </c>
      <c r="BK435" s="1165" t="s">
        <v>85</v>
      </c>
      <c r="BL435" s="1165" t="s">
        <v>102</v>
      </c>
      <c r="BM435" s="1165" t="s">
        <v>85</v>
      </c>
      <c r="BN435" s="1165" t="s">
        <v>85</v>
      </c>
      <c r="BO435" s="1165" t="s">
        <v>85</v>
      </c>
      <c r="BP435" s="1165" t="s">
        <v>102</v>
      </c>
      <c r="BQ435" s="1165" t="s">
        <v>102</v>
      </c>
      <c r="BR435" s="1165" t="s">
        <v>332</v>
      </c>
      <c r="BS435" s="1165" t="s">
        <v>0</v>
      </c>
      <c r="BT435" s="1165" t="s">
        <v>333</v>
      </c>
      <c r="BU435" s="1165" t="s">
        <v>0</v>
      </c>
      <c r="BV435" s="1165" t="s">
        <v>0</v>
      </c>
      <c r="BW435" s="1165" t="s">
        <v>332</v>
      </c>
      <c r="BX435" s="1165" t="s">
        <v>332</v>
      </c>
      <c r="BY435" s="1165" t="s">
        <v>333</v>
      </c>
      <c r="BZ435" s="1165" t="s">
        <v>333</v>
      </c>
      <c r="CA435" s="1165" t="s">
        <v>333</v>
      </c>
      <c r="CB435" s="1165" t="s">
        <v>333</v>
      </c>
      <c r="CC435" s="1165" t="s">
        <v>333</v>
      </c>
      <c r="CD435" s="1165" t="s">
        <v>51</v>
      </c>
      <c r="CE435" s="1165" t="s">
        <v>15</v>
      </c>
      <c r="CF435" s="1165" t="s">
        <v>15</v>
      </c>
      <c r="CG435" s="1165" t="s">
        <v>15</v>
      </c>
      <c r="CH435" s="1165" t="s">
        <v>15</v>
      </c>
      <c r="CI435" s="1165" t="s">
        <v>15</v>
      </c>
      <c r="CJ435" s="1165" t="s">
        <v>51</v>
      </c>
      <c r="CK435" s="1165" t="s">
        <v>53</v>
      </c>
      <c r="CL435" s="1223">
        <f t="shared" si="11"/>
        <v>16</v>
      </c>
      <c r="CN435" s="1165" t="s">
        <v>17</v>
      </c>
      <c r="CO435" s="1165">
        <v>2E-3</v>
      </c>
      <c r="CP435" s="1165" t="s">
        <v>17</v>
      </c>
      <c r="CQ435" s="1165">
        <v>2E-3</v>
      </c>
    </row>
    <row r="436" spans="1:95" hidden="1">
      <c r="A436" s="1165" t="s">
        <v>715</v>
      </c>
      <c r="B436" s="1180">
        <v>45383</v>
      </c>
      <c r="C436" s="1181">
        <v>45390</v>
      </c>
      <c r="D436" s="1182"/>
      <c r="E436" s="1165">
        <v>8.34</v>
      </c>
      <c r="F436" s="1165">
        <v>9180</v>
      </c>
      <c r="G436" s="1234">
        <v>24.4</v>
      </c>
      <c r="H436" s="1165" t="s">
        <v>245</v>
      </c>
      <c r="I436" s="1165" t="s">
        <v>246</v>
      </c>
      <c r="J436" s="1165" t="s">
        <v>433</v>
      </c>
      <c r="K436" s="1165"/>
      <c r="L436" s="1183">
        <v>8.5299999999999994</v>
      </c>
      <c r="M436" s="1165">
        <v>10100</v>
      </c>
      <c r="N436" s="1165" t="s">
        <v>53</v>
      </c>
      <c r="O436" s="1165"/>
      <c r="P436" s="1165"/>
      <c r="Q436" s="1165"/>
      <c r="R436" s="1165"/>
      <c r="S436" s="1165"/>
      <c r="T436" s="1165"/>
      <c r="U436" s="1165"/>
      <c r="V436" s="1165"/>
      <c r="W436" s="1165"/>
      <c r="X436" s="1165"/>
      <c r="Y436" s="1165"/>
      <c r="Z436" s="1165"/>
      <c r="AA436" s="1165"/>
      <c r="AB436" s="1165"/>
      <c r="AC436" s="1165"/>
      <c r="AD436" s="1165"/>
      <c r="AE436" s="1165"/>
      <c r="AF436" s="1165"/>
      <c r="AG436" s="1165"/>
      <c r="AH436" s="1165"/>
      <c r="AI436" s="1165"/>
      <c r="AJ436" s="1165"/>
      <c r="AK436" s="1165"/>
      <c r="AL436" s="1165"/>
      <c r="AM436" s="1165"/>
      <c r="AN436" s="1165"/>
      <c r="AO436" s="1165"/>
      <c r="AP436" s="1165"/>
      <c r="AQ436" s="1165"/>
      <c r="AR436" s="1165"/>
      <c r="AS436" s="1165"/>
      <c r="AT436" s="1165"/>
      <c r="AU436" s="1165"/>
      <c r="AV436" s="1165"/>
      <c r="AW436" s="1165"/>
      <c r="AX436" s="1165"/>
      <c r="AY436" s="1165"/>
      <c r="AZ436" s="1165"/>
      <c r="BA436" s="1165"/>
      <c r="BB436" s="1165"/>
      <c r="BC436" s="1165"/>
      <c r="BD436" s="1165"/>
      <c r="BE436" s="1165"/>
      <c r="BF436" s="1165"/>
      <c r="BG436" s="1165"/>
      <c r="BH436" s="1165"/>
      <c r="BI436" s="1165"/>
      <c r="BJ436" s="1165"/>
      <c r="BK436" s="1165"/>
      <c r="BL436" s="1165"/>
      <c r="BM436" s="1165"/>
      <c r="BN436" s="1165"/>
      <c r="BO436" s="1165"/>
      <c r="BP436" s="1165"/>
      <c r="BQ436" s="1165"/>
      <c r="BR436" s="1165"/>
      <c r="BS436" s="1165"/>
      <c r="BT436" s="1165"/>
      <c r="BU436" s="1165"/>
      <c r="BV436" s="1165"/>
      <c r="BW436" s="1165"/>
      <c r="BX436" s="1165"/>
      <c r="BY436" s="1165"/>
      <c r="BZ436" s="1165"/>
      <c r="CA436" s="1165"/>
      <c r="CB436" s="1165"/>
      <c r="CC436" s="1165"/>
      <c r="CD436" s="1165"/>
      <c r="CE436" s="1165"/>
      <c r="CF436" s="1165"/>
      <c r="CG436" s="1165"/>
      <c r="CH436" s="1165"/>
      <c r="CI436" s="1165"/>
      <c r="CJ436" s="1165"/>
      <c r="CK436" s="1165"/>
      <c r="CL436" s="1223">
        <f t="shared" si="11"/>
        <v>2.5</v>
      </c>
      <c r="CN436" s="1165"/>
      <c r="CO436" s="1165"/>
      <c r="CP436" s="1165"/>
      <c r="CQ436" s="1165"/>
    </row>
    <row r="437" spans="1:95" hidden="1">
      <c r="A437" s="1165" t="s">
        <v>715</v>
      </c>
      <c r="B437" s="1180">
        <v>45413</v>
      </c>
      <c r="C437" s="1181">
        <v>45433</v>
      </c>
      <c r="D437" s="1182"/>
      <c r="E437" s="1183">
        <v>8.33</v>
      </c>
      <c r="F437" s="1165">
        <v>11300</v>
      </c>
      <c r="G437" s="1234">
        <v>13.9</v>
      </c>
      <c r="H437" s="1165" t="s">
        <v>245</v>
      </c>
      <c r="I437" s="1165" t="s">
        <v>246</v>
      </c>
      <c r="J437" s="1165" t="s">
        <v>543</v>
      </c>
      <c r="K437" s="1165" t="s">
        <v>803</v>
      </c>
      <c r="L437" s="1183">
        <v>8.64</v>
      </c>
      <c r="M437" s="1165">
        <v>11100</v>
      </c>
      <c r="N437" s="1165">
        <v>12</v>
      </c>
      <c r="O437" s="1165"/>
      <c r="P437" s="1165"/>
      <c r="Q437" s="1165"/>
      <c r="R437" s="1165"/>
      <c r="S437" s="1165"/>
      <c r="T437" s="1165"/>
      <c r="U437" s="1165"/>
      <c r="V437" s="1165"/>
      <c r="W437" s="1165"/>
      <c r="X437" s="1165"/>
      <c r="Y437" s="1165"/>
      <c r="Z437" s="1165"/>
      <c r="AA437" s="1165"/>
      <c r="AB437" s="1165"/>
      <c r="AC437" s="1165"/>
      <c r="AD437" s="1165"/>
      <c r="AE437" s="1165"/>
      <c r="AF437" s="1165"/>
      <c r="AG437" s="1165"/>
      <c r="AH437" s="1165"/>
      <c r="AI437" s="1165"/>
      <c r="AJ437" s="1165"/>
      <c r="AK437" s="1165"/>
      <c r="AL437" s="1165"/>
      <c r="AM437" s="1165"/>
      <c r="AN437" s="1165"/>
      <c r="AO437" s="1165"/>
      <c r="AP437" s="1165"/>
      <c r="AQ437" s="1165"/>
      <c r="AR437" s="1165"/>
      <c r="AS437" s="1165"/>
      <c r="AT437" s="1165"/>
      <c r="AU437" s="1165"/>
      <c r="AV437" s="1165"/>
      <c r="AW437" s="1165"/>
      <c r="AX437" s="1165"/>
      <c r="AY437" s="1165"/>
      <c r="AZ437" s="1165"/>
      <c r="BA437" s="1165"/>
      <c r="BB437" s="1165"/>
      <c r="BC437" s="1165"/>
      <c r="BD437" s="1165"/>
      <c r="BE437" s="1165"/>
      <c r="BF437" s="1165"/>
      <c r="BG437" s="1165"/>
      <c r="BH437" s="1165"/>
      <c r="BI437" s="1165"/>
      <c r="BJ437" s="1165"/>
      <c r="BK437" s="1165"/>
      <c r="BL437" s="1165"/>
      <c r="BM437" s="1165"/>
      <c r="BN437" s="1165"/>
      <c r="BO437" s="1165"/>
      <c r="BP437" s="1165"/>
      <c r="BQ437" s="1165"/>
      <c r="BR437" s="1165"/>
      <c r="BS437" s="1165"/>
      <c r="BT437" s="1165"/>
      <c r="BU437" s="1165"/>
      <c r="BV437" s="1165"/>
      <c r="BW437" s="1165"/>
      <c r="BX437" s="1165"/>
      <c r="BY437" s="1165"/>
      <c r="BZ437" s="1165"/>
      <c r="CA437" s="1165"/>
      <c r="CB437" s="1165"/>
      <c r="CC437" s="1165"/>
      <c r="CD437" s="1165"/>
      <c r="CE437" s="1165"/>
      <c r="CF437" s="1165"/>
      <c r="CG437" s="1165"/>
      <c r="CH437" s="1165"/>
      <c r="CI437" s="1165"/>
      <c r="CJ437" s="1165"/>
      <c r="CK437" s="1165"/>
      <c r="CL437" s="1223">
        <f t="shared" si="11"/>
        <v>12</v>
      </c>
      <c r="CN437" s="1165"/>
      <c r="CO437" s="1165"/>
      <c r="CP437" s="1165"/>
      <c r="CQ437" s="1165"/>
    </row>
    <row r="438" spans="1:95" hidden="1">
      <c r="A438" s="1165" t="s">
        <v>715</v>
      </c>
      <c r="B438" s="1180">
        <v>45444</v>
      </c>
      <c r="C438" s="1181">
        <v>45455</v>
      </c>
      <c r="D438" s="1182"/>
      <c r="E438" s="1183">
        <v>8.4700000000000006</v>
      </c>
      <c r="F438" s="1165">
        <v>6510</v>
      </c>
      <c r="G438" s="1234">
        <v>14.8</v>
      </c>
      <c r="H438" s="1165" t="s">
        <v>245</v>
      </c>
      <c r="I438" s="1165" t="s">
        <v>246</v>
      </c>
      <c r="J438" s="1165" t="s">
        <v>433</v>
      </c>
      <c r="K438" s="1165"/>
      <c r="L438" s="1183">
        <v>8.42</v>
      </c>
      <c r="M438" s="1165">
        <v>6880</v>
      </c>
      <c r="N438" s="1165">
        <v>12</v>
      </c>
      <c r="O438" s="1165"/>
      <c r="P438" s="1165"/>
      <c r="Q438" s="1165"/>
      <c r="R438" s="1165"/>
      <c r="S438" s="1165"/>
      <c r="T438" s="1165"/>
      <c r="U438" s="1165"/>
      <c r="V438" s="1165"/>
      <c r="W438" s="1165"/>
      <c r="X438" s="1165"/>
      <c r="Y438" s="1165"/>
      <c r="Z438" s="1165"/>
      <c r="AA438" s="1165"/>
      <c r="AB438" s="1165"/>
      <c r="AC438" s="1165"/>
      <c r="AD438" s="1165"/>
      <c r="AE438" s="1165"/>
      <c r="AF438" s="1165"/>
      <c r="AG438" s="1165"/>
      <c r="AH438" s="1165" t="s">
        <v>52</v>
      </c>
      <c r="AI438" s="1165"/>
      <c r="AJ438" s="1165" t="s">
        <v>17</v>
      </c>
      <c r="AK438" s="1165">
        <v>7.2999999999999995E-2</v>
      </c>
      <c r="AL438" s="1165" t="s">
        <v>37</v>
      </c>
      <c r="AM438" s="1165" t="s">
        <v>17</v>
      </c>
      <c r="AN438" s="1165"/>
      <c r="AO438" s="1165">
        <v>1E-3</v>
      </c>
      <c r="AP438" s="1165" t="s">
        <v>17</v>
      </c>
      <c r="AQ438" s="1165">
        <v>0.128</v>
      </c>
      <c r="AR438" s="1165">
        <v>5.0000000000000001E-3</v>
      </c>
      <c r="AS438" s="1165" t="s">
        <v>30</v>
      </c>
      <c r="AT438" s="1165" t="s">
        <v>50</v>
      </c>
      <c r="AU438" s="1165">
        <v>0.08</v>
      </c>
      <c r="AV438" s="1165">
        <v>0.24</v>
      </c>
      <c r="AW438" s="1165"/>
      <c r="AX438" s="1165" t="s">
        <v>37</v>
      </c>
      <c r="AY438" s="1165" t="s">
        <v>53</v>
      </c>
      <c r="AZ438" s="1165" t="s">
        <v>85</v>
      </c>
      <c r="BA438" s="1165" t="s">
        <v>85</v>
      </c>
      <c r="BB438" s="1165" t="s">
        <v>85</v>
      </c>
      <c r="BC438" s="1165" t="s">
        <v>85</v>
      </c>
      <c r="BD438" s="1165" t="s">
        <v>85</v>
      </c>
      <c r="BE438" s="1165" t="s">
        <v>85</v>
      </c>
      <c r="BF438" s="1165" t="s">
        <v>85</v>
      </c>
      <c r="BG438" s="1165" t="s">
        <v>85</v>
      </c>
      <c r="BH438" s="1165" t="s">
        <v>85</v>
      </c>
      <c r="BI438" s="1165" t="s">
        <v>85</v>
      </c>
      <c r="BJ438" s="1165" t="s">
        <v>85</v>
      </c>
      <c r="BK438" s="1165" t="s">
        <v>85</v>
      </c>
      <c r="BL438" s="1165" t="s">
        <v>102</v>
      </c>
      <c r="BM438" s="1165" t="s">
        <v>85</v>
      </c>
      <c r="BN438" s="1165" t="s">
        <v>85</v>
      </c>
      <c r="BO438" s="1165" t="s">
        <v>85</v>
      </c>
      <c r="BP438" s="1165" t="s">
        <v>102</v>
      </c>
      <c r="BQ438" s="1165" t="s">
        <v>102</v>
      </c>
      <c r="BR438" s="1165" t="s">
        <v>332</v>
      </c>
      <c r="BS438" s="1165" t="s">
        <v>0</v>
      </c>
      <c r="BT438" s="1165" t="s">
        <v>333</v>
      </c>
      <c r="BU438" s="1165" t="s">
        <v>0</v>
      </c>
      <c r="BV438" s="1165" t="s">
        <v>0</v>
      </c>
      <c r="BW438" s="1165" t="s">
        <v>332</v>
      </c>
      <c r="BX438" s="1165" t="s">
        <v>332</v>
      </c>
      <c r="BY438" s="1165" t="s">
        <v>333</v>
      </c>
      <c r="BZ438" s="1165" t="s">
        <v>333</v>
      </c>
      <c r="CA438" s="1165" t="s">
        <v>333</v>
      </c>
      <c r="CB438" s="1165" t="s">
        <v>333</v>
      </c>
      <c r="CC438" s="1165" t="s">
        <v>333</v>
      </c>
      <c r="CD438" s="1165" t="s">
        <v>51</v>
      </c>
      <c r="CE438" s="1165" t="s">
        <v>15</v>
      </c>
      <c r="CF438" s="1165" t="s">
        <v>15</v>
      </c>
      <c r="CG438" s="1165" t="s">
        <v>15</v>
      </c>
      <c r="CH438" s="1165" t="s">
        <v>15</v>
      </c>
      <c r="CI438" s="1165" t="s">
        <v>15</v>
      </c>
      <c r="CJ438" s="1165" t="s">
        <v>51</v>
      </c>
      <c r="CK438" s="1165" t="s">
        <v>53</v>
      </c>
      <c r="CL438" s="1223">
        <f t="shared" si="11"/>
        <v>12</v>
      </c>
      <c r="CN438" s="1165"/>
      <c r="CO438" s="1165"/>
      <c r="CP438" s="1165"/>
      <c r="CQ438" s="1165"/>
    </row>
    <row r="439" spans="1:95" hidden="1">
      <c r="A439" s="1165" t="s">
        <v>715</v>
      </c>
      <c r="B439" s="1180">
        <v>45474</v>
      </c>
      <c r="C439" s="1181">
        <v>45481</v>
      </c>
      <c r="D439" s="1182"/>
      <c r="E439" s="1183">
        <v>8.43</v>
      </c>
      <c r="F439" s="1165">
        <v>7940</v>
      </c>
      <c r="G439" s="1234">
        <v>14.4</v>
      </c>
      <c r="H439" s="1165" t="s">
        <v>245</v>
      </c>
      <c r="I439" s="1165" t="s">
        <v>246</v>
      </c>
      <c r="J439" s="1165" t="s">
        <v>433</v>
      </c>
      <c r="K439" s="1165"/>
      <c r="L439" s="1183">
        <v>8.58</v>
      </c>
      <c r="M439" s="1165">
        <v>8290</v>
      </c>
      <c r="N439" s="1165">
        <v>7</v>
      </c>
      <c r="O439" s="1165"/>
      <c r="P439" s="1165"/>
      <c r="Q439" s="1165"/>
      <c r="R439" s="1165"/>
      <c r="S439" s="1165"/>
      <c r="T439" s="1165"/>
      <c r="U439" s="1165"/>
      <c r="V439" s="1165"/>
      <c r="W439" s="1165"/>
      <c r="X439" s="1165"/>
      <c r="Y439" s="1165"/>
      <c r="Z439" s="1165"/>
      <c r="AA439" s="1165"/>
      <c r="AB439" s="1165"/>
      <c r="AC439" s="1165"/>
      <c r="AD439" s="1165"/>
      <c r="AE439" s="1165"/>
      <c r="AF439" s="1165"/>
      <c r="AG439" s="1165"/>
      <c r="AH439" s="1165"/>
      <c r="AI439" s="1165"/>
      <c r="AJ439" s="1165"/>
      <c r="AK439" s="1165"/>
      <c r="AL439" s="1165"/>
      <c r="AM439" s="1165"/>
      <c r="AN439" s="1165"/>
      <c r="AO439" s="1165"/>
      <c r="AP439" s="1165"/>
      <c r="AQ439" s="1165"/>
      <c r="AR439" s="1165"/>
      <c r="AS439" s="1165"/>
      <c r="AT439" s="1165"/>
      <c r="AU439" s="1165"/>
      <c r="AV439" s="1165"/>
      <c r="AW439" s="1165"/>
      <c r="AX439" s="1165"/>
      <c r="AY439" s="1165"/>
      <c r="AZ439" s="1165"/>
      <c r="BA439" s="1165"/>
      <c r="BB439" s="1165"/>
      <c r="BC439" s="1165"/>
      <c r="BD439" s="1165"/>
      <c r="BE439" s="1165"/>
      <c r="BF439" s="1165"/>
      <c r="BG439" s="1165"/>
      <c r="BH439" s="1165"/>
      <c r="BI439" s="1165"/>
      <c r="BJ439" s="1165"/>
      <c r="BK439" s="1165"/>
      <c r="BL439" s="1165"/>
      <c r="BM439" s="1165"/>
      <c r="BN439" s="1165"/>
      <c r="BO439" s="1165"/>
      <c r="BP439" s="1165"/>
      <c r="BQ439" s="1165"/>
      <c r="BR439" s="1165"/>
      <c r="BS439" s="1165"/>
      <c r="BT439" s="1165"/>
      <c r="BU439" s="1165"/>
      <c r="BV439" s="1165"/>
      <c r="BW439" s="1165"/>
      <c r="BX439" s="1165"/>
      <c r="BY439" s="1165"/>
      <c r="BZ439" s="1165"/>
      <c r="CA439" s="1165"/>
      <c r="CB439" s="1165"/>
      <c r="CC439" s="1165"/>
      <c r="CD439" s="1165"/>
      <c r="CE439" s="1165"/>
      <c r="CF439" s="1165"/>
      <c r="CG439" s="1165"/>
      <c r="CH439" s="1165"/>
      <c r="CI439" s="1165"/>
      <c r="CJ439" s="1165"/>
      <c r="CK439" s="1165"/>
      <c r="CL439" s="1223">
        <f t="shared" si="11"/>
        <v>7</v>
      </c>
      <c r="CN439" s="1165"/>
      <c r="CO439" s="1165"/>
      <c r="CP439" s="1165"/>
      <c r="CQ439" s="1165"/>
    </row>
    <row r="440" spans="1:95" hidden="1">
      <c r="A440" s="1165" t="s">
        <v>715</v>
      </c>
      <c r="B440" s="1180">
        <v>45505</v>
      </c>
      <c r="C440" s="1181">
        <v>45523</v>
      </c>
      <c r="D440" s="1182"/>
      <c r="E440" s="1183">
        <v>8.85</v>
      </c>
      <c r="F440" s="1165">
        <v>8500</v>
      </c>
      <c r="G440" s="1234">
        <v>18.100000000000001</v>
      </c>
      <c r="H440" s="1165" t="s">
        <v>245</v>
      </c>
      <c r="I440" s="1165" t="s">
        <v>246</v>
      </c>
      <c r="J440" s="1165" t="s">
        <v>433</v>
      </c>
      <c r="K440" s="1165"/>
      <c r="L440" s="1183">
        <v>8.8000000000000007</v>
      </c>
      <c r="M440" s="1165">
        <v>9160</v>
      </c>
      <c r="N440" s="1165">
        <v>15</v>
      </c>
      <c r="O440" s="1165"/>
      <c r="P440" s="1165"/>
      <c r="Q440" s="1165"/>
      <c r="R440" s="1165"/>
      <c r="S440" s="1165"/>
      <c r="T440" s="1165"/>
      <c r="U440" s="1165"/>
      <c r="V440" s="1165"/>
      <c r="W440" s="1165"/>
      <c r="X440" s="1165"/>
      <c r="Y440" s="1165"/>
      <c r="Z440" s="1165"/>
      <c r="AA440" s="1165"/>
      <c r="AB440" s="1165"/>
      <c r="AC440" s="1165"/>
      <c r="AD440" s="1165"/>
      <c r="AE440" s="1165"/>
      <c r="AF440" s="1165"/>
      <c r="AG440" s="1165"/>
      <c r="AH440" s="1165"/>
      <c r="AI440" s="1165"/>
      <c r="AJ440" s="1165"/>
      <c r="AK440" s="1165"/>
      <c r="AL440" s="1165"/>
      <c r="AM440" s="1165"/>
      <c r="AN440" s="1165"/>
      <c r="AO440" s="1165"/>
      <c r="AP440" s="1165"/>
      <c r="AQ440" s="1165"/>
      <c r="AR440" s="1165"/>
      <c r="AS440" s="1165"/>
      <c r="AT440" s="1165"/>
      <c r="AU440" s="1165"/>
      <c r="AV440" s="1165"/>
      <c r="AW440" s="1165"/>
      <c r="AX440" s="1165"/>
      <c r="AY440" s="1165"/>
      <c r="AZ440" s="1165"/>
      <c r="BA440" s="1165"/>
      <c r="BB440" s="1165"/>
      <c r="BC440" s="1165"/>
      <c r="BD440" s="1165"/>
      <c r="BE440" s="1165"/>
      <c r="BF440" s="1165"/>
      <c r="BG440" s="1165"/>
      <c r="BH440" s="1165"/>
      <c r="BI440" s="1165"/>
      <c r="BJ440" s="1165"/>
      <c r="BK440" s="1165"/>
      <c r="BL440" s="1165"/>
      <c r="BM440" s="1165"/>
      <c r="BN440" s="1165"/>
      <c r="BO440" s="1165"/>
      <c r="BP440" s="1165"/>
      <c r="BQ440" s="1165"/>
      <c r="BR440" s="1165"/>
      <c r="BS440" s="1165"/>
      <c r="BT440" s="1165"/>
      <c r="BU440" s="1165"/>
      <c r="BV440" s="1165"/>
      <c r="BW440" s="1165"/>
      <c r="BX440" s="1165"/>
      <c r="BY440" s="1165"/>
      <c r="BZ440" s="1165"/>
      <c r="CA440" s="1165"/>
      <c r="CB440" s="1165"/>
      <c r="CC440" s="1165"/>
      <c r="CD440" s="1165"/>
      <c r="CE440" s="1165"/>
      <c r="CF440" s="1165"/>
      <c r="CG440" s="1165"/>
      <c r="CH440" s="1165"/>
      <c r="CI440" s="1165"/>
      <c r="CJ440" s="1165"/>
      <c r="CK440" s="1165"/>
      <c r="CL440" s="1223">
        <f t="shared" si="11"/>
        <v>15</v>
      </c>
      <c r="CN440" s="1165"/>
      <c r="CO440" s="1165"/>
      <c r="CP440" s="1165"/>
      <c r="CQ440" s="1165"/>
    </row>
    <row r="441" spans="1:95" hidden="1">
      <c r="A441" s="1165" t="s">
        <v>715</v>
      </c>
      <c r="B441" s="1180">
        <v>45536</v>
      </c>
      <c r="C441" s="1181">
        <v>45544</v>
      </c>
      <c r="D441" s="1182"/>
      <c r="E441" s="1183">
        <v>9.27</v>
      </c>
      <c r="F441" s="1165">
        <v>9110</v>
      </c>
      <c r="G441" s="1234">
        <v>18.5</v>
      </c>
      <c r="H441" s="1165" t="s">
        <v>245</v>
      </c>
      <c r="I441" s="1165" t="s">
        <v>246</v>
      </c>
      <c r="J441" s="1165" t="s">
        <v>433</v>
      </c>
      <c r="K441" s="1165"/>
      <c r="L441" s="1183">
        <v>8.99</v>
      </c>
      <c r="M441" s="1165">
        <v>10300</v>
      </c>
      <c r="N441" s="1165">
        <v>28</v>
      </c>
      <c r="O441" s="1165" t="s">
        <v>51</v>
      </c>
      <c r="P441" s="1165">
        <v>17</v>
      </c>
      <c r="Q441" s="1165">
        <v>126</v>
      </c>
      <c r="R441" s="1165">
        <v>143</v>
      </c>
      <c r="S441" s="1165" t="s">
        <v>51</v>
      </c>
      <c r="T441" s="1165">
        <v>5000</v>
      </c>
      <c r="U441" s="1165" t="s">
        <v>30</v>
      </c>
      <c r="V441" s="1165" t="s">
        <v>17</v>
      </c>
      <c r="W441" s="1165"/>
      <c r="X441" s="1165" t="s">
        <v>37</v>
      </c>
      <c r="Y441" s="1165" t="s">
        <v>17</v>
      </c>
      <c r="Z441" s="1165" t="s">
        <v>17</v>
      </c>
      <c r="AA441" s="1165" t="s">
        <v>17</v>
      </c>
      <c r="AB441" s="1165" t="s">
        <v>17</v>
      </c>
      <c r="AC441" s="1165" t="s">
        <v>17</v>
      </c>
      <c r="AD441" s="1165">
        <v>3.0000000000000001E-3</v>
      </c>
      <c r="AE441" s="1165" t="s">
        <v>30</v>
      </c>
      <c r="AF441" s="1165" t="s">
        <v>50</v>
      </c>
      <c r="AG441" s="1165">
        <v>0.08</v>
      </c>
      <c r="AH441" s="1165" t="s">
        <v>52</v>
      </c>
      <c r="AI441" s="1165">
        <v>0.04</v>
      </c>
      <c r="AJ441" s="1165" t="s">
        <v>17</v>
      </c>
      <c r="AK441" s="1165"/>
      <c r="AL441" s="1165" t="s">
        <v>37</v>
      </c>
      <c r="AM441" s="1165" t="s">
        <v>17</v>
      </c>
      <c r="AN441" s="1165" t="s">
        <v>17</v>
      </c>
      <c r="AO441" s="1165" t="s">
        <v>17</v>
      </c>
      <c r="AP441" s="1165" t="s">
        <v>17</v>
      </c>
      <c r="AQ441" s="1165">
        <v>5.0000000000000001E-3</v>
      </c>
      <c r="AR441" s="1165">
        <v>3.0000000000000001E-3</v>
      </c>
      <c r="AS441" s="1165" t="s">
        <v>30</v>
      </c>
      <c r="AT441" s="1165" t="s">
        <v>50</v>
      </c>
      <c r="AU441" s="1165">
        <v>7.0000000000000007E-2</v>
      </c>
      <c r="AV441" s="1165">
        <v>0.06</v>
      </c>
      <c r="AW441" s="1165" t="s">
        <v>37</v>
      </c>
      <c r="AX441" s="1165" t="s">
        <v>37</v>
      </c>
      <c r="AY441" s="1165" t="s">
        <v>53</v>
      </c>
      <c r="AZ441" s="1165" t="s">
        <v>85</v>
      </c>
      <c r="BA441" s="1165" t="s">
        <v>85</v>
      </c>
      <c r="BB441" s="1165" t="s">
        <v>85</v>
      </c>
      <c r="BC441" s="1165" t="s">
        <v>85</v>
      </c>
      <c r="BD441" s="1165" t="s">
        <v>85</v>
      </c>
      <c r="BE441" s="1165" t="s">
        <v>85</v>
      </c>
      <c r="BF441" s="1165" t="s">
        <v>85</v>
      </c>
      <c r="BG441" s="1165" t="s">
        <v>85</v>
      </c>
      <c r="BH441" s="1165" t="s">
        <v>85</v>
      </c>
      <c r="BI441" s="1165" t="s">
        <v>85</v>
      </c>
      <c r="BJ441" s="1165" t="s">
        <v>85</v>
      </c>
      <c r="BK441" s="1165" t="s">
        <v>85</v>
      </c>
      <c r="BL441" s="1165" t="s">
        <v>102</v>
      </c>
      <c r="BM441" s="1165" t="s">
        <v>85</v>
      </c>
      <c r="BN441" s="1165" t="s">
        <v>85</v>
      </c>
      <c r="BO441" s="1165" t="s">
        <v>85</v>
      </c>
      <c r="BP441" s="1165" t="s">
        <v>102</v>
      </c>
      <c r="BQ441" s="1165" t="s">
        <v>102</v>
      </c>
      <c r="BR441" s="1165" t="s">
        <v>332</v>
      </c>
      <c r="BS441" s="1165" t="s">
        <v>0</v>
      </c>
      <c r="BT441" s="1165" t="s">
        <v>333</v>
      </c>
      <c r="BU441" s="1165" t="s">
        <v>0</v>
      </c>
      <c r="BV441" s="1165" t="s">
        <v>0</v>
      </c>
      <c r="BW441" s="1165" t="s">
        <v>332</v>
      </c>
      <c r="BX441" s="1165" t="s">
        <v>332</v>
      </c>
      <c r="BY441" s="1165" t="s">
        <v>333</v>
      </c>
      <c r="BZ441" s="1165" t="s">
        <v>333</v>
      </c>
      <c r="CA441" s="1165" t="s">
        <v>333</v>
      </c>
      <c r="CB441" s="1165" t="s">
        <v>333</v>
      </c>
      <c r="CC441" s="1165" t="s">
        <v>333</v>
      </c>
      <c r="CD441" s="1165" t="s">
        <v>51</v>
      </c>
      <c r="CE441" s="1165" t="s">
        <v>15</v>
      </c>
      <c r="CF441" s="1165" t="s">
        <v>15</v>
      </c>
      <c r="CG441" s="1165" t="s">
        <v>15</v>
      </c>
      <c r="CH441" s="1165" t="s">
        <v>15</v>
      </c>
      <c r="CI441" s="1165" t="s">
        <v>15</v>
      </c>
      <c r="CJ441" s="1165" t="s">
        <v>51</v>
      </c>
      <c r="CK441" s="1165" t="s">
        <v>53</v>
      </c>
      <c r="CL441" s="1223">
        <f t="shared" si="11"/>
        <v>28</v>
      </c>
      <c r="CN441" s="1165"/>
      <c r="CO441" s="1165"/>
      <c r="CP441" s="1165"/>
      <c r="CQ441" s="1165"/>
    </row>
    <row r="442" spans="1:95" hidden="1">
      <c r="A442" s="1165" t="s">
        <v>715</v>
      </c>
      <c r="B442" s="1180">
        <v>45566</v>
      </c>
      <c r="C442" s="1181">
        <v>45580</v>
      </c>
      <c r="D442" s="1182"/>
      <c r="E442" s="1165">
        <v>8.92</v>
      </c>
      <c r="F442" s="1165">
        <v>9170</v>
      </c>
      <c r="G442" s="1234">
        <v>20.9</v>
      </c>
      <c r="H442" s="1165" t="s">
        <v>245</v>
      </c>
      <c r="I442" s="1165" t="s">
        <v>246</v>
      </c>
      <c r="J442" s="1165" t="s">
        <v>433</v>
      </c>
      <c r="K442" s="1165"/>
      <c r="L442" s="1183">
        <v>8.9499999999999993</v>
      </c>
      <c r="M442" s="1165">
        <v>10400</v>
      </c>
      <c r="N442" s="1165">
        <v>30</v>
      </c>
      <c r="O442" s="1165"/>
      <c r="P442" s="1165"/>
      <c r="Q442" s="1165"/>
      <c r="R442" s="1165"/>
      <c r="S442" s="1165"/>
      <c r="T442" s="1165"/>
      <c r="U442" s="1165"/>
      <c r="V442" s="1165"/>
      <c r="W442" s="1165"/>
      <c r="X442" s="1165"/>
      <c r="Y442" s="1165"/>
      <c r="Z442" s="1165"/>
      <c r="AA442" s="1165"/>
      <c r="AB442" s="1165"/>
      <c r="AC442" s="1165"/>
      <c r="AD442" s="1165"/>
      <c r="AE442" s="1165"/>
      <c r="AF442" s="1165"/>
      <c r="AG442" s="1165"/>
      <c r="AH442" s="1165"/>
      <c r="AI442" s="1165"/>
      <c r="AJ442" s="1165"/>
      <c r="AK442" s="1165"/>
      <c r="AL442" s="1165"/>
      <c r="AM442" s="1165"/>
      <c r="AN442" s="1165"/>
      <c r="AO442" s="1165"/>
      <c r="AP442" s="1165"/>
      <c r="AQ442" s="1165"/>
      <c r="AR442" s="1165"/>
      <c r="AS442" s="1165"/>
      <c r="AT442" s="1165"/>
      <c r="AU442" s="1165"/>
      <c r="AV442" s="1165"/>
      <c r="AW442" s="1165"/>
      <c r="AX442" s="1165"/>
      <c r="AY442" s="1165"/>
      <c r="AZ442" s="1165"/>
      <c r="BA442" s="1165"/>
      <c r="BB442" s="1165"/>
      <c r="BC442" s="1165"/>
      <c r="BD442" s="1165"/>
      <c r="BE442" s="1165"/>
      <c r="BF442" s="1165"/>
      <c r="BG442" s="1165"/>
      <c r="BH442" s="1165"/>
      <c r="BI442" s="1165"/>
      <c r="BJ442" s="1165"/>
      <c r="BK442" s="1165"/>
      <c r="BL442" s="1165"/>
      <c r="BM442" s="1165"/>
      <c r="BN442" s="1165"/>
      <c r="BO442" s="1165"/>
      <c r="BP442" s="1165"/>
      <c r="BQ442" s="1165"/>
      <c r="BR442" s="1165"/>
      <c r="BS442" s="1165"/>
      <c r="BT442" s="1165"/>
      <c r="BU442" s="1165"/>
      <c r="BV442" s="1165"/>
      <c r="BW442" s="1165"/>
      <c r="BX442" s="1165"/>
      <c r="BY442" s="1165"/>
      <c r="BZ442" s="1165"/>
      <c r="CA442" s="1165"/>
      <c r="CB442" s="1165"/>
      <c r="CC442" s="1165"/>
      <c r="CD442" s="1165"/>
      <c r="CE442" s="1165"/>
      <c r="CF442" s="1165"/>
      <c r="CG442" s="1165"/>
      <c r="CH442" s="1165"/>
      <c r="CI442" s="1165"/>
      <c r="CJ442" s="1165"/>
      <c r="CK442" s="1165"/>
      <c r="CL442" s="1223">
        <f t="shared" si="11"/>
        <v>30</v>
      </c>
      <c r="CN442" s="1165"/>
      <c r="CO442" s="1165"/>
      <c r="CP442" s="1165"/>
      <c r="CQ442" s="1165"/>
    </row>
    <row r="443" spans="1:95" hidden="1">
      <c r="A443" s="1165" t="s">
        <v>715</v>
      </c>
      <c r="B443" s="1180">
        <v>45597</v>
      </c>
      <c r="C443" s="1181">
        <v>45607</v>
      </c>
      <c r="D443" s="1182"/>
      <c r="E443" s="1165">
        <v>9.11</v>
      </c>
      <c r="F443" s="1165">
        <v>10900</v>
      </c>
      <c r="G443" s="1234">
        <v>24.7</v>
      </c>
      <c r="H443" s="1165" t="s">
        <v>245</v>
      </c>
      <c r="I443" s="1165" t="s">
        <v>246</v>
      </c>
      <c r="J443" s="1165" t="s">
        <v>433</v>
      </c>
      <c r="K443" s="1165"/>
      <c r="L443" s="1183">
        <v>9.1</v>
      </c>
      <c r="M443" s="1165">
        <v>11300</v>
      </c>
      <c r="N443" s="1165">
        <v>52</v>
      </c>
      <c r="O443" s="1165"/>
      <c r="P443" s="1165"/>
      <c r="Q443" s="1165"/>
      <c r="R443" s="1165"/>
      <c r="S443" s="1165"/>
      <c r="T443" s="1165"/>
      <c r="U443" s="1165"/>
      <c r="V443" s="1165"/>
      <c r="W443" s="1165"/>
      <c r="X443" s="1165"/>
      <c r="Y443" s="1165"/>
      <c r="Z443" s="1165"/>
      <c r="AA443" s="1165"/>
      <c r="AB443" s="1165"/>
      <c r="AC443" s="1165"/>
      <c r="AD443" s="1165"/>
      <c r="AE443" s="1165"/>
      <c r="AF443" s="1165"/>
      <c r="AG443" s="1165"/>
      <c r="AH443" s="1165"/>
      <c r="AI443" s="1165"/>
      <c r="AJ443" s="1165"/>
      <c r="AK443" s="1165"/>
      <c r="AL443" s="1165"/>
      <c r="AM443" s="1165"/>
      <c r="AN443" s="1165"/>
      <c r="AO443" s="1165"/>
      <c r="AP443" s="1165"/>
      <c r="AQ443" s="1165"/>
      <c r="AR443" s="1165"/>
      <c r="AS443" s="1165"/>
      <c r="AT443" s="1165"/>
      <c r="AU443" s="1165"/>
      <c r="AV443" s="1165"/>
      <c r="AW443" s="1165"/>
      <c r="AX443" s="1165"/>
      <c r="AY443" s="1165"/>
      <c r="AZ443" s="1165"/>
      <c r="BA443" s="1165"/>
      <c r="BB443" s="1165"/>
      <c r="BC443" s="1165"/>
      <c r="BD443" s="1165"/>
      <c r="BE443" s="1165"/>
      <c r="BF443" s="1165"/>
      <c r="BG443" s="1165"/>
      <c r="BH443" s="1165"/>
      <c r="BI443" s="1165"/>
      <c r="BJ443" s="1165"/>
      <c r="BK443" s="1165"/>
      <c r="BL443" s="1165"/>
      <c r="BM443" s="1165"/>
      <c r="BN443" s="1165"/>
      <c r="BO443" s="1165"/>
      <c r="BP443" s="1165"/>
      <c r="BQ443" s="1165"/>
      <c r="BR443" s="1165"/>
      <c r="BS443" s="1165"/>
      <c r="BT443" s="1165"/>
      <c r="BU443" s="1165"/>
      <c r="BV443" s="1165"/>
      <c r="BW443" s="1165"/>
      <c r="BX443" s="1165"/>
      <c r="BY443" s="1165"/>
      <c r="BZ443" s="1165"/>
      <c r="CA443" s="1165"/>
      <c r="CB443" s="1165"/>
      <c r="CC443" s="1165"/>
      <c r="CD443" s="1165"/>
      <c r="CE443" s="1165"/>
      <c r="CF443" s="1165"/>
      <c r="CG443" s="1165"/>
      <c r="CH443" s="1165"/>
      <c r="CI443" s="1165"/>
      <c r="CJ443" s="1165"/>
      <c r="CK443" s="1165"/>
      <c r="CL443" s="1223">
        <f t="shared" si="11"/>
        <v>52</v>
      </c>
      <c r="CN443" s="1165"/>
      <c r="CO443" s="1165"/>
      <c r="CP443" s="1165"/>
      <c r="CQ443" s="1165"/>
    </row>
    <row r="444" spans="1:95" hidden="1">
      <c r="A444" s="1165" t="s">
        <v>715</v>
      </c>
      <c r="B444" s="1180">
        <v>45627</v>
      </c>
      <c r="C444" s="1181">
        <v>45642</v>
      </c>
      <c r="D444" s="1182"/>
      <c r="E444" s="1183">
        <v>8.15</v>
      </c>
      <c r="F444" s="1165">
        <v>10200</v>
      </c>
      <c r="G444" s="1234">
        <v>29.2</v>
      </c>
      <c r="H444" s="1165" t="s">
        <v>245</v>
      </c>
      <c r="I444" s="1165" t="s">
        <v>246</v>
      </c>
      <c r="J444" s="1165" t="s">
        <v>433</v>
      </c>
      <c r="K444" s="1165"/>
      <c r="L444" s="1183">
        <v>8.15</v>
      </c>
      <c r="M444" s="1165">
        <v>12000</v>
      </c>
      <c r="N444" s="1165">
        <v>16</v>
      </c>
      <c r="O444" s="1165" t="s">
        <v>51</v>
      </c>
      <c r="P444" s="1165" t="s">
        <v>51</v>
      </c>
      <c r="Q444" s="1165">
        <v>183</v>
      </c>
      <c r="R444" s="1165">
        <v>183</v>
      </c>
      <c r="S444" s="1165">
        <v>4</v>
      </c>
      <c r="T444" s="1165">
        <v>6350</v>
      </c>
      <c r="U444" s="1165" t="s">
        <v>30</v>
      </c>
      <c r="V444" s="1165">
        <v>2E-3</v>
      </c>
      <c r="W444" s="1165">
        <v>2.7E-2</v>
      </c>
      <c r="X444" s="1165" t="s">
        <v>37</v>
      </c>
      <c r="Y444" s="1165" t="s">
        <v>17</v>
      </c>
      <c r="Z444" s="1165" t="s">
        <v>17</v>
      </c>
      <c r="AA444" s="1165" t="s">
        <v>17</v>
      </c>
      <c r="AB444" s="1165" t="s">
        <v>17</v>
      </c>
      <c r="AC444" s="1165">
        <v>0.14799999999999999</v>
      </c>
      <c r="AD444" s="1165">
        <v>1E-3</v>
      </c>
      <c r="AE444" s="1165" t="s">
        <v>30</v>
      </c>
      <c r="AF444" s="1165" t="s">
        <v>50</v>
      </c>
      <c r="AG444" s="1165">
        <v>0.09</v>
      </c>
      <c r="AH444" s="1165" t="s">
        <v>52</v>
      </c>
      <c r="AI444" s="1165">
        <v>0.16</v>
      </c>
      <c r="AJ444" s="1165">
        <v>1E-3</v>
      </c>
      <c r="AK444" s="1165">
        <v>3.1E-2</v>
      </c>
      <c r="AL444" s="1165" t="s">
        <v>37</v>
      </c>
      <c r="AM444" s="1165" t="s">
        <v>17</v>
      </c>
      <c r="AN444" s="1165" t="s">
        <v>17</v>
      </c>
      <c r="AO444" s="1165" t="s">
        <v>17</v>
      </c>
      <c r="AP444" s="1165" t="s">
        <v>17</v>
      </c>
      <c r="AQ444" s="1165">
        <v>0.17799999999999999</v>
      </c>
      <c r="AR444" s="1165">
        <v>2E-3</v>
      </c>
      <c r="AS444" s="1165" t="s">
        <v>30</v>
      </c>
      <c r="AT444" s="1165" t="s">
        <v>50</v>
      </c>
      <c r="AU444" s="1165">
        <v>7.0000000000000007E-2</v>
      </c>
      <c r="AV444" s="1165">
        <v>0.2</v>
      </c>
      <c r="AW444" s="1165" t="s">
        <v>37</v>
      </c>
      <c r="AX444" s="1165" t="s">
        <v>37</v>
      </c>
      <c r="AY444" s="1165" t="s">
        <v>53</v>
      </c>
      <c r="AZ444" s="1165" t="s">
        <v>85</v>
      </c>
      <c r="BA444" s="1165" t="s">
        <v>85</v>
      </c>
      <c r="BB444" s="1165" t="s">
        <v>85</v>
      </c>
      <c r="BC444" s="1165" t="s">
        <v>85</v>
      </c>
      <c r="BD444" s="1165" t="s">
        <v>85</v>
      </c>
      <c r="BE444" s="1165" t="s">
        <v>85</v>
      </c>
      <c r="BF444" s="1165" t="s">
        <v>85</v>
      </c>
      <c r="BG444" s="1165" t="s">
        <v>85</v>
      </c>
      <c r="BH444" s="1165" t="s">
        <v>85</v>
      </c>
      <c r="BI444" s="1165" t="s">
        <v>85</v>
      </c>
      <c r="BJ444" s="1165" t="s">
        <v>85</v>
      </c>
      <c r="BK444" s="1165" t="s">
        <v>85</v>
      </c>
      <c r="BL444" s="1165" t="s">
        <v>102</v>
      </c>
      <c r="BM444" s="1165" t="s">
        <v>85</v>
      </c>
      <c r="BN444" s="1165" t="s">
        <v>85</v>
      </c>
      <c r="BO444" s="1165" t="s">
        <v>85</v>
      </c>
      <c r="BP444" s="1165" t="s">
        <v>102</v>
      </c>
      <c r="BQ444" s="1165" t="s">
        <v>102</v>
      </c>
      <c r="BR444" s="1165" t="s">
        <v>332</v>
      </c>
      <c r="BS444" s="1165" t="s">
        <v>0</v>
      </c>
      <c r="BT444" s="1165" t="s">
        <v>333</v>
      </c>
      <c r="BU444" s="1165" t="s">
        <v>0</v>
      </c>
      <c r="BV444" s="1165" t="s">
        <v>0</v>
      </c>
      <c r="BW444" s="1165" t="s">
        <v>332</v>
      </c>
      <c r="BX444" s="1165" t="s">
        <v>332</v>
      </c>
      <c r="BY444" s="1165" t="s">
        <v>333</v>
      </c>
      <c r="BZ444" s="1165" t="s">
        <v>333</v>
      </c>
      <c r="CA444" s="1165" t="s">
        <v>333</v>
      </c>
      <c r="CB444" s="1165" t="s">
        <v>333</v>
      </c>
      <c r="CC444" s="1165" t="s">
        <v>333</v>
      </c>
      <c r="CD444" s="1165" t="s">
        <v>51</v>
      </c>
      <c r="CE444" s="1165" t="s">
        <v>15</v>
      </c>
      <c r="CF444" s="1165" t="s">
        <v>15</v>
      </c>
      <c r="CG444" s="1165" t="s">
        <v>15</v>
      </c>
      <c r="CH444" s="1165" t="s">
        <v>15</v>
      </c>
      <c r="CI444" s="1165" t="s">
        <v>15</v>
      </c>
      <c r="CJ444" s="1165" t="s">
        <v>51</v>
      </c>
      <c r="CK444" s="1165" t="s">
        <v>53</v>
      </c>
      <c r="CL444" s="1223">
        <f t="shared" si="11"/>
        <v>16</v>
      </c>
      <c r="CN444" s="1165"/>
      <c r="CO444" s="1165"/>
      <c r="CP444" s="1165"/>
      <c r="CQ444" s="1165"/>
    </row>
    <row r="445" spans="1:95">
      <c r="A445" s="1165" t="s">
        <v>715</v>
      </c>
      <c r="B445" s="1180">
        <v>45658</v>
      </c>
      <c r="C445" s="1181">
        <v>45681</v>
      </c>
      <c r="D445" s="1182"/>
      <c r="E445" s="1183">
        <v>8.48</v>
      </c>
      <c r="F445" s="1165">
        <v>10700</v>
      </c>
      <c r="G445" s="1234">
        <v>28.1</v>
      </c>
      <c r="H445" s="1165" t="s">
        <v>245</v>
      </c>
      <c r="I445" s="1165" t="s">
        <v>246</v>
      </c>
      <c r="J445" s="1165" t="s">
        <v>433</v>
      </c>
      <c r="K445" s="1165"/>
      <c r="L445" s="1183">
        <v>8.57</v>
      </c>
      <c r="M445" s="1165">
        <v>12200</v>
      </c>
      <c r="N445" s="1165">
        <v>16</v>
      </c>
      <c r="O445" s="1165"/>
      <c r="P445" s="1165"/>
      <c r="Q445" s="1165"/>
      <c r="R445" s="1165"/>
      <c r="S445" s="1165"/>
      <c r="T445" s="1165"/>
      <c r="U445" s="1165"/>
      <c r="V445" s="1165"/>
      <c r="W445" s="1165"/>
      <c r="X445" s="1165"/>
      <c r="Y445" s="1165"/>
      <c r="Z445" s="1165"/>
      <c r="AA445" s="1165"/>
      <c r="AB445" s="1165"/>
      <c r="AC445" s="1165"/>
      <c r="AD445" s="1165"/>
      <c r="AE445" s="1165"/>
      <c r="AF445" s="1165"/>
      <c r="AG445" s="1165"/>
      <c r="AH445" s="1165"/>
      <c r="AI445" s="1165"/>
      <c r="AJ445" s="1165"/>
      <c r="AK445" s="1165"/>
      <c r="AL445" s="1165"/>
      <c r="AM445" s="1165"/>
      <c r="AN445" s="1165"/>
      <c r="AO445" s="1165"/>
      <c r="AP445" s="1165"/>
      <c r="AQ445" s="1165"/>
      <c r="AR445" s="1165"/>
      <c r="AS445" s="1165"/>
      <c r="AT445" s="1165"/>
      <c r="AU445" s="1165"/>
      <c r="AV445" s="1165"/>
      <c r="AW445" s="1165"/>
      <c r="AX445" s="1165"/>
      <c r="AY445" s="1165"/>
      <c r="AZ445" s="1165"/>
      <c r="BA445" s="1165"/>
      <c r="BB445" s="1165"/>
      <c r="BC445" s="1165"/>
      <c r="BD445" s="1165"/>
      <c r="BE445" s="1165"/>
      <c r="BF445" s="1165"/>
      <c r="BG445" s="1165"/>
      <c r="BH445" s="1165"/>
      <c r="BI445" s="1165"/>
      <c r="BJ445" s="1165"/>
      <c r="BK445" s="1165"/>
      <c r="BL445" s="1165"/>
      <c r="BM445" s="1165"/>
      <c r="BN445" s="1165"/>
      <c r="BO445" s="1165"/>
      <c r="BP445" s="1165"/>
      <c r="BQ445" s="1165"/>
      <c r="BR445" s="1165"/>
      <c r="BS445" s="1165"/>
      <c r="BT445" s="1165"/>
      <c r="BU445" s="1165"/>
      <c r="BV445" s="1165"/>
      <c r="BW445" s="1165"/>
      <c r="BX445" s="1165"/>
      <c r="BY445" s="1165"/>
      <c r="BZ445" s="1165"/>
      <c r="CA445" s="1165"/>
      <c r="CB445" s="1165"/>
      <c r="CC445" s="1165"/>
      <c r="CD445" s="1165"/>
      <c r="CE445" s="1165"/>
      <c r="CF445" s="1165"/>
      <c r="CG445" s="1165"/>
      <c r="CH445" s="1165"/>
      <c r="CI445" s="1165"/>
      <c r="CJ445" s="1165"/>
      <c r="CK445" s="1165"/>
      <c r="CL445" s="1223">
        <f t="shared" si="11"/>
        <v>16</v>
      </c>
      <c r="CN445" s="1165"/>
      <c r="CO445" s="1165"/>
      <c r="CP445" s="1165"/>
      <c r="CQ445" s="1165"/>
    </row>
    <row r="446" spans="1:95">
      <c r="A446" s="1165" t="s">
        <v>715</v>
      </c>
      <c r="B446" s="1180">
        <v>45689</v>
      </c>
      <c r="C446" s="1181">
        <v>45698</v>
      </c>
      <c r="D446" s="1182"/>
      <c r="E446" s="1183">
        <v>8.2100000000000009</v>
      </c>
      <c r="F446" s="1165">
        <v>10300</v>
      </c>
      <c r="G446" s="1234">
        <v>26.6</v>
      </c>
      <c r="H446" s="1165" t="s">
        <v>245</v>
      </c>
      <c r="I446" s="1165" t="s">
        <v>246</v>
      </c>
      <c r="J446" s="1165" t="s">
        <v>433</v>
      </c>
      <c r="K446" s="1165"/>
      <c r="L446" s="1183">
        <v>8.4600000000000009</v>
      </c>
      <c r="M446" s="1165">
        <v>12400</v>
      </c>
      <c r="N446" s="1165">
        <v>6</v>
      </c>
      <c r="O446" s="1165"/>
      <c r="P446" s="1165"/>
      <c r="Q446" s="1165"/>
      <c r="R446" s="1165"/>
      <c r="S446" s="1165"/>
      <c r="T446" s="1165"/>
      <c r="U446" s="1165"/>
      <c r="V446" s="1165"/>
      <c r="W446" s="1165"/>
      <c r="X446" s="1165"/>
      <c r="Y446" s="1165"/>
      <c r="Z446" s="1165"/>
      <c r="AA446" s="1165"/>
      <c r="AB446" s="1165"/>
      <c r="AC446" s="1165"/>
      <c r="AD446" s="1165"/>
      <c r="AE446" s="1165"/>
      <c r="AF446" s="1165"/>
      <c r="AG446" s="1165"/>
      <c r="AH446" s="1165"/>
      <c r="AI446" s="1165"/>
      <c r="AJ446" s="1165"/>
      <c r="AK446" s="1165"/>
      <c r="AL446" s="1165"/>
      <c r="AM446" s="1165"/>
      <c r="AN446" s="1165"/>
      <c r="AO446" s="1165"/>
      <c r="AP446" s="1165"/>
      <c r="AQ446" s="1165"/>
      <c r="AR446" s="1165"/>
      <c r="AS446" s="1165"/>
      <c r="AT446" s="1165"/>
      <c r="AU446" s="1165"/>
      <c r="AV446" s="1165"/>
      <c r="AW446" s="1165"/>
      <c r="AX446" s="1165"/>
      <c r="AY446" s="1165"/>
      <c r="AZ446" s="1165"/>
      <c r="BA446" s="1165"/>
      <c r="BB446" s="1165"/>
      <c r="BC446" s="1165"/>
      <c r="BD446" s="1165"/>
      <c r="BE446" s="1165"/>
      <c r="BF446" s="1165"/>
      <c r="BG446" s="1165"/>
      <c r="BH446" s="1165"/>
      <c r="BI446" s="1165"/>
      <c r="BJ446" s="1165"/>
      <c r="BK446" s="1165"/>
      <c r="BL446" s="1165"/>
      <c r="BM446" s="1165"/>
      <c r="BN446" s="1165"/>
      <c r="BO446" s="1165"/>
      <c r="BP446" s="1165"/>
      <c r="BQ446" s="1165"/>
      <c r="BR446" s="1165"/>
      <c r="BS446" s="1165"/>
      <c r="BT446" s="1165"/>
      <c r="BU446" s="1165"/>
      <c r="BV446" s="1165"/>
      <c r="BW446" s="1165"/>
      <c r="BX446" s="1165"/>
      <c r="BY446" s="1165"/>
      <c r="BZ446" s="1165"/>
      <c r="CA446" s="1165"/>
      <c r="CB446" s="1165"/>
      <c r="CC446" s="1165"/>
      <c r="CD446" s="1165"/>
      <c r="CE446" s="1165"/>
      <c r="CF446" s="1165"/>
      <c r="CG446" s="1165"/>
      <c r="CH446" s="1165"/>
      <c r="CI446" s="1165"/>
      <c r="CJ446" s="1165"/>
      <c r="CK446" s="1165"/>
      <c r="CL446" s="1223">
        <f t="shared" si="11"/>
        <v>6</v>
      </c>
      <c r="CN446" s="1165"/>
      <c r="CO446" s="1165"/>
      <c r="CP446" s="1165"/>
      <c r="CQ446" s="1165"/>
    </row>
    <row r="447" spans="1:95">
      <c r="A447" s="1165" t="s">
        <v>715</v>
      </c>
      <c r="B447" s="1180">
        <v>45717</v>
      </c>
      <c r="C447" s="1181">
        <v>45737</v>
      </c>
      <c r="D447" s="1182"/>
      <c r="E447" s="1183">
        <v>8.17</v>
      </c>
      <c r="F447" s="1165">
        <v>11100</v>
      </c>
      <c r="G447" s="1234">
        <v>22.8</v>
      </c>
      <c r="H447" s="1165" t="s">
        <v>245</v>
      </c>
      <c r="I447" s="1165" t="s">
        <v>246</v>
      </c>
      <c r="J447" s="1165" t="s">
        <v>433</v>
      </c>
      <c r="K447" s="1165"/>
      <c r="L447" s="1183">
        <v>8.51</v>
      </c>
      <c r="M447" s="1165">
        <v>13100</v>
      </c>
      <c r="N447" s="1165">
        <v>6</v>
      </c>
      <c r="O447" s="1165" t="s">
        <v>51</v>
      </c>
      <c r="P447" s="1165">
        <v>19</v>
      </c>
      <c r="Q447" s="1165">
        <v>121</v>
      </c>
      <c r="R447" s="1165">
        <v>140</v>
      </c>
      <c r="S447" s="1165" t="s">
        <v>51</v>
      </c>
      <c r="T447" s="1165">
        <v>6180</v>
      </c>
      <c r="U447" s="1165" t="s">
        <v>30</v>
      </c>
      <c r="V447" s="1165">
        <v>1E-3</v>
      </c>
      <c r="W447" s="1165">
        <v>3.4000000000000002E-2</v>
      </c>
      <c r="X447" s="1165" t="s">
        <v>37</v>
      </c>
      <c r="Y447" s="1165" t="s">
        <v>17</v>
      </c>
      <c r="Z447" s="1165" t="s">
        <v>17</v>
      </c>
      <c r="AA447" s="1165" t="s">
        <v>17</v>
      </c>
      <c r="AB447" s="1165" t="s">
        <v>17</v>
      </c>
      <c r="AC447" s="1165">
        <v>8.9999999999999993E-3</v>
      </c>
      <c r="AD447" s="1165">
        <v>2E-3</v>
      </c>
      <c r="AE447" s="1165" t="s">
        <v>30</v>
      </c>
      <c r="AF447" s="1165" t="s">
        <v>50</v>
      </c>
      <c r="AG447" s="1165">
        <v>7.0000000000000007E-2</v>
      </c>
      <c r="AH447" s="1165" t="s">
        <v>52</v>
      </c>
      <c r="AI447" s="1165">
        <v>0.15</v>
      </c>
      <c r="AJ447" s="1165">
        <v>1E-3</v>
      </c>
      <c r="AK447" s="1165">
        <v>3.5999999999999997E-2</v>
      </c>
      <c r="AL447" s="1165" t="s">
        <v>37</v>
      </c>
      <c r="AM447" s="1165" t="s">
        <v>17</v>
      </c>
      <c r="AN447" s="1165" t="s">
        <v>17</v>
      </c>
      <c r="AO447" s="1165">
        <v>3.0000000000000001E-3</v>
      </c>
      <c r="AP447" s="1165" t="s">
        <v>17</v>
      </c>
      <c r="AQ447" s="1165">
        <v>1.7000000000000001E-2</v>
      </c>
      <c r="AR447" s="1165">
        <v>2E-3</v>
      </c>
      <c r="AS447" s="1165" t="s">
        <v>30</v>
      </c>
      <c r="AT447" s="1165" t="s">
        <v>50</v>
      </c>
      <c r="AU447" s="1165">
        <v>0.08</v>
      </c>
      <c r="AV447" s="1165">
        <v>0.21</v>
      </c>
      <c r="AW447" s="1165" t="s">
        <v>37</v>
      </c>
      <c r="AX447" s="1165" t="s">
        <v>37</v>
      </c>
      <c r="AY447" s="1165" t="s">
        <v>53</v>
      </c>
      <c r="AZ447" s="1165" t="s">
        <v>85</v>
      </c>
      <c r="BA447" s="1165" t="s">
        <v>85</v>
      </c>
      <c r="BB447" s="1165" t="s">
        <v>85</v>
      </c>
      <c r="BC447" s="1165" t="s">
        <v>85</v>
      </c>
      <c r="BD447" s="1165" t="s">
        <v>85</v>
      </c>
      <c r="BE447" s="1165" t="s">
        <v>85</v>
      </c>
      <c r="BF447" s="1165" t="s">
        <v>85</v>
      </c>
      <c r="BG447" s="1165" t="s">
        <v>85</v>
      </c>
      <c r="BH447" s="1165" t="s">
        <v>85</v>
      </c>
      <c r="BI447" s="1165" t="s">
        <v>85</v>
      </c>
      <c r="BJ447" s="1165" t="s">
        <v>85</v>
      </c>
      <c r="BK447" s="1165" t="s">
        <v>85</v>
      </c>
      <c r="BL447" s="1165" t="s">
        <v>102</v>
      </c>
      <c r="BM447" s="1165" t="s">
        <v>85</v>
      </c>
      <c r="BN447" s="1165" t="s">
        <v>85</v>
      </c>
      <c r="BO447" s="1165" t="s">
        <v>85</v>
      </c>
      <c r="BP447" s="1165" t="s">
        <v>102</v>
      </c>
      <c r="BQ447" s="1165" t="s">
        <v>102</v>
      </c>
      <c r="BR447" s="1165" t="s">
        <v>332</v>
      </c>
      <c r="BS447" s="1165" t="s">
        <v>0</v>
      </c>
      <c r="BT447" s="1165" t="s">
        <v>333</v>
      </c>
      <c r="BU447" s="1165" t="s">
        <v>0</v>
      </c>
      <c r="BV447" s="1165" t="s">
        <v>0</v>
      </c>
      <c r="BW447" s="1165" t="s">
        <v>332</v>
      </c>
      <c r="BX447" s="1165" t="s">
        <v>332</v>
      </c>
      <c r="BY447" s="1165" t="s">
        <v>333</v>
      </c>
      <c r="BZ447" s="1165" t="s">
        <v>333</v>
      </c>
      <c r="CA447" s="1165" t="s">
        <v>333</v>
      </c>
      <c r="CB447" s="1165" t="s">
        <v>333</v>
      </c>
      <c r="CC447" s="1165" t="s">
        <v>333</v>
      </c>
      <c r="CD447" s="1165" t="s">
        <v>51</v>
      </c>
      <c r="CE447" s="1165" t="s">
        <v>15</v>
      </c>
      <c r="CF447" s="1165" t="s">
        <v>15</v>
      </c>
      <c r="CG447" s="1165" t="s">
        <v>15</v>
      </c>
      <c r="CH447" s="1165" t="s">
        <v>15</v>
      </c>
      <c r="CI447" s="1165" t="s">
        <v>15</v>
      </c>
      <c r="CJ447" s="1165" t="s">
        <v>51</v>
      </c>
      <c r="CK447" s="1165" t="s">
        <v>53</v>
      </c>
      <c r="CL447" s="1223">
        <f t="shared" si="11"/>
        <v>6</v>
      </c>
      <c r="CN447" s="1165"/>
      <c r="CO447" s="1165"/>
      <c r="CP447" s="1165"/>
      <c r="CQ447" s="1165"/>
    </row>
    <row r="448" spans="1:95">
      <c r="A448" s="1165" t="s">
        <v>715</v>
      </c>
      <c r="B448" s="1180">
        <v>45748</v>
      </c>
      <c r="C448" s="1181">
        <v>45757</v>
      </c>
      <c r="D448" s="1182"/>
      <c r="E448" s="1183">
        <v>8.68</v>
      </c>
      <c r="F448" s="1165">
        <v>9900</v>
      </c>
      <c r="G448" s="1234">
        <v>22</v>
      </c>
      <c r="H448" s="1165" t="s">
        <v>245</v>
      </c>
      <c r="I448" s="1165" t="s">
        <v>246</v>
      </c>
      <c r="J448" s="1165" t="s">
        <v>433</v>
      </c>
      <c r="K448" s="1165"/>
      <c r="L448" s="1183">
        <v>8.6999999999999993</v>
      </c>
      <c r="M448" s="1165">
        <v>12100</v>
      </c>
      <c r="N448" s="1165">
        <v>8</v>
      </c>
      <c r="O448" s="1165"/>
      <c r="P448" s="1165"/>
      <c r="Q448" s="1165"/>
      <c r="R448" s="1165"/>
      <c r="S448" s="1165"/>
      <c r="T448" s="1165"/>
      <c r="U448" s="1165"/>
      <c r="V448" s="1165"/>
      <c r="W448" s="1165"/>
      <c r="X448" s="1165"/>
      <c r="Y448" s="1165"/>
      <c r="Z448" s="1165"/>
      <c r="AA448" s="1165"/>
      <c r="AB448" s="1165"/>
      <c r="AC448" s="1165"/>
      <c r="AD448" s="1165"/>
      <c r="AE448" s="1165"/>
      <c r="AF448" s="1165"/>
      <c r="AG448" s="1165"/>
      <c r="AH448" s="1165"/>
      <c r="AI448" s="1165"/>
      <c r="AJ448" s="1165"/>
      <c r="AK448" s="1165"/>
      <c r="AL448" s="1165"/>
      <c r="AM448" s="1165"/>
      <c r="AN448" s="1165"/>
      <c r="AO448" s="1165"/>
      <c r="AP448" s="1165"/>
      <c r="AQ448" s="1165"/>
      <c r="AR448" s="1165"/>
      <c r="AS448" s="1165"/>
      <c r="AT448" s="1165"/>
      <c r="AU448" s="1165"/>
      <c r="AV448" s="1165"/>
      <c r="AW448" s="1165"/>
      <c r="AX448" s="1165"/>
      <c r="AY448" s="1165"/>
      <c r="AZ448" s="1165"/>
      <c r="BA448" s="1165"/>
      <c r="BB448" s="1165"/>
      <c r="BC448" s="1165"/>
      <c r="BD448" s="1165"/>
      <c r="BE448" s="1165"/>
      <c r="BF448" s="1165"/>
      <c r="BG448" s="1165"/>
      <c r="BH448" s="1165"/>
      <c r="BI448" s="1165"/>
      <c r="BJ448" s="1165"/>
      <c r="BK448" s="1165"/>
      <c r="BL448" s="1165"/>
      <c r="BM448" s="1165"/>
      <c r="BN448" s="1165"/>
      <c r="BO448" s="1165"/>
      <c r="BP448" s="1165"/>
      <c r="BQ448" s="1165"/>
      <c r="BR448" s="1165"/>
      <c r="BS448" s="1165"/>
      <c r="BT448" s="1165"/>
      <c r="BU448" s="1165"/>
      <c r="BV448" s="1165"/>
      <c r="BW448" s="1165"/>
      <c r="BX448" s="1165"/>
      <c r="BY448" s="1165"/>
      <c r="BZ448" s="1165"/>
      <c r="CA448" s="1165"/>
      <c r="CB448" s="1165"/>
      <c r="CC448" s="1165"/>
      <c r="CD448" s="1165"/>
      <c r="CE448" s="1165"/>
      <c r="CF448" s="1165"/>
      <c r="CG448" s="1165"/>
      <c r="CH448" s="1165"/>
      <c r="CI448" s="1165"/>
      <c r="CJ448" s="1165"/>
      <c r="CK448" s="1165"/>
      <c r="CL448" s="1223">
        <f t="shared" si="11"/>
        <v>8</v>
      </c>
      <c r="CN448" s="1165"/>
      <c r="CO448" s="1165"/>
      <c r="CP448" s="1165"/>
      <c r="CQ448" s="1165"/>
    </row>
    <row r="449" spans="1:95">
      <c r="A449" s="1165" t="s">
        <v>715</v>
      </c>
      <c r="B449" s="1180">
        <v>45778</v>
      </c>
      <c r="C449" s="1181">
        <v>45789</v>
      </c>
      <c r="D449" s="1182"/>
      <c r="E449" s="1183">
        <v>8.99</v>
      </c>
      <c r="F449" s="1165">
        <v>9590</v>
      </c>
      <c r="G449" s="1234">
        <v>19.600000000000001</v>
      </c>
      <c r="H449" s="1165" t="s">
        <v>245</v>
      </c>
      <c r="I449" s="1165" t="s">
        <v>246</v>
      </c>
      <c r="J449" s="1165" t="s">
        <v>433</v>
      </c>
      <c r="K449" s="1165"/>
      <c r="L449" s="1183">
        <v>8.74</v>
      </c>
      <c r="M449" s="1165">
        <v>12200</v>
      </c>
      <c r="N449" s="1165">
        <v>6</v>
      </c>
      <c r="O449" s="1165"/>
      <c r="P449" s="1165"/>
      <c r="Q449" s="1165"/>
      <c r="R449" s="1165"/>
      <c r="S449" s="1165"/>
      <c r="T449" s="1165"/>
      <c r="U449" s="1165"/>
      <c r="V449" s="1165"/>
      <c r="W449" s="1165"/>
      <c r="X449" s="1165"/>
      <c r="Y449" s="1165"/>
      <c r="Z449" s="1165"/>
      <c r="AA449" s="1165"/>
      <c r="AB449" s="1165"/>
      <c r="AC449" s="1165"/>
      <c r="AD449" s="1165"/>
      <c r="AE449" s="1165"/>
      <c r="AF449" s="1165"/>
      <c r="AG449" s="1165"/>
      <c r="AH449" s="1165"/>
      <c r="AI449" s="1165"/>
      <c r="AJ449" s="1165"/>
      <c r="AK449" s="1165"/>
      <c r="AL449" s="1165"/>
      <c r="AM449" s="1165"/>
      <c r="AN449" s="1165"/>
      <c r="AO449" s="1165"/>
      <c r="AP449" s="1165"/>
      <c r="AQ449" s="1165"/>
      <c r="AR449" s="1165"/>
      <c r="AS449" s="1165"/>
      <c r="AT449" s="1165"/>
      <c r="AU449" s="1165"/>
      <c r="AV449" s="1165"/>
      <c r="AW449" s="1165"/>
      <c r="AX449" s="1165"/>
      <c r="AY449" s="1165"/>
      <c r="AZ449" s="1165"/>
      <c r="BA449" s="1165"/>
      <c r="BB449" s="1165"/>
      <c r="BC449" s="1165"/>
      <c r="BD449" s="1165"/>
      <c r="BE449" s="1165"/>
      <c r="BF449" s="1165"/>
      <c r="BG449" s="1165"/>
      <c r="BH449" s="1165"/>
      <c r="BI449" s="1165"/>
      <c r="BJ449" s="1165"/>
      <c r="BK449" s="1165"/>
      <c r="BL449" s="1165"/>
      <c r="BM449" s="1165"/>
      <c r="BN449" s="1165"/>
      <c r="BO449" s="1165"/>
      <c r="BP449" s="1165"/>
      <c r="BQ449" s="1165"/>
      <c r="BR449" s="1165"/>
      <c r="BS449" s="1165"/>
      <c r="BT449" s="1165"/>
      <c r="BU449" s="1165"/>
      <c r="BV449" s="1165"/>
      <c r="BW449" s="1165"/>
      <c r="BX449" s="1165"/>
      <c r="BY449" s="1165"/>
      <c r="BZ449" s="1165"/>
      <c r="CA449" s="1165"/>
      <c r="CB449" s="1165"/>
      <c r="CC449" s="1165"/>
      <c r="CD449" s="1165"/>
      <c r="CE449" s="1165"/>
      <c r="CF449" s="1165"/>
      <c r="CG449" s="1165"/>
      <c r="CH449" s="1165"/>
      <c r="CI449" s="1165"/>
      <c r="CJ449" s="1165"/>
      <c r="CK449" s="1165"/>
      <c r="CL449" s="1223">
        <f t="shared" si="11"/>
        <v>6</v>
      </c>
      <c r="CN449" s="1165"/>
      <c r="CO449" s="1165"/>
      <c r="CP449" s="1165"/>
      <c r="CQ449" s="1165"/>
    </row>
    <row r="450" spans="1:95">
      <c r="A450" s="1165" t="s">
        <v>715</v>
      </c>
      <c r="B450" s="1180">
        <v>45809</v>
      </c>
      <c r="C450" s="1181">
        <v>45834</v>
      </c>
      <c r="D450" s="1182"/>
      <c r="E450" s="1183">
        <v>8.3000000000000007</v>
      </c>
      <c r="F450" s="1165">
        <v>3630</v>
      </c>
      <c r="G450" s="1234">
        <v>9.9</v>
      </c>
      <c r="H450" s="1165" t="s">
        <v>245</v>
      </c>
      <c r="I450" s="1165" t="s">
        <v>246</v>
      </c>
      <c r="J450" s="1165" t="s">
        <v>433</v>
      </c>
      <c r="K450" s="1165"/>
      <c r="L450" s="1165">
        <v>8.17</v>
      </c>
      <c r="M450" s="1165">
        <v>3520</v>
      </c>
      <c r="N450" s="1165">
        <v>11</v>
      </c>
      <c r="O450" s="1165" t="s">
        <v>51</v>
      </c>
      <c r="P450" s="1165" t="s">
        <v>51</v>
      </c>
      <c r="Q450" s="1165">
        <v>152</v>
      </c>
      <c r="R450" s="1165">
        <v>152</v>
      </c>
      <c r="S450" s="1165">
        <v>3</v>
      </c>
      <c r="T450" s="1165">
        <v>1610</v>
      </c>
      <c r="U450" s="1165" t="s">
        <v>30</v>
      </c>
      <c r="V450" s="1165" t="s">
        <v>17</v>
      </c>
      <c r="W450" s="1165">
        <v>5.7000000000000002E-2</v>
      </c>
      <c r="X450" s="1165" t="s">
        <v>37</v>
      </c>
      <c r="Y450" s="1165" t="s">
        <v>17</v>
      </c>
      <c r="Z450" s="1165" t="s">
        <v>17</v>
      </c>
      <c r="AA450" s="1165">
        <v>2E-3</v>
      </c>
      <c r="AB450" s="1165" t="s">
        <v>17</v>
      </c>
      <c r="AC450" s="1165">
        <v>8.6999999999999994E-2</v>
      </c>
      <c r="AD450" s="1165">
        <v>4.0000000000000001E-3</v>
      </c>
      <c r="AE450" s="1165" t="s">
        <v>30</v>
      </c>
      <c r="AF450" s="1165" t="s">
        <v>50</v>
      </c>
      <c r="AG450" s="1165">
        <v>0.15</v>
      </c>
      <c r="AH450" s="1165" t="s">
        <v>52</v>
      </c>
      <c r="AI450" s="1165">
        <v>0.02</v>
      </c>
      <c r="AJ450" s="1165" t="s">
        <v>17</v>
      </c>
      <c r="AK450" s="1165">
        <v>5.6000000000000001E-2</v>
      </c>
      <c r="AL450" s="1165" t="s">
        <v>37</v>
      </c>
      <c r="AM450" s="1165" t="s">
        <v>17</v>
      </c>
      <c r="AN450" s="1165" t="s">
        <v>17</v>
      </c>
      <c r="AO450" s="1165">
        <v>4.0000000000000001E-3</v>
      </c>
      <c r="AP450" s="1165" t="s">
        <v>17</v>
      </c>
      <c r="AQ450" s="1165">
        <v>0.11799999999999999</v>
      </c>
      <c r="AR450" s="1165">
        <v>6.0000000000000001E-3</v>
      </c>
      <c r="AS450" s="1165" t="s">
        <v>30</v>
      </c>
      <c r="AT450" s="1165" t="s">
        <v>50</v>
      </c>
      <c r="AU450" s="1165">
        <v>0.15</v>
      </c>
      <c r="AV450" s="1165">
        <v>0.06</v>
      </c>
      <c r="AW450" s="1165" t="s">
        <v>37</v>
      </c>
      <c r="AX450" s="1165" t="s">
        <v>37</v>
      </c>
      <c r="AY450" s="1165" t="s">
        <v>53</v>
      </c>
      <c r="AZ450" s="1165" t="s">
        <v>85</v>
      </c>
      <c r="BA450" s="1165" t="s">
        <v>85</v>
      </c>
      <c r="BB450" s="1165" t="s">
        <v>85</v>
      </c>
      <c r="BC450" s="1165" t="s">
        <v>85</v>
      </c>
      <c r="BD450" s="1165" t="s">
        <v>85</v>
      </c>
      <c r="BE450" s="1165" t="s">
        <v>85</v>
      </c>
      <c r="BF450" s="1165" t="s">
        <v>85</v>
      </c>
      <c r="BG450" s="1165" t="s">
        <v>85</v>
      </c>
      <c r="BH450" s="1165" t="s">
        <v>85</v>
      </c>
      <c r="BI450" s="1165" t="s">
        <v>85</v>
      </c>
      <c r="BJ450" s="1165" t="s">
        <v>85</v>
      </c>
      <c r="BK450" s="1165" t="s">
        <v>85</v>
      </c>
      <c r="BL450" s="1165" t="s">
        <v>102</v>
      </c>
      <c r="BM450" s="1165" t="s">
        <v>85</v>
      </c>
      <c r="BN450" s="1165" t="s">
        <v>85</v>
      </c>
      <c r="BO450" s="1165" t="s">
        <v>85</v>
      </c>
      <c r="BP450" s="1165" t="s">
        <v>102</v>
      </c>
      <c r="BQ450" s="1165" t="s">
        <v>102</v>
      </c>
      <c r="BR450" s="1165" t="s">
        <v>332</v>
      </c>
      <c r="BS450" s="1165" t="s">
        <v>0</v>
      </c>
      <c r="BT450" s="1165" t="s">
        <v>333</v>
      </c>
      <c r="BU450" s="1165" t="s">
        <v>0</v>
      </c>
      <c r="BV450" s="1165" t="s">
        <v>0</v>
      </c>
      <c r="BW450" s="1165" t="s">
        <v>332</v>
      </c>
      <c r="BX450" s="1165" t="s">
        <v>332</v>
      </c>
      <c r="BY450" s="1165" t="s">
        <v>333</v>
      </c>
      <c r="BZ450" s="1165" t="s">
        <v>333</v>
      </c>
      <c r="CA450" s="1165" t="s">
        <v>333</v>
      </c>
      <c r="CB450" s="1165" t="s">
        <v>333</v>
      </c>
      <c r="CC450" s="1165" t="s">
        <v>333</v>
      </c>
      <c r="CD450" s="1165" t="s">
        <v>51</v>
      </c>
      <c r="CE450" s="1165" t="s">
        <v>15</v>
      </c>
      <c r="CF450" s="1165" t="s">
        <v>15</v>
      </c>
      <c r="CG450" s="1165" t="s">
        <v>15</v>
      </c>
      <c r="CH450" s="1165" t="s">
        <v>15</v>
      </c>
      <c r="CI450" s="1165" t="s">
        <v>15</v>
      </c>
      <c r="CJ450" s="1165" t="s">
        <v>51</v>
      </c>
      <c r="CK450" s="1165" t="s">
        <v>53</v>
      </c>
      <c r="CL450" s="1223">
        <f t="shared" si="11"/>
        <v>11</v>
      </c>
      <c r="CN450" s="1165"/>
      <c r="CO450" s="1165"/>
      <c r="CP450" s="1165"/>
      <c r="CQ450" s="1165"/>
    </row>
    <row r="451" spans="1:95">
      <c r="A451" s="1165" t="s">
        <v>715</v>
      </c>
      <c r="B451" s="1180">
        <v>45839</v>
      </c>
      <c r="C451" s="1181">
        <v>45863</v>
      </c>
      <c r="D451" s="1182"/>
      <c r="E451" s="1183">
        <v>8.23</v>
      </c>
      <c r="F451" s="1165">
        <v>4590</v>
      </c>
      <c r="G451" s="1234">
        <v>10.7</v>
      </c>
      <c r="H451" s="1165" t="s">
        <v>245</v>
      </c>
      <c r="I451" s="1165" t="s">
        <v>246</v>
      </c>
      <c r="J451" s="1165" t="s">
        <v>433</v>
      </c>
      <c r="K451" s="1165"/>
      <c r="L451" s="1183">
        <v>8.1999999999999993</v>
      </c>
      <c r="M451" s="1165">
        <v>4620</v>
      </c>
      <c r="N451" s="1165">
        <v>14</v>
      </c>
      <c r="O451" s="1165"/>
      <c r="P451" s="1165"/>
      <c r="Q451" s="1165"/>
      <c r="R451" s="1165"/>
      <c r="S451" s="1165"/>
      <c r="T451" s="1165"/>
      <c r="U451" s="1165"/>
      <c r="V451" s="1165"/>
      <c r="W451" s="1165"/>
      <c r="X451" s="1165"/>
      <c r="Y451" s="1165"/>
      <c r="Z451" s="1165"/>
      <c r="AA451" s="1165"/>
      <c r="AB451" s="1165"/>
      <c r="AC451" s="1165"/>
      <c r="AD451" s="1165"/>
      <c r="AE451" s="1165"/>
      <c r="AF451" s="1165"/>
      <c r="AG451" s="1165"/>
      <c r="AH451" s="1165"/>
      <c r="AI451" s="1165"/>
      <c r="AJ451" s="1165"/>
      <c r="AK451" s="1165"/>
      <c r="AL451" s="1165"/>
      <c r="AM451" s="1165"/>
      <c r="AN451" s="1165"/>
      <c r="AO451" s="1165"/>
      <c r="AP451" s="1165"/>
      <c r="AQ451" s="1165"/>
      <c r="AR451" s="1165"/>
      <c r="AS451" s="1165"/>
      <c r="AT451" s="1165"/>
      <c r="AU451" s="1165"/>
      <c r="AV451" s="1165"/>
      <c r="AW451" s="1165"/>
      <c r="AX451" s="1165"/>
      <c r="AY451" s="1165"/>
      <c r="AZ451" s="1165"/>
      <c r="BA451" s="1165"/>
      <c r="BB451" s="1165"/>
      <c r="BC451" s="1165"/>
      <c r="BD451" s="1165"/>
      <c r="BE451" s="1165"/>
      <c r="BF451" s="1165"/>
      <c r="BG451" s="1165"/>
      <c r="BH451" s="1165"/>
      <c r="BI451" s="1165"/>
      <c r="BJ451" s="1165"/>
      <c r="BK451" s="1165"/>
      <c r="BL451" s="1165"/>
      <c r="BM451" s="1165"/>
      <c r="BN451" s="1165"/>
      <c r="BO451" s="1165"/>
      <c r="BP451" s="1165"/>
      <c r="BQ451" s="1165"/>
      <c r="BR451" s="1165"/>
      <c r="BS451" s="1165"/>
      <c r="BT451" s="1165"/>
      <c r="BU451" s="1165"/>
      <c r="BV451" s="1165"/>
      <c r="BW451" s="1165"/>
      <c r="BX451" s="1165"/>
      <c r="BY451" s="1165"/>
      <c r="BZ451" s="1165"/>
      <c r="CA451" s="1165"/>
      <c r="CB451" s="1165"/>
      <c r="CC451" s="1165"/>
      <c r="CD451" s="1165"/>
      <c r="CE451" s="1165"/>
      <c r="CF451" s="1165"/>
      <c r="CG451" s="1165"/>
      <c r="CH451" s="1165"/>
      <c r="CI451" s="1165"/>
      <c r="CJ451" s="1165"/>
      <c r="CK451" s="1165"/>
      <c r="CL451" s="1223">
        <f t="shared" si="11"/>
        <v>14</v>
      </c>
      <c r="CN451" s="1165"/>
      <c r="CO451" s="1165"/>
      <c r="CP451" s="1165"/>
      <c r="CQ451" s="1165"/>
    </row>
    <row r="452" spans="1:95">
      <c r="A452" s="1165" t="s">
        <v>715</v>
      </c>
      <c r="B452" s="1180">
        <v>45870</v>
      </c>
      <c r="C452" s="1181"/>
      <c r="D452" s="1182"/>
      <c r="E452" s="1183"/>
      <c r="F452" s="1165"/>
      <c r="G452" s="1234"/>
      <c r="H452" s="1165"/>
      <c r="I452" s="1165"/>
      <c r="J452" s="1165"/>
      <c r="K452" s="1165"/>
      <c r="L452" s="1183"/>
      <c r="M452" s="1165"/>
      <c r="N452" s="1165"/>
      <c r="O452" s="1165"/>
      <c r="P452" s="1165"/>
      <c r="Q452" s="1165"/>
      <c r="R452" s="1165"/>
      <c r="S452" s="1165"/>
      <c r="T452" s="1165"/>
      <c r="U452" s="1165"/>
      <c r="V452" s="1165"/>
      <c r="W452" s="1165"/>
      <c r="X452" s="1165"/>
      <c r="Y452" s="1165"/>
      <c r="Z452" s="1165"/>
      <c r="AA452" s="1165"/>
      <c r="AB452" s="1165"/>
      <c r="AC452" s="1165"/>
      <c r="AD452" s="1165"/>
      <c r="AE452" s="1165"/>
      <c r="AF452" s="1165"/>
      <c r="AG452" s="1165"/>
      <c r="AH452" s="1165"/>
      <c r="AI452" s="1165"/>
      <c r="AJ452" s="1165"/>
      <c r="AK452" s="1165"/>
      <c r="AL452" s="1165"/>
      <c r="AM452" s="1165"/>
      <c r="AN452" s="1165"/>
      <c r="AO452" s="1165"/>
      <c r="AP452" s="1165"/>
      <c r="AQ452" s="1165"/>
      <c r="AR452" s="1165"/>
      <c r="AS452" s="1165"/>
      <c r="AT452" s="1165"/>
      <c r="AU452" s="1165"/>
      <c r="AV452" s="1165"/>
      <c r="AW452" s="1165"/>
      <c r="AX452" s="1165"/>
      <c r="AY452" s="1165"/>
      <c r="AZ452" s="1165"/>
      <c r="BA452" s="1165"/>
      <c r="BB452" s="1165"/>
      <c r="BC452" s="1165"/>
      <c r="BD452" s="1165"/>
      <c r="BE452" s="1165"/>
      <c r="BF452" s="1165"/>
      <c r="BG452" s="1165"/>
      <c r="BH452" s="1165"/>
      <c r="BI452" s="1165"/>
      <c r="BJ452" s="1165"/>
      <c r="BK452" s="1165"/>
      <c r="BL452" s="1165"/>
      <c r="BM452" s="1165"/>
      <c r="BN452" s="1165"/>
      <c r="BO452" s="1165"/>
      <c r="BP452" s="1165"/>
      <c r="BQ452" s="1165"/>
      <c r="BR452" s="1165"/>
      <c r="BS452" s="1165"/>
      <c r="BT452" s="1165"/>
      <c r="BU452" s="1165"/>
      <c r="BV452" s="1165"/>
      <c r="BW452" s="1165"/>
      <c r="BX452" s="1165"/>
      <c r="BY452" s="1165"/>
      <c r="BZ452" s="1165"/>
      <c r="CA452" s="1165"/>
      <c r="CB452" s="1165"/>
      <c r="CC452" s="1165"/>
      <c r="CD452" s="1165"/>
      <c r="CE452" s="1165"/>
      <c r="CF452" s="1165"/>
      <c r="CG452" s="1165"/>
      <c r="CH452" s="1165"/>
      <c r="CI452" s="1165"/>
      <c r="CJ452" s="1165"/>
      <c r="CK452" s="1165"/>
      <c r="CL452" s="1223"/>
      <c r="CN452" s="1165"/>
      <c r="CO452" s="1165"/>
      <c r="CP452" s="1165"/>
      <c r="CQ452" s="1165"/>
    </row>
    <row r="453" spans="1:95">
      <c r="A453" s="1165" t="s">
        <v>715</v>
      </c>
      <c r="B453" s="1180">
        <v>45901</v>
      </c>
      <c r="C453" s="1181"/>
      <c r="D453" s="1182"/>
      <c r="E453" s="1183"/>
      <c r="F453" s="1165"/>
      <c r="G453" s="1234"/>
      <c r="H453" s="1165"/>
      <c r="I453" s="1165"/>
      <c r="J453" s="1165"/>
      <c r="K453" s="1165"/>
      <c r="L453" s="1183"/>
      <c r="M453" s="1165"/>
      <c r="N453" s="1165"/>
      <c r="O453" s="1165"/>
      <c r="P453" s="1165"/>
      <c r="Q453" s="1165"/>
      <c r="R453" s="1165"/>
      <c r="S453" s="1165"/>
      <c r="T453" s="1165"/>
      <c r="U453" s="1165"/>
      <c r="V453" s="1165"/>
      <c r="W453" s="1165"/>
      <c r="X453" s="1165"/>
      <c r="Y453" s="1165"/>
      <c r="Z453" s="1165"/>
      <c r="AA453" s="1165"/>
      <c r="AB453" s="1165"/>
      <c r="AC453" s="1165"/>
      <c r="AD453" s="1165"/>
      <c r="AE453" s="1165"/>
      <c r="AF453" s="1165"/>
      <c r="AG453" s="1165"/>
      <c r="AH453" s="1165"/>
      <c r="AI453" s="1165"/>
      <c r="AJ453" s="1165"/>
      <c r="AK453" s="1165"/>
      <c r="AL453" s="1165"/>
      <c r="AM453" s="1165"/>
      <c r="AN453" s="1165"/>
      <c r="AO453" s="1165"/>
      <c r="AP453" s="1165"/>
      <c r="AQ453" s="1165"/>
      <c r="AR453" s="1165"/>
      <c r="AS453" s="1165"/>
      <c r="AT453" s="1165"/>
      <c r="AU453" s="1165"/>
      <c r="AV453" s="1165"/>
      <c r="AW453" s="1165"/>
      <c r="AX453" s="1165"/>
      <c r="AY453" s="1165"/>
      <c r="AZ453" s="1165"/>
      <c r="BA453" s="1165"/>
      <c r="BB453" s="1165"/>
      <c r="BC453" s="1165"/>
      <c r="BD453" s="1165"/>
      <c r="BE453" s="1165"/>
      <c r="BF453" s="1165"/>
      <c r="BG453" s="1165"/>
      <c r="BH453" s="1165"/>
      <c r="BI453" s="1165"/>
      <c r="BJ453" s="1165"/>
      <c r="BK453" s="1165"/>
      <c r="BL453" s="1165"/>
      <c r="BM453" s="1165"/>
      <c r="BN453" s="1165"/>
      <c r="BO453" s="1165"/>
      <c r="BP453" s="1165"/>
      <c r="BQ453" s="1165"/>
      <c r="BR453" s="1165"/>
      <c r="BS453" s="1165"/>
      <c r="BT453" s="1165"/>
      <c r="BU453" s="1165"/>
      <c r="BV453" s="1165"/>
      <c r="BW453" s="1165"/>
      <c r="BX453" s="1165"/>
      <c r="BY453" s="1165"/>
      <c r="BZ453" s="1165"/>
      <c r="CA453" s="1165"/>
      <c r="CB453" s="1165"/>
      <c r="CC453" s="1165"/>
      <c r="CD453" s="1165"/>
      <c r="CE453" s="1165"/>
      <c r="CF453" s="1165"/>
      <c r="CG453" s="1165"/>
      <c r="CH453" s="1165"/>
      <c r="CI453" s="1165"/>
      <c r="CJ453" s="1165"/>
      <c r="CK453" s="1165"/>
      <c r="CL453" s="1223"/>
      <c r="CN453" s="1165"/>
      <c r="CO453" s="1165"/>
      <c r="CP453" s="1165"/>
      <c r="CQ453" s="1165"/>
    </row>
    <row r="454" spans="1:95">
      <c r="A454" s="1165" t="s">
        <v>715</v>
      </c>
      <c r="B454" s="1180">
        <v>45931</v>
      </c>
      <c r="C454" s="1181"/>
      <c r="D454" s="1182"/>
      <c r="E454" s="1183"/>
      <c r="F454" s="1165"/>
      <c r="G454" s="1234"/>
      <c r="H454" s="1165"/>
      <c r="I454" s="1165"/>
      <c r="J454" s="1165"/>
      <c r="K454" s="1165"/>
      <c r="L454" s="1183"/>
      <c r="M454" s="1165"/>
      <c r="N454" s="1165"/>
      <c r="O454" s="1165"/>
      <c r="P454" s="1165"/>
      <c r="Q454" s="1165"/>
      <c r="R454" s="1165"/>
      <c r="S454" s="1165"/>
      <c r="T454" s="1165"/>
      <c r="U454" s="1165"/>
      <c r="V454" s="1165"/>
      <c r="W454" s="1165"/>
      <c r="X454" s="1165"/>
      <c r="Y454" s="1165"/>
      <c r="Z454" s="1165"/>
      <c r="AA454" s="1165"/>
      <c r="AB454" s="1165"/>
      <c r="AC454" s="1165"/>
      <c r="AD454" s="1165"/>
      <c r="AE454" s="1165"/>
      <c r="AF454" s="1165"/>
      <c r="AG454" s="1165"/>
      <c r="AH454" s="1165"/>
      <c r="AI454" s="1165"/>
      <c r="AJ454" s="1165"/>
      <c r="AK454" s="1165"/>
      <c r="AL454" s="1165"/>
      <c r="AM454" s="1165"/>
      <c r="AN454" s="1165"/>
      <c r="AO454" s="1165"/>
      <c r="AP454" s="1165"/>
      <c r="AQ454" s="1165"/>
      <c r="AR454" s="1165"/>
      <c r="AS454" s="1165"/>
      <c r="AT454" s="1165"/>
      <c r="AU454" s="1165"/>
      <c r="AV454" s="1165"/>
      <c r="AW454" s="1165"/>
      <c r="AX454" s="1165"/>
      <c r="AY454" s="1165"/>
      <c r="AZ454" s="1165"/>
      <c r="BA454" s="1165"/>
      <c r="BB454" s="1165"/>
      <c r="BC454" s="1165"/>
      <c r="BD454" s="1165"/>
      <c r="BE454" s="1165"/>
      <c r="BF454" s="1165"/>
      <c r="BG454" s="1165"/>
      <c r="BH454" s="1165"/>
      <c r="BI454" s="1165"/>
      <c r="BJ454" s="1165"/>
      <c r="BK454" s="1165"/>
      <c r="BL454" s="1165"/>
      <c r="BM454" s="1165"/>
      <c r="BN454" s="1165"/>
      <c r="BO454" s="1165"/>
      <c r="BP454" s="1165"/>
      <c r="BQ454" s="1165"/>
      <c r="BR454" s="1165"/>
      <c r="BS454" s="1165"/>
      <c r="BT454" s="1165"/>
      <c r="BU454" s="1165"/>
      <c r="BV454" s="1165"/>
      <c r="BW454" s="1165"/>
      <c r="BX454" s="1165"/>
      <c r="BY454" s="1165"/>
      <c r="BZ454" s="1165"/>
      <c r="CA454" s="1165"/>
      <c r="CB454" s="1165"/>
      <c r="CC454" s="1165"/>
      <c r="CD454" s="1165"/>
      <c r="CE454" s="1165"/>
      <c r="CF454" s="1165"/>
      <c r="CG454" s="1165"/>
      <c r="CH454" s="1165"/>
      <c r="CI454" s="1165"/>
      <c r="CJ454" s="1165"/>
      <c r="CK454" s="1165"/>
      <c r="CL454" s="1223"/>
      <c r="CN454" s="1165"/>
      <c r="CO454" s="1165"/>
      <c r="CP454" s="1165"/>
      <c r="CQ454" s="1165"/>
    </row>
    <row r="455" spans="1:95">
      <c r="A455" s="1165" t="s">
        <v>715</v>
      </c>
      <c r="B455" s="1180">
        <v>45962</v>
      </c>
      <c r="C455" s="1181"/>
      <c r="D455" s="1182"/>
      <c r="E455" s="1183"/>
      <c r="F455" s="1165"/>
      <c r="G455" s="1234"/>
      <c r="H455" s="1165"/>
      <c r="I455" s="1165"/>
      <c r="J455" s="1165"/>
      <c r="K455" s="1165"/>
      <c r="L455" s="1183"/>
      <c r="M455" s="1165"/>
      <c r="N455" s="1165"/>
      <c r="O455" s="1165"/>
      <c r="P455" s="1165"/>
      <c r="Q455" s="1165"/>
      <c r="R455" s="1165"/>
      <c r="S455" s="1165"/>
      <c r="T455" s="1165"/>
      <c r="U455" s="1165"/>
      <c r="V455" s="1165"/>
      <c r="W455" s="1165"/>
      <c r="X455" s="1165"/>
      <c r="Y455" s="1165"/>
      <c r="Z455" s="1165"/>
      <c r="AA455" s="1165"/>
      <c r="AB455" s="1165"/>
      <c r="AC455" s="1165"/>
      <c r="AD455" s="1165"/>
      <c r="AE455" s="1165"/>
      <c r="AF455" s="1165"/>
      <c r="AG455" s="1165"/>
      <c r="AH455" s="1165"/>
      <c r="AI455" s="1165"/>
      <c r="AJ455" s="1165"/>
      <c r="AK455" s="1165"/>
      <c r="AL455" s="1165"/>
      <c r="AM455" s="1165"/>
      <c r="AN455" s="1165"/>
      <c r="AO455" s="1165"/>
      <c r="AP455" s="1165"/>
      <c r="AQ455" s="1165"/>
      <c r="AR455" s="1165"/>
      <c r="AS455" s="1165"/>
      <c r="AT455" s="1165"/>
      <c r="AU455" s="1165"/>
      <c r="AV455" s="1165"/>
      <c r="AW455" s="1165"/>
      <c r="AX455" s="1165"/>
      <c r="AY455" s="1165"/>
      <c r="AZ455" s="1165"/>
      <c r="BA455" s="1165"/>
      <c r="BB455" s="1165"/>
      <c r="BC455" s="1165"/>
      <c r="BD455" s="1165"/>
      <c r="BE455" s="1165"/>
      <c r="BF455" s="1165"/>
      <c r="BG455" s="1165"/>
      <c r="BH455" s="1165"/>
      <c r="BI455" s="1165"/>
      <c r="BJ455" s="1165"/>
      <c r="BK455" s="1165"/>
      <c r="BL455" s="1165"/>
      <c r="BM455" s="1165"/>
      <c r="BN455" s="1165"/>
      <c r="BO455" s="1165"/>
      <c r="BP455" s="1165"/>
      <c r="BQ455" s="1165"/>
      <c r="BR455" s="1165"/>
      <c r="BS455" s="1165"/>
      <c r="BT455" s="1165"/>
      <c r="BU455" s="1165"/>
      <c r="BV455" s="1165"/>
      <c r="BW455" s="1165"/>
      <c r="BX455" s="1165"/>
      <c r="BY455" s="1165"/>
      <c r="BZ455" s="1165"/>
      <c r="CA455" s="1165"/>
      <c r="CB455" s="1165"/>
      <c r="CC455" s="1165"/>
      <c r="CD455" s="1165"/>
      <c r="CE455" s="1165"/>
      <c r="CF455" s="1165"/>
      <c r="CG455" s="1165"/>
      <c r="CH455" s="1165"/>
      <c r="CI455" s="1165"/>
      <c r="CJ455" s="1165"/>
      <c r="CK455" s="1165"/>
      <c r="CL455" s="1223"/>
      <c r="CN455" s="1165"/>
      <c r="CO455" s="1165"/>
      <c r="CP455" s="1165"/>
      <c r="CQ455" s="1165"/>
    </row>
    <row r="456" spans="1:95">
      <c r="A456" s="1165" t="s">
        <v>715</v>
      </c>
      <c r="B456" s="1180">
        <v>45992</v>
      </c>
      <c r="C456" s="1181"/>
      <c r="D456" s="1182"/>
      <c r="E456" s="1183"/>
      <c r="F456" s="1165"/>
      <c r="G456" s="1234"/>
      <c r="H456" s="1165"/>
      <c r="I456" s="1165"/>
      <c r="J456" s="1165"/>
      <c r="K456" s="1165"/>
      <c r="L456" s="1183"/>
      <c r="M456" s="1165"/>
      <c r="N456" s="1165"/>
      <c r="O456" s="1165"/>
      <c r="P456" s="1165"/>
      <c r="Q456" s="1165"/>
      <c r="R456" s="1165"/>
      <c r="S456" s="1165"/>
      <c r="T456" s="1165"/>
      <c r="U456" s="1165"/>
      <c r="V456" s="1165"/>
      <c r="W456" s="1165"/>
      <c r="X456" s="1165"/>
      <c r="Y456" s="1165"/>
      <c r="Z456" s="1165"/>
      <c r="AA456" s="1165"/>
      <c r="AB456" s="1165"/>
      <c r="AC456" s="1165"/>
      <c r="AD456" s="1165"/>
      <c r="AE456" s="1165"/>
      <c r="AF456" s="1165"/>
      <c r="AG456" s="1165"/>
      <c r="AH456" s="1165"/>
      <c r="AI456" s="1165"/>
      <c r="AJ456" s="1165"/>
      <c r="AK456" s="1165"/>
      <c r="AL456" s="1165"/>
      <c r="AM456" s="1165"/>
      <c r="AN456" s="1165"/>
      <c r="AO456" s="1165"/>
      <c r="AP456" s="1165"/>
      <c r="AQ456" s="1165"/>
      <c r="AR456" s="1165"/>
      <c r="AS456" s="1165"/>
      <c r="AT456" s="1165"/>
      <c r="AU456" s="1165"/>
      <c r="AV456" s="1165"/>
      <c r="AW456" s="1165"/>
      <c r="AX456" s="1165"/>
      <c r="AY456" s="1165"/>
      <c r="AZ456" s="1165"/>
      <c r="BA456" s="1165"/>
      <c r="BB456" s="1165"/>
      <c r="BC456" s="1165"/>
      <c r="BD456" s="1165"/>
      <c r="BE456" s="1165"/>
      <c r="BF456" s="1165"/>
      <c r="BG456" s="1165"/>
      <c r="BH456" s="1165"/>
      <c r="BI456" s="1165"/>
      <c r="BJ456" s="1165"/>
      <c r="BK456" s="1165"/>
      <c r="BL456" s="1165"/>
      <c r="BM456" s="1165"/>
      <c r="BN456" s="1165"/>
      <c r="BO456" s="1165"/>
      <c r="BP456" s="1165"/>
      <c r="BQ456" s="1165"/>
      <c r="BR456" s="1165"/>
      <c r="BS456" s="1165"/>
      <c r="BT456" s="1165"/>
      <c r="BU456" s="1165"/>
      <c r="BV456" s="1165"/>
      <c r="BW456" s="1165"/>
      <c r="BX456" s="1165"/>
      <c r="BY456" s="1165"/>
      <c r="BZ456" s="1165"/>
      <c r="CA456" s="1165"/>
      <c r="CB456" s="1165"/>
      <c r="CC456" s="1165"/>
      <c r="CD456" s="1165"/>
      <c r="CE456" s="1165"/>
      <c r="CF456" s="1165"/>
      <c r="CG456" s="1165"/>
      <c r="CH456" s="1165"/>
      <c r="CI456" s="1165"/>
      <c r="CJ456" s="1165"/>
      <c r="CK456" s="1165"/>
      <c r="CL456" s="1223"/>
      <c r="CN456" s="1165"/>
      <c r="CO456" s="1165"/>
      <c r="CP456" s="1165"/>
      <c r="CQ456" s="1165"/>
    </row>
    <row r="457" spans="1:95" hidden="1">
      <c r="A457" s="1165"/>
      <c r="B457" s="1180"/>
      <c r="C457" s="1181"/>
      <c r="D457" s="1165"/>
      <c r="E457" s="1183"/>
      <c r="F457" s="1184"/>
      <c r="G457" s="1234"/>
      <c r="H457" s="1184"/>
      <c r="I457" s="1184"/>
      <c r="J457" s="1184"/>
      <c r="K457" s="1165"/>
      <c r="L457" s="1183"/>
      <c r="M457" s="1165"/>
      <c r="N457" s="1165"/>
      <c r="O457" s="1165"/>
      <c r="P457" s="1165"/>
      <c r="Q457" s="1165"/>
      <c r="R457" s="1165"/>
      <c r="S457" s="1165"/>
      <c r="T457" s="1165"/>
      <c r="U457" s="1165"/>
      <c r="V457" s="1165"/>
      <c r="W457" s="1165"/>
      <c r="X457" s="1165"/>
      <c r="Y457" s="1165"/>
      <c r="Z457" s="1165"/>
      <c r="AA457" s="1165"/>
      <c r="AB457" s="1165"/>
      <c r="AC457" s="1165"/>
      <c r="AD457" s="1165"/>
      <c r="AE457" s="1165"/>
      <c r="AF457" s="1165"/>
      <c r="AG457" s="1165"/>
      <c r="AH457" s="1165"/>
      <c r="AI457" s="1165"/>
      <c r="AJ457" s="1165"/>
      <c r="AK457" s="1165"/>
      <c r="AL457" s="1165"/>
      <c r="AM457" s="1165"/>
      <c r="AN457" s="1165"/>
      <c r="AO457" s="1165"/>
      <c r="AP457" s="1165"/>
      <c r="AQ457" s="1165"/>
      <c r="AR457" s="1165"/>
      <c r="AS457" s="1165"/>
      <c r="AT457" s="1165"/>
      <c r="AU457" s="1165"/>
      <c r="AV457" s="1165"/>
      <c r="AW457" s="1165"/>
      <c r="AX457" s="1165"/>
      <c r="AY457" s="1165"/>
      <c r="AZ457" s="1165"/>
      <c r="BA457" s="1165"/>
      <c r="BB457" s="1165"/>
      <c r="BC457" s="1165"/>
      <c r="BD457" s="1165"/>
      <c r="BE457" s="1165"/>
      <c r="BF457" s="1165"/>
      <c r="BG457" s="1165"/>
      <c r="BH457" s="1165"/>
      <c r="BI457" s="1165"/>
      <c r="BJ457" s="1165"/>
      <c r="BK457" s="1165"/>
      <c r="BL457" s="1165"/>
      <c r="BM457" s="1165"/>
      <c r="BN457" s="1165"/>
      <c r="BO457" s="1165"/>
      <c r="BP457" s="1165"/>
      <c r="BQ457" s="1165"/>
      <c r="BR457" s="1165"/>
      <c r="BS457" s="1165"/>
      <c r="BT457" s="1165"/>
      <c r="BU457" s="1165"/>
      <c r="BV457" s="1165"/>
      <c r="BW457" s="1165"/>
      <c r="BX457" s="1165"/>
      <c r="BY457" s="1165"/>
      <c r="BZ457" s="1165"/>
      <c r="CA457" s="1165"/>
      <c r="CB457" s="1165"/>
      <c r="CC457" s="1165"/>
      <c r="CD457" s="1165"/>
      <c r="CE457" s="1165"/>
      <c r="CF457" s="1165"/>
      <c r="CG457" s="1165"/>
      <c r="CH457" s="1165"/>
      <c r="CI457" s="1165"/>
      <c r="CJ457" s="1165"/>
      <c r="CK457" s="1165"/>
      <c r="CL457" s="1165"/>
      <c r="CN457" s="1165"/>
      <c r="CO457" s="1165"/>
      <c r="CP457" s="1165"/>
      <c r="CQ457" s="1165"/>
    </row>
    <row r="458" spans="1:95" s="933" customFormat="1" hidden="1">
      <c r="A458" s="1185"/>
      <c r="B458" s="1201"/>
      <c r="C458" s="1187"/>
      <c r="D458" s="1185"/>
      <c r="E458" s="1194"/>
      <c r="F458" s="1197"/>
      <c r="G458" s="1235"/>
      <c r="H458" s="1197"/>
      <c r="I458" s="1197"/>
      <c r="J458" s="1197"/>
      <c r="K458" s="1185"/>
      <c r="L458" s="1194"/>
      <c r="M458" s="1185"/>
      <c r="N458" s="1185"/>
      <c r="O458" s="1185"/>
      <c r="P458" s="1185"/>
      <c r="Q458" s="1185"/>
      <c r="R458" s="1185"/>
      <c r="S458" s="1185"/>
      <c r="T458" s="1185"/>
      <c r="U458" s="1185"/>
      <c r="V458" s="1185"/>
      <c r="W458" s="1185"/>
      <c r="X458" s="1185"/>
      <c r="Y458" s="1185"/>
      <c r="Z458" s="1185"/>
      <c r="AA458" s="1185"/>
      <c r="AB458" s="1185"/>
      <c r="AC458" s="1185"/>
      <c r="AD458" s="1185"/>
      <c r="AE458" s="1185"/>
      <c r="AF458" s="1185"/>
      <c r="AG458" s="1185"/>
      <c r="AH458" s="1185"/>
      <c r="AI458" s="1185"/>
      <c r="AJ458" s="1185"/>
      <c r="AK458" s="1185"/>
      <c r="AL458" s="1185"/>
      <c r="AM458" s="1185"/>
      <c r="AN458" s="1185"/>
      <c r="AO458" s="1185"/>
      <c r="AP458" s="1185"/>
      <c r="AQ458" s="1185"/>
      <c r="AR458" s="1185"/>
      <c r="AS458" s="1185"/>
      <c r="AT458" s="1185"/>
      <c r="AU458" s="1185"/>
      <c r="AV458" s="1185"/>
      <c r="AW458" s="1185"/>
      <c r="AX458" s="1185"/>
      <c r="AY458" s="1185"/>
      <c r="AZ458" s="1185"/>
      <c r="BA458" s="1185"/>
      <c r="BB458" s="1185"/>
      <c r="BC458" s="1185"/>
      <c r="BD458" s="1185"/>
      <c r="BE458" s="1185"/>
      <c r="BF458" s="1185"/>
      <c r="BG458" s="1185"/>
      <c r="BH458" s="1185"/>
      <c r="BI458" s="1185"/>
      <c r="BJ458" s="1185"/>
      <c r="BK458" s="1185"/>
      <c r="BL458" s="1185"/>
      <c r="BM458" s="1185"/>
      <c r="BN458" s="1185"/>
      <c r="BO458" s="1185"/>
      <c r="BP458" s="1185"/>
      <c r="BQ458" s="1185"/>
      <c r="BR458" s="1185"/>
      <c r="BS458" s="1185"/>
      <c r="BT458" s="1185"/>
      <c r="BU458" s="1185"/>
      <c r="BV458" s="1185"/>
      <c r="BW458" s="1185"/>
      <c r="BX458" s="1185"/>
      <c r="BY458" s="1185"/>
      <c r="BZ458" s="1185"/>
      <c r="CA458" s="1185"/>
      <c r="CB458" s="1185"/>
      <c r="CC458" s="1185"/>
      <c r="CD458" s="1185"/>
      <c r="CE458" s="1185"/>
      <c r="CF458" s="1185"/>
      <c r="CG458" s="1185"/>
      <c r="CH458" s="1185"/>
      <c r="CI458" s="1185"/>
      <c r="CJ458" s="1185"/>
      <c r="CK458" s="1185"/>
      <c r="CL458" s="1185"/>
      <c r="CN458" s="1185"/>
      <c r="CO458" s="1185"/>
      <c r="CP458" s="1185"/>
      <c r="CQ458" s="1185"/>
    </row>
    <row r="459" spans="1:95" hidden="1">
      <c r="A459" s="1165" t="s">
        <v>716</v>
      </c>
      <c r="B459" s="1180">
        <v>44927</v>
      </c>
      <c r="C459" s="1181">
        <v>44951</v>
      </c>
      <c r="D459" s="1182"/>
      <c r="E459" s="1165"/>
      <c r="F459" s="1165"/>
      <c r="G459" s="1234"/>
      <c r="H459" s="1165"/>
      <c r="I459" s="1165"/>
      <c r="J459" s="1165"/>
      <c r="K459" s="1165" t="s">
        <v>73</v>
      </c>
      <c r="L459" s="1183"/>
      <c r="M459" s="1184"/>
      <c r="N459" s="1184"/>
      <c r="O459" s="1184"/>
      <c r="P459" s="1184"/>
      <c r="Q459" s="1184"/>
      <c r="R459" s="1184"/>
      <c r="S459" s="1184"/>
      <c r="T459" s="1184"/>
      <c r="U459" s="1184"/>
      <c r="V459" s="1165"/>
      <c r="W459" s="1165"/>
      <c r="X459" s="1165"/>
      <c r="Y459" s="1165"/>
      <c r="Z459" s="1165"/>
      <c r="AA459" s="1165"/>
      <c r="AB459" s="1165"/>
      <c r="AC459" s="1165"/>
      <c r="AD459" s="1165"/>
      <c r="AE459" s="1165"/>
      <c r="AF459" s="1165"/>
      <c r="AG459" s="1165"/>
      <c r="AH459" s="1165"/>
      <c r="AI459" s="1165"/>
      <c r="AJ459" s="1165"/>
      <c r="AK459" s="1165"/>
      <c r="AL459" s="1165"/>
      <c r="AM459" s="1165"/>
      <c r="AN459" s="1165"/>
      <c r="AO459" s="1165"/>
      <c r="AP459" s="1165"/>
      <c r="AQ459" s="1165"/>
      <c r="AR459" s="1165"/>
      <c r="AS459" s="1165"/>
      <c r="AT459" s="1165"/>
      <c r="AU459" s="1165"/>
      <c r="AV459" s="1165"/>
      <c r="AW459" s="1165"/>
      <c r="AX459" s="1165"/>
      <c r="AY459" s="1165"/>
      <c r="AZ459" s="1165"/>
      <c r="BA459" s="1165"/>
      <c r="BB459" s="1165"/>
      <c r="BC459" s="1165"/>
      <c r="BD459" s="1165"/>
      <c r="BE459" s="1165"/>
      <c r="BF459" s="1165"/>
      <c r="BG459" s="1165"/>
      <c r="BH459" s="1165"/>
      <c r="BI459" s="1165"/>
      <c r="BJ459" s="1165"/>
      <c r="BK459" s="1165"/>
      <c r="BL459" s="1165"/>
      <c r="BM459" s="1165"/>
      <c r="BN459" s="1165"/>
      <c r="BO459" s="1165"/>
      <c r="BP459" s="1165"/>
      <c r="BQ459" s="1165"/>
      <c r="BR459" s="1165"/>
      <c r="BS459" s="1165"/>
      <c r="BT459" s="1165"/>
      <c r="BU459" s="1165"/>
      <c r="BV459" s="1165"/>
      <c r="BW459" s="1165"/>
      <c r="BX459" s="1165"/>
      <c r="BY459" s="1165"/>
      <c r="BZ459" s="1165"/>
      <c r="CA459" s="1165"/>
      <c r="CB459" s="1165"/>
      <c r="CC459" s="1165"/>
      <c r="CD459" s="1165"/>
      <c r="CE459" s="1165"/>
      <c r="CF459" s="1165"/>
      <c r="CG459" s="1165"/>
      <c r="CH459" s="1165"/>
      <c r="CI459" s="1165"/>
      <c r="CJ459" s="1165"/>
      <c r="CK459" s="1165"/>
      <c r="CL459" s="1165" t="str">
        <f t="shared" ref="CL459:CL489" si="12">IF(N459="","",IF(LEFT(N459,1)="&lt;",VALUE(RIGHT(N459,1)/2),N459))</f>
        <v/>
      </c>
      <c r="CN459" s="1184"/>
      <c r="CO459" s="1165"/>
      <c r="CP459" s="1165"/>
      <c r="CQ459" s="1165"/>
    </row>
    <row r="460" spans="1:95" hidden="1">
      <c r="A460" s="1165" t="s">
        <v>716</v>
      </c>
      <c r="B460" s="1180">
        <v>44958</v>
      </c>
      <c r="C460" s="1181">
        <v>44978</v>
      </c>
      <c r="D460" s="1182"/>
      <c r="E460" s="1183">
        <v>7.75</v>
      </c>
      <c r="F460" s="1165">
        <v>2326</v>
      </c>
      <c r="G460" s="1234"/>
      <c r="H460" s="1165"/>
      <c r="I460" s="1165"/>
      <c r="J460" s="1165"/>
      <c r="K460" s="1165"/>
      <c r="L460" s="1183">
        <v>7.74</v>
      </c>
      <c r="M460" s="1165">
        <v>2000</v>
      </c>
      <c r="N460" s="1165">
        <v>35</v>
      </c>
      <c r="O460" s="1165"/>
      <c r="P460" s="1165"/>
      <c r="Q460" s="1165"/>
      <c r="R460" s="1165"/>
      <c r="S460" s="1165"/>
      <c r="T460" s="1165"/>
      <c r="U460" s="1165"/>
      <c r="V460" s="1165"/>
      <c r="W460" s="1165"/>
      <c r="X460" s="1165"/>
      <c r="Y460" s="1165"/>
      <c r="Z460" s="1165"/>
      <c r="AA460" s="1165"/>
      <c r="AB460" s="1165"/>
      <c r="AC460" s="1165"/>
      <c r="AD460" s="1165"/>
      <c r="AE460" s="1165"/>
      <c r="AF460" s="1165"/>
      <c r="AG460" s="1165"/>
      <c r="AH460" s="1165"/>
      <c r="AI460" s="1165"/>
      <c r="AJ460" s="1165"/>
      <c r="AK460" s="1165"/>
      <c r="AL460" s="1165"/>
      <c r="AM460" s="1165"/>
      <c r="AN460" s="1165"/>
      <c r="AO460" s="1165"/>
      <c r="AP460" s="1165"/>
      <c r="AQ460" s="1165"/>
      <c r="AR460" s="1165"/>
      <c r="AS460" s="1165"/>
      <c r="AT460" s="1165"/>
      <c r="AU460" s="1165"/>
      <c r="AV460" s="1165"/>
      <c r="AW460" s="1165"/>
      <c r="AX460" s="1165"/>
      <c r="AY460" s="1165"/>
      <c r="AZ460" s="1165"/>
      <c r="BA460" s="1165"/>
      <c r="BB460" s="1165"/>
      <c r="BC460" s="1165"/>
      <c r="BD460" s="1165"/>
      <c r="BE460" s="1165"/>
      <c r="BF460" s="1165"/>
      <c r="BG460" s="1165"/>
      <c r="BH460" s="1165"/>
      <c r="BI460" s="1165"/>
      <c r="BJ460" s="1165"/>
      <c r="BK460" s="1165"/>
      <c r="BL460" s="1165"/>
      <c r="BM460" s="1165"/>
      <c r="BN460" s="1165"/>
      <c r="BO460" s="1165"/>
      <c r="BP460" s="1165"/>
      <c r="BQ460" s="1165"/>
      <c r="BR460" s="1165"/>
      <c r="BS460" s="1165"/>
      <c r="BT460" s="1165"/>
      <c r="BU460" s="1165"/>
      <c r="BV460" s="1165"/>
      <c r="BW460" s="1165"/>
      <c r="BX460" s="1165"/>
      <c r="BY460" s="1165"/>
      <c r="BZ460" s="1165"/>
      <c r="CA460" s="1165"/>
      <c r="CB460" s="1165"/>
      <c r="CC460" s="1165"/>
      <c r="CD460" s="1165"/>
      <c r="CE460" s="1165"/>
      <c r="CF460" s="1165"/>
      <c r="CG460" s="1165"/>
      <c r="CH460" s="1165"/>
      <c r="CI460" s="1165"/>
      <c r="CJ460" s="1165"/>
      <c r="CK460" s="1165"/>
      <c r="CL460" s="1165">
        <f t="shared" si="12"/>
        <v>35</v>
      </c>
      <c r="CN460" s="1165"/>
      <c r="CO460" s="1165"/>
      <c r="CP460" s="1165"/>
      <c r="CQ460" s="1165"/>
    </row>
    <row r="461" spans="1:95" hidden="1">
      <c r="A461" s="1165" t="s">
        <v>716</v>
      </c>
      <c r="B461" s="1180">
        <v>44986</v>
      </c>
      <c r="C461" s="1181">
        <v>45007</v>
      </c>
      <c r="D461" s="1182"/>
      <c r="E461" s="1165">
        <v>8.09</v>
      </c>
      <c r="F461" s="1165">
        <v>4150</v>
      </c>
      <c r="G461" s="1234"/>
      <c r="H461" s="1165"/>
      <c r="I461" s="1165"/>
      <c r="J461" s="1165"/>
      <c r="K461" s="1165"/>
      <c r="L461" s="1183">
        <v>8.2799999999999994</v>
      </c>
      <c r="M461" s="1165">
        <v>4420</v>
      </c>
      <c r="N461" s="1165">
        <v>5</v>
      </c>
      <c r="O461" s="1165"/>
      <c r="P461" s="1165"/>
      <c r="Q461" s="1165"/>
      <c r="R461" s="1165"/>
      <c r="S461" s="1165"/>
      <c r="T461" s="1165"/>
      <c r="U461" s="1165"/>
      <c r="V461" s="1165" t="s">
        <v>17</v>
      </c>
      <c r="W461" s="1165">
        <v>4.3999999999999997E-2</v>
      </c>
      <c r="X461" s="1165" t="s">
        <v>37</v>
      </c>
      <c r="Y461" s="1165" t="s">
        <v>17</v>
      </c>
      <c r="Z461" s="1165"/>
      <c r="AA461" s="1165" t="s">
        <v>17</v>
      </c>
      <c r="AB461" s="1165" t="s">
        <v>17</v>
      </c>
      <c r="AC461" s="1165">
        <v>8.9999999999999993E-3</v>
      </c>
      <c r="AD461" s="1165">
        <v>0.01</v>
      </c>
      <c r="AE461" s="1165" t="s">
        <v>30</v>
      </c>
      <c r="AF461" s="1165" t="s">
        <v>50</v>
      </c>
      <c r="AG461" s="1165">
        <v>0.44</v>
      </c>
      <c r="AH461" s="1165" t="s">
        <v>52</v>
      </c>
      <c r="AI461" s="1165"/>
      <c r="AJ461" s="1165" t="s">
        <v>17</v>
      </c>
      <c r="AK461" s="1165">
        <v>6.6000000000000003E-2</v>
      </c>
      <c r="AL461" s="1165" t="s">
        <v>37</v>
      </c>
      <c r="AM461" s="1165" t="s">
        <v>17</v>
      </c>
      <c r="AN461" s="1165"/>
      <c r="AO461" s="1165" t="s">
        <v>17</v>
      </c>
      <c r="AP461" s="1165" t="s">
        <v>17</v>
      </c>
      <c r="AQ461" s="1165">
        <v>1.0999999999999999E-2</v>
      </c>
      <c r="AR461" s="1165">
        <v>1.2E-2</v>
      </c>
      <c r="AS461" s="1165" t="s">
        <v>30</v>
      </c>
      <c r="AT461" s="1165">
        <v>6.0000000000000001E-3</v>
      </c>
      <c r="AU461" s="1165">
        <v>0.44</v>
      </c>
      <c r="AV461" s="1165" t="s">
        <v>52</v>
      </c>
      <c r="AW461" s="1165" t="s">
        <v>37</v>
      </c>
      <c r="AX461" s="1165" t="s">
        <v>37</v>
      </c>
      <c r="AY461" s="1165" t="s">
        <v>53</v>
      </c>
      <c r="AZ461" s="1165" t="s">
        <v>85</v>
      </c>
      <c r="BA461" s="1165" t="s">
        <v>85</v>
      </c>
      <c r="BB461" s="1165" t="s">
        <v>85</v>
      </c>
      <c r="BC461" s="1165" t="s">
        <v>85</v>
      </c>
      <c r="BD461" s="1165" t="s">
        <v>85</v>
      </c>
      <c r="BE461" s="1165" t="s">
        <v>85</v>
      </c>
      <c r="BF461" s="1165" t="s">
        <v>85</v>
      </c>
      <c r="BG461" s="1165" t="s">
        <v>85</v>
      </c>
      <c r="BH461" s="1165" t="s">
        <v>85</v>
      </c>
      <c r="BI461" s="1165" t="s">
        <v>85</v>
      </c>
      <c r="BJ461" s="1165" t="s">
        <v>85</v>
      </c>
      <c r="BK461" s="1165" t="s">
        <v>85</v>
      </c>
      <c r="BL461" s="1165" t="s">
        <v>102</v>
      </c>
      <c r="BM461" s="1165" t="s">
        <v>85</v>
      </c>
      <c r="BN461" s="1165" t="s">
        <v>85</v>
      </c>
      <c r="BO461" s="1165" t="s">
        <v>85</v>
      </c>
      <c r="BP461" s="1165" t="s">
        <v>102</v>
      </c>
      <c r="BQ461" s="1165" t="s">
        <v>102</v>
      </c>
      <c r="BR461" s="1165" t="s">
        <v>332</v>
      </c>
      <c r="BS461" s="1165" t="s">
        <v>0</v>
      </c>
      <c r="BT461" s="1165" t="s">
        <v>333</v>
      </c>
      <c r="BU461" s="1165" t="s">
        <v>0</v>
      </c>
      <c r="BV461" s="1165" t="s">
        <v>0</v>
      </c>
      <c r="BW461" s="1165" t="s">
        <v>332</v>
      </c>
      <c r="BX461" s="1165" t="s">
        <v>332</v>
      </c>
      <c r="BY461" s="1165" t="s">
        <v>333</v>
      </c>
      <c r="BZ461" s="1165" t="s">
        <v>333</v>
      </c>
      <c r="CA461" s="1165" t="s">
        <v>333</v>
      </c>
      <c r="CB461" s="1165" t="s">
        <v>333</v>
      </c>
      <c r="CC461" s="1165" t="s">
        <v>333</v>
      </c>
      <c r="CD461" s="1165" t="s">
        <v>51</v>
      </c>
      <c r="CE461" s="1165" t="s">
        <v>15</v>
      </c>
      <c r="CF461" s="1165" t="s">
        <v>15</v>
      </c>
      <c r="CG461" s="1165" t="s">
        <v>15</v>
      </c>
      <c r="CH461" s="1165" t="s">
        <v>15</v>
      </c>
      <c r="CI461" s="1165" t="s">
        <v>15</v>
      </c>
      <c r="CJ461" s="1165" t="s">
        <v>51</v>
      </c>
      <c r="CK461" s="1165" t="s">
        <v>53</v>
      </c>
      <c r="CL461" s="1165">
        <f t="shared" si="12"/>
        <v>5</v>
      </c>
      <c r="CN461" s="1165"/>
      <c r="CO461" s="1165"/>
      <c r="CP461" s="1165"/>
      <c r="CQ461" s="1165"/>
    </row>
    <row r="462" spans="1:95" hidden="1">
      <c r="A462" s="1165" t="s">
        <v>716</v>
      </c>
      <c r="B462" s="1180">
        <v>45017</v>
      </c>
      <c r="C462" s="1181">
        <v>45042</v>
      </c>
      <c r="D462" s="1182"/>
      <c r="E462" s="1165">
        <v>8.4600000000000009</v>
      </c>
      <c r="F462" s="1165">
        <v>1639</v>
      </c>
      <c r="G462" s="1234"/>
      <c r="H462" s="1165"/>
      <c r="I462" s="1165"/>
      <c r="J462" s="1165"/>
      <c r="K462" s="1165"/>
      <c r="L462" s="1183">
        <v>7.96</v>
      </c>
      <c r="M462" s="1165">
        <v>1660</v>
      </c>
      <c r="N462" s="1165">
        <v>6</v>
      </c>
      <c r="O462" s="1165"/>
      <c r="P462" s="1165"/>
      <c r="Q462" s="1165"/>
      <c r="R462" s="1165"/>
      <c r="S462" s="1165"/>
      <c r="T462" s="1165"/>
      <c r="U462" s="1165"/>
      <c r="V462" s="1165"/>
      <c r="W462" s="1165"/>
      <c r="X462" s="1165"/>
      <c r="Y462" s="1165"/>
      <c r="Z462" s="1165"/>
      <c r="AA462" s="1165"/>
      <c r="AB462" s="1165"/>
      <c r="AC462" s="1165"/>
      <c r="AD462" s="1165"/>
      <c r="AE462" s="1165"/>
      <c r="AF462" s="1165"/>
      <c r="AG462" s="1165"/>
      <c r="AH462" s="1165"/>
      <c r="AI462" s="1165"/>
      <c r="AJ462" s="1165"/>
      <c r="AK462" s="1165"/>
      <c r="AL462" s="1165"/>
      <c r="AM462" s="1165"/>
      <c r="AN462" s="1165"/>
      <c r="AO462" s="1165"/>
      <c r="AP462" s="1165"/>
      <c r="AQ462" s="1165"/>
      <c r="AR462" s="1165"/>
      <c r="AS462" s="1165"/>
      <c r="AT462" s="1165"/>
      <c r="AU462" s="1165"/>
      <c r="AV462" s="1165"/>
      <c r="AW462" s="1165"/>
      <c r="AX462" s="1165"/>
      <c r="AY462" s="1165"/>
      <c r="AZ462" s="1165"/>
      <c r="BA462" s="1165"/>
      <c r="BB462" s="1165"/>
      <c r="BC462" s="1165"/>
      <c r="BD462" s="1165"/>
      <c r="BE462" s="1165"/>
      <c r="BF462" s="1165"/>
      <c r="BG462" s="1165"/>
      <c r="BH462" s="1165"/>
      <c r="BI462" s="1165"/>
      <c r="BJ462" s="1165"/>
      <c r="BK462" s="1165"/>
      <c r="BL462" s="1165"/>
      <c r="BM462" s="1165"/>
      <c r="BN462" s="1165"/>
      <c r="BO462" s="1165"/>
      <c r="BP462" s="1165"/>
      <c r="BQ462" s="1165"/>
      <c r="BR462" s="1165"/>
      <c r="BS462" s="1165"/>
      <c r="BT462" s="1165"/>
      <c r="BU462" s="1165"/>
      <c r="BV462" s="1165"/>
      <c r="BW462" s="1165"/>
      <c r="BX462" s="1165"/>
      <c r="BY462" s="1165"/>
      <c r="BZ462" s="1165"/>
      <c r="CA462" s="1165"/>
      <c r="CB462" s="1165"/>
      <c r="CC462" s="1165"/>
      <c r="CD462" s="1165"/>
      <c r="CE462" s="1165"/>
      <c r="CF462" s="1165"/>
      <c r="CG462" s="1165"/>
      <c r="CH462" s="1165"/>
      <c r="CI462" s="1165"/>
      <c r="CJ462" s="1165"/>
      <c r="CK462" s="1165"/>
      <c r="CL462" s="1165">
        <f t="shared" si="12"/>
        <v>6</v>
      </c>
      <c r="CN462" s="1165"/>
      <c r="CO462" s="1165"/>
      <c r="CP462" s="1165"/>
      <c r="CQ462" s="1165"/>
    </row>
    <row r="463" spans="1:95" hidden="1">
      <c r="A463" s="1165" t="s">
        <v>716</v>
      </c>
      <c r="B463" s="1180">
        <v>45047</v>
      </c>
      <c r="C463" s="1181">
        <v>45061</v>
      </c>
      <c r="D463" s="1182"/>
      <c r="E463" s="1183">
        <v>7.94</v>
      </c>
      <c r="F463" s="1184">
        <v>1855</v>
      </c>
      <c r="G463" s="1234"/>
      <c r="H463" s="1184"/>
      <c r="I463" s="1184"/>
      <c r="J463" s="1184"/>
      <c r="K463" s="1165"/>
      <c r="L463" s="1183">
        <v>8.1</v>
      </c>
      <c r="M463" s="1165">
        <v>1820</v>
      </c>
      <c r="N463" s="1165" t="s">
        <v>53</v>
      </c>
      <c r="O463" s="1165"/>
      <c r="P463" s="1165"/>
      <c r="Q463" s="1165"/>
      <c r="R463" s="1165"/>
      <c r="S463" s="1165"/>
      <c r="T463" s="1165"/>
      <c r="U463" s="1165"/>
      <c r="V463" s="1165"/>
      <c r="W463" s="1165"/>
      <c r="X463" s="1165"/>
      <c r="Y463" s="1165"/>
      <c r="Z463" s="1165"/>
      <c r="AA463" s="1165"/>
      <c r="AB463" s="1165"/>
      <c r="AC463" s="1165"/>
      <c r="AD463" s="1165"/>
      <c r="AE463" s="1165"/>
      <c r="AF463" s="1165"/>
      <c r="AG463" s="1165"/>
      <c r="AH463" s="1165"/>
      <c r="AI463" s="1165"/>
      <c r="AJ463" s="1165"/>
      <c r="AK463" s="1165"/>
      <c r="AL463" s="1165"/>
      <c r="AM463" s="1165"/>
      <c r="AN463" s="1165"/>
      <c r="AO463" s="1165"/>
      <c r="AP463" s="1165"/>
      <c r="AQ463" s="1165"/>
      <c r="AR463" s="1165"/>
      <c r="AS463" s="1165"/>
      <c r="AT463" s="1165"/>
      <c r="AU463" s="1165"/>
      <c r="AV463" s="1165"/>
      <c r="AW463" s="1165"/>
      <c r="AX463" s="1165"/>
      <c r="AY463" s="1165"/>
      <c r="AZ463" s="1165"/>
      <c r="BA463" s="1165"/>
      <c r="BB463" s="1165"/>
      <c r="BC463" s="1165"/>
      <c r="BD463" s="1165"/>
      <c r="BE463" s="1165"/>
      <c r="BF463" s="1165"/>
      <c r="BG463" s="1165"/>
      <c r="BH463" s="1165"/>
      <c r="BI463" s="1165"/>
      <c r="BJ463" s="1165"/>
      <c r="BK463" s="1165"/>
      <c r="BL463" s="1165"/>
      <c r="BM463" s="1165"/>
      <c r="BN463" s="1165"/>
      <c r="BO463" s="1165"/>
      <c r="BP463" s="1165"/>
      <c r="BQ463" s="1165"/>
      <c r="BR463" s="1165"/>
      <c r="BS463" s="1165"/>
      <c r="BT463" s="1165"/>
      <c r="BU463" s="1165"/>
      <c r="BV463" s="1165"/>
      <c r="BW463" s="1165"/>
      <c r="BX463" s="1165"/>
      <c r="BY463" s="1165"/>
      <c r="BZ463" s="1165"/>
      <c r="CA463" s="1165"/>
      <c r="CB463" s="1165"/>
      <c r="CC463" s="1165"/>
      <c r="CD463" s="1165"/>
      <c r="CE463" s="1165"/>
      <c r="CF463" s="1165"/>
      <c r="CG463" s="1165"/>
      <c r="CH463" s="1165"/>
      <c r="CI463" s="1165"/>
      <c r="CJ463" s="1165"/>
      <c r="CK463" s="1165"/>
      <c r="CL463" s="1165">
        <f t="shared" si="12"/>
        <v>2.5</v>
      </c>
      <c r="CN463" s="1165"/>
      <c r="CO463" s="1165"/>
      <c r="CP463" s="1165"/>
      <c r="CQ463" s="1165"/>
    </row>
    <row r="464" spans="1:95" hidden="1">
      <c r="A464" s="1165" t="s">
        <v>716</v>
      </c>
      <c r="B464" s="1180">
        <v>45078</v>
      </c>
      <c r="C464" s="1181">
        <v>45104</v>
      </c>
      <c r="D464" s="1182"/>
      <c r="E464" s="1165">
        <v>8.19</v>
      </c>
      <c r="F464" s="1165">
        <v>1637</v>
      </c>
      <c r="G464" s="1234"/>
      <c r="H464" s="1165"/>
      <c r="I464" s="1165"/>
      <c r="J464" s="1165"/>
      <c r="K464" s="1165"/>
      <c r="L464" s="1183">
        <v>8.15</v>
      </c>
      <c r="M464" s="1165">
        <v>1790</v>
      </c>
      <c r="N464" s="1165" t="s">
        <v>53</v>
      </c>
      <c r="O464" s="1165"/>
      <c r="P464" s="1165"/>
      <c r="Q464" s="1165"/>
      <c r="R464" s="1165"/>
      <c r="S464" s="1165"/>
      <c r="T464" s="1165"/>
      <c r="U464" s="1165"/>
      <c r="V464" s="1165" t="s">
        <v>17</v>
      </c>
      <c r="W464" s="1165">
        <v>2.3E-2</v>
      </c>
      <c r="X464" s="1165" t="s">
        <v>37</v>
      </c>
      <c r="Y464" s="1165" t="s">
        <v>17</v>
      </c>
      <c r="Z464" s="1165"/>
      <c r="AA464" s="1165" t="s">
        <v>17</v>
      </c>
      <c r="AB464" s="1165" t="s">
        <v>17</v>
      </c>
      <c r="AC464" s="1165" t="s">
        <v>17</v>
      </c>
      <c r="AD464" s="1165">
        <v>1E-3</v>
      </c>
      <c r="AE464" s="1165" t="s">
        <v>30</v>
      </c>
      <c r="AF464" s="1165" t="s">
        <v>50</v>
      </c>
      <c r="AG464" s="1165">
        <v>0.08</v>
      </c>
      <c r="AH464" s="1165" t="s">
        <v>52</v>
      </c>
      <c r="AI464" s="1165"/>
      <c r="AJ464" s="1165" t="s">
        <v>17</v>
      </c>
      <c r="AK464" s="1165">
        <v>2.5999999999999999E-2</v>
      </c>
      <c r="AL464" s="1165" t="s">
        <v>37</v>
      </c>
      <c r="AM464" s="1165" t="s">
        <v>17</v>
      </c>
      <c r="AN464" s="1165"/>
      <c r="AO464" s="1165" t="s">
        <v>17</v>
      </c>
      <c r="AP464" s="1165" t="s">
        <v>17</v>
      </c>
      <c r="AQ464" s="1165">
        <v>1E-3</v>
      </c>
      <c r="AR464" s="1165">
        <v>2E-3</v>
      </c>
      <c r="AS464" s="1165" t="s">
        <v>30</v>
      </c>
      <c r="AT464" s="1165">
        <v>8.0000000000000002E-3</v>
      </c>
      <c r="AU464" s="1165">
        <v>0.09</v>
      </c>
      <c r="AV464" s="1165" t="s">
        <v>52</v>
      </c>
      <c r="AW464" s="1165" t="s">
        <v>37</v>
      </c>
      <c r="AX464" s="1165" t="s">
        <v>37</v>
      </c>
      <c r="AY464" s="1165" t="s">
        <v>53</v>
      </c>
      <c r="AZ464" s="1165" t="s">
        <v>85</v>
      </c>
      <c r="BA464" s="1165" t="s">
        <v>85</v>
      </c>
      <c r="BB464" s="1165" t="s">
        <v>85</v>
      </c>
      <c r="BC464" s="1165" t="s">
        <v>85</v>
      </c>
      <c r="BD464" s="1165" t="s">
        <v>85</v>
      </c>
      <c r="BE464" s="1165" t="s">
        <v>85</v>
      </c>
      <c r="BF464" s="1165" t="s">
        <v>85</v>
      </c>
      <c r="BG464" s="1165" t="s">
        <v>85</v>
      </c>
      <c r="BH464" s="1165" t="s">
        <v>85</v>
      </c>
      <c r="BI464" s="1165" t="s">
        <v>85</v>
      </c>
      <c r="BJ464" s="1165" t="s">
        <v>85</v>
      </c>
      <c r="BK464" s="1165" t="s">
        <v>85</v>
      </c>
      <c r="BL464" s="1165" t="s">
        <v>102</v>
      </c>
      <c r="BM464" s="1165" t="s">
        <v>85</v>
      </c>
      <c r="BN464" s="1165" t="s">
        <v>85</v>
      </c>
      <c r="BO464" s="1165" t="s">
        <v>85</v>
      </c>
      <c r="BP464" s="1165" t="s">
        <v>102</v>
      </c>
      <c r="BQ464" s="1165" t="s">
        <v>102</v>
      </c>
      <c r="BR464" s="1165" t="s">
        <v>332</v>
      </c>
      <c r="BS464" s="1165" t="s">
        <v>0</v>
      </c>
      <c r="BT464" s="1165" t="s">
        <v>333</v>
      </c>
      <c r="BU464" s="1165" t="s">
        <v>0</v>
      </c>
      <c r="BV464" s="1165" t="s">
        <v>0</v>
      </c>
      <c r="BW464" s="1165" t="s">
        <v>332</v>
      </c>
      <c r="BX464" s="1165" t="s">
        <v>332</v>
      </c>
      <c r="BY464" s="1165" t="s">
        <v>333</v>
      </c>
      <c r="BZ464" s="1165" t="s">
        <v>333</v>
      </c>
      <c r="CA464" s="1165" t="s">
        <v>333</v>
      </c>
      <c r="CB464" s="1165" t="s">
        <v>333</v>
      </c>
      <c r="CC464" s="1165" t="s">
        <v>333</v>
      </c>
      <c r="CD464" s="1165" t="s">
        <v>51</v>
      </c>
      <c r="CE464" s="1165" t="s">
        <v>15</v>
      </c>
      <c r="CF464" s="1165" t="s">
        <v>15</v>
      </c>
      <c r="CG464" s="1165" t="s">
        <v>15</v>
      </c>
      <c r="CH464" s="1165" t="s">
        <v>15</v>
      </c>
      <c r="CI464" s="1165" t="s">
        <v>15</v>
      </c>
      <c r="CJ464" s="1165" t="s">
        <v>51</v>
      </c>
      <c r="CK464" s="1165" t="s">
        <v>53</v>
      </c>
      <c r="CL464" s="1165">
        <f t="shared" si="12"/>
        <v>2.5</v>
      </c>
      <c r="CN464" s="1165"/>
      <c r="CO464" s="1165"/>
      <c r="CP464" s="1165"/>
      <c r="CQ464" s="1165"/>
    </row>
    <row r="465" spans="1:95" hidden="1">
      <c r="A465" s="1165" t="s">
        <v>716</v>
      </c>
      <c r="B465" s="1180">
        <v>45108</v>
      </c>
      <c r="C465" s="1181">
        <v>45117</v>
      </c>
      <c r="D465" s="1182"/>
      <c r="E465" s="1183">
        <v>8.6</v>
      </c>
      <c r="F465" s="1165">
        <v>923.1</v>
      </c>
      <c r="G465" s="1234"/>
      <c r="H465" s="1165"/>
      <c r="I465" s="1165"/>
      <c r="J465" s="1165"/>
      <c r="K465" s="1165"/>
      <c r="L465" s="1183">
        <v>8.4499999999999993</v>
      </c>
      <c r="M465" s="1165">
        <v>879</v>
      </c>
      <c r="N465" s="1165" t="s">
        <v>53</v>
      </c>
      <c r="O465" s="1165"/>
      <c r="P465" s="1165"/>
      <c r="Q465" s="1165"/>
      <c r="R465" s="1165"/>
      <c r="S465" s="1165"/>
      <c r="T465" s="1165"/>
      <c r="U465" s="1165"/>
      <c r="V465" s="1165"/>
      <c r="W465" s="1165"/>
      <c r="X465" s="1165"/>
      <c r="Y465" s="1165"/>
      <c r="Z465" s="1165"/>
      <c r="AA465" s="1165"/>
      <c r="AB465" s="1165"/>
      <c r="AC465" s="1165"/>
      <c r="AD465" s="1165"/>
      <c r="AE465" s="1165"/>
      <c r="AF465" s="1165"/>
      <c r="AG465" s="1165"/>
      <c r="AH465" s="1165"/>
      <c r="AI465" s="1165"/>
      <c r="AJ465" s="1165"/>
      <c r="AK465" s="1165"/>
      <c r="AL465" s="1165"/>
      <c r="AM465" s="1165"/>
      <c r="AN465" s="1165"/>
      <c r="AO465" s="1165"/>
      <c r="AP465" s="1165"/>
      <c r="AQ465" s="1165"/>
      <c r="AR465" s="1165"/>
      <c r="AS465" s="1165"/>
      <c r="AT465" s="1165"/>
      <c r="AU465" s="1165"/>
      <c r="AV465" s="1165"/>
      <c r="AW465" s="1165"/>
      <c r="AX465" s="1165"/>
      <c r="AY465" s="1165"/>
      <c r="AZ465" s="1165"/>
      <c r="BA465" s="1165"/>
      <c r="BB465" s="1165"/>
      <c r="BC465" s="1165"/>
      <c r="BD465" s="1165"/>
      <c r="BE465" s="1165"/>
      <c r="BF465" s="1165"/>
      <c r="BG465" s="1165"/>
      <c r="BH465" s="1165"/>
      <c r="BI465" s="1165"/>
      <c r="BJ465" s="1165"/>
      <c r="BK465" s="1165"/>
      <c r="BL465" s="1165"/>
      <c r="BM465" s="1165"/>
      <c r="BN465" s="1165"/>
      <c r="BO465" s="1165"/>
      <c r="BP465" s="1165"/>
      <c r="BQ465" s="1165"/>
      <c r="BR465" s="1165"/>
      <c r="BS465" s="1165"/>
      <c r="BT465" s="1165"/>
      <c r="BU465" s="1165"/>
      <c r="BV465" s="1165"/>
      <c r="BW465" s="1165"/>
      <c r="BX465" s="1165"/>
      <c r="BY465" s="1165"/>
      <c r="BZ465" s="1165"/>
      <c r="CA465" s="1165"/>
      <c r="CB465" s="1165"/>
      <c r="CC465" s="1165"/>
      <c r="CD465" s="1165"/>
      <c r="CE465" s="1165"/>
      <c r="CF465" s="1165"/>
      <c r="CG465" s="1165"/>
      <c r="CH465" s="1165"/>
      <c r="CI465" s="1165"/>
      <c r="CJ465" s="1165"/>
      <c r="CK465" s="1165"/>
      <c r="CL465" s="1165">
        <f t="shared" si="12"/>
        <v>2.5</v>
      </c>
      <c r="CN465" s="1165"/>
      <c r="CO465" s="1165"/>
      <c r="CP465" s="1165"/>
      <c r="CQ465" s="1165"/>
    </row>
    <row r="466" spans="1:95" hidden="1">
      <c r="A466" s="1165" t="s">
        <v>716</v>
      </c>
      <c r="B466" s="1180">
        <v>45139</v>
      </c>
      <c r="C466" s="1181">
        <v>45153</v>
      </c>
      <c r="D466" s="1182"/>
      <c r="E466" s="1165">
        <v>8.85</v>
      </c>
      <c r="F466" s="1165">
        <v>141</v>
      </c>
      <c r="G466" s="1234"/>
      <c r="H466" s="1165"/>
      <c r="I466" s="1165"/>
      <c r="J466" s="1165"/>
      <c r="K466" s="1165"/>
      <c r="L466" s="1183">
        <v>8.66</v>
      </c>
      <c r="M466" s="1165">
        <v>1440</v>
      </c>
      <c r="N466" s="1165">
        <v>13</v>
      </c>
      <c r="O466" s="1165"/>
      <c r="P466" s="1165"/>
      <c r="Q466" s="1165"/>
      <c r="R466" s="1165"/>
      <c r="S466" s="1165"/>
      <c r="T466" s="1165"/>
      <c r="U466" s="1165"/>
      <c r="V466" s="1165"/>
      <c r="W466" s="1165"/>
      <c r="X466" s="1165"/>
      <c r="Y466" s="1165"/>
      <c r="Z466" s="1165"/>
      <c r="AA466" s="1165"/>
      <c r="AB466" s="1165"/>
      <c r="AC466" s="1165"/>
      <c r="AD466" s="1165"/>
      <c r="AE466" s="1165"/>
      <c r="AF466" s="1165"/>
      <c r="AG466" s="1165"/>
      <c r="AH466" s="1165"/>
      <c r="AI466" s="1165"/>
      <c r="AJ466" s="1165"/>
      <c r="AK466" s="1165"/>
      <c r="AL466" s="1165"/>
      <c r="AM466" s="1165"/>
      <c r="AN466" s="1165"/>
      <c r="AO466" s="1165"/>
      <c r="AP466" s="1165"/>
      <c r="AQ466" s="1165"/>
      <c r="AR466" s="1165"/>
      <c r="AS466" s="1165"/>
      <c r="AT466" s="1165"/>
      <c r="AU466" s="1165"/>
      <c r="AV466" s="1165"/>
      <c r="AW466" s="1165"/>
      <c r="AX466" s="1165"/>
      <c r="AY466" s="1165"/>
      <c r="AZ466" s="1165"/>
      <c r="BA466" s="1165"/>
      <c r="BB466" s="1165"/>
      <c r="BC466" s="1165"/>
      <c r="BD466" s="1165"/>
      <c r="BE466" s="1165"/>
      <c r="BF466" s="1165"/>
      <c r="BG466" s="1165"/>
      <c r="BH466" s="1165"/>
      <c r="BI466" s="1165"/>
      <c r="BJ466" s="1165"/>
      <c r="BK466" s="1165"/>
      <c r="BL466" s="1165"/>
      <c r="BM466" s="1165"/>
      <c r="BN466" s="1165"/>
      <c r="BO466" s="1165"/>
      <c r="BP466" s="1165"/>
      <c r="BQ466" s="1165"/>
      <c r="BR466" s="1165"/>
      <c r="BS466" s="1165"/>
      <c r="BT466" s="1165"/>
      <c r="BU466" s="1165"/>
      <c r="BV466" s="1165"/>
      <c r="BW466" s="1165"/>
      <c r="BX466" s="1165"/>
      <c r="BY466" s="1165"/>
      <c r="BZ466" s="1165"/>
      <c r="CA466" s="1165"/>
      <c r="CB466" s="1165"/>
      <c r="CC466" s="1165"/>
      <c r="CD466" s="1165"/>
      <c r="CE466" s="1165"/>
      <c r="CF466" s="1165"/>
      <c r="CG466" s="1165"/>
      <c r="CH466" s="1165"/>
      <c r="CI466" s="1165"/>
      <c r="CJ466" s="1165"/>
      <c r="CK466" s="1165"/>
      <c r="CL466" s="1165">
        <f t="shared" si="12"/>
        <v>13</v>
      </c>
      <c r="CN466" s="1165"/>
      <c r="CO466" s="1165"/>
      <c r="CP466" s="1165"/>
      <c r="CQ466" s="1165"/>
    </row>
    <row r="467" spans="1:95" hidden="1">
      <c r="A467" s="1165" t="s">
        <v>716</v>
      </c>
      <c r="B467" s="1180">
        <v>45170</v>
      </c>
      <c r="C467" s="1181">
        <v>45188</v>
      </c>
      <c r="D467" s="1182"/>
      <c r="E467" s="1183">
        <v>8.3000000000000007</v>
      </c>
      <c r="F467" s="1165">
        <v>1678</v>
      </c>
      <c r="G467" s="1234"/>
      <c r="H467" s="1165"/>
      <c r="I467" s="1165"/>
      <c r="J467" s="1165"/>
      <c r="K467" s="1165"/>
      <c r="L467" s="1183">
        <v>8.2100000000000009</v>
      </c>
      <c r="M467" s="1165">
        <v>1710</v>
      </c>
      <c r="N467" s="1165">
        <v>22</v>
      </c>
      <c r="O467" s="1165" t="s">
        <v>51</v>
      </c>
      <c r="P467" s="1165" t="s">
        <v>51</v>
      </c>
      <c r="Q467" s="1165">
        <v>57</v>
      </c>
      <c r="R467" s="1165">
        <v>57</v>
      </c>
      <c r="S467" s="1165">
        <v>2</v>
      </c>
      <c r="T467" s="1165">
        <v>764</v>
      </c>
      <c r="U467" s="1165" t="s">
        <v>30</v>
      </c>
      <c r="V467" s="1165" t="s">
        <v>17</v>
      </c>
      <c r="W467" s="1165">
        <v>2.5999999999999999E-2</v>
      </c>
      <c r="X467" s="1165" t="s">
        <v>37</v>
      </c>
      <c r="Y467" s="1165" t="s">
        <v>17</v>
      </c>
      <c r="Z467" s="1165" t="s">
        <v>17</v>
      </c>
      <c r="AA467" s="1165" t="s">
        <v>17</v>
      </c>
      <c r="AB467" s="1165" t="s">
        <v>17</v>
      </c>
      <c r="AC467" s="1165">
        <v>1E-3</v>
      </c>
      <c r="AD467" s="1165">
        <v>2E-3</v>
      </c>
      <c r="AE467" s="1165" t="s">
        <v>30</v>
      </c>
      <c r="AF467" s="1165" t="s">
        <v>50</v>
      </c>
      <c r="AG467" s="1165">
        <v>0.08</v>
      </c>
      <c r="AH467" s="1165" t="s">
        <v>52</v>
      </c>
      <c r="AI467" s="1165">
        <v>0.16</v>
      </c>
      <c r="AJ467" s="1165" t="s">
        <v>17</v>
      </c>
      <c r="AK467" s="1165">
        <v>3.3000000000000002E-2</v>
      </c>
      <c r="AL467" s="1165" t="s">
        <v>37</v>
      </c>
      <c r="AM467" s="1165">
        <v>1E-3</v>
      </c>
      <c r="AN467" s="1165" t="s">
        <v>17</v>
      </c>
      <c r="AO467" s="1165">
        <v>1E-3</v>
      </c>
      <c r="AP467" s="1165" t="s">
        <v>17</v>
      </c>
      <c r="AQ467" s="1165">
        <v>3.0000000000000001E-3</v>
      </c>
      <c r="AR467" s="1165">
        <v>3.0000000000000001E-3</v>
      </c>
      <c r="AS467" s="1165" t="s">
        <v>30</v>
      </c>
      <c r="AT467" s="1165" t="s">
        <v>50</v>
      </c>
      <c r="AU467" s="1165">
        <v>0.1</v>
      </c>
      <c r="AV467" s="1165">
        <v>0.12</v>
      </c>
      <c r="AW467" s="1165" t="s">
        <v>37</v>
      </c>
      <c r="AX467" s="1165" t="s">
        <v>37</v>
      </c>
      <c r="AY467" s="1165" t="s">
        <v>53</v>
      </c>
      <c r="AZ467" s="1165" t="s">
        <v>85</v>
      </c>
      <c r="BA467" s="1165" t="s">
        <v>85</v>
      </c>
      <c r="BB467" s="1165" t="s">
        <v>85</v>
      </c>
      <c r="BC467" s="1165" t="s">
        <v>85</v>
      </c>
      <c r="BD467" s="1165" t="s">
        <v>85</v>
      </c>
      <c r="BE467" s="1165" t="s">
        <v>85</v>
      </c>
      <c r="BF467" s="1165" t="s">
        <v>85</v>
      </c>
      <c r="BG467" s="1165" t="s">
        <v>85</v>
      </c>
      <c r="BH467" s="1165" t="s">
        <v>85</v>
      </c>
      <c r="BI467" s="1165" t="s">
        <v>85</v>
      </c>
      <c r="BJ467" s="1165" t="s">
        <v>85</v>
      </c>
      <c r="BK467" s="1165" t="s">
        <v>85</v>
      </c>
      <c r="BL467" s="1165" t="s">
        <v>102</v>
      </c>
      <c r="BM467" s="1165" t="s">
        <v>85</v>
      </c>
      <c r="BN467" s="1165" t="s">
        <v>85</v>
      </c>
      <c r="BO467" s="1165" t="s">
        <v>85</v>
      </c>
      <c r="BP467" s="1165" t="s">
        <v>102</v>
      </c>
      <c r="BQ467" s="1165" t="s">
        <v>102</v>
      </c>
      <c r="BR467" s="1165" t="s">
        <v>332</v>
      </c>
      <c r="BS467" s="1165" t="s">
        <v>0</v>
      </c>
      <c r="BT467" s="1165" t="s">
        <v>333</v>
      </c>
      <c r="BU467" s="1165" t="s">
        <v>0</v>
      </c>
      <c r="BV467" s="1165" t="s">
        <v>0</v>
      </c>
      <c r="BW467" s="1165" t="s">
        <v>332</v>
      </c>
      <c r="BX467" s="1165" t="s">
        <v>332</v>
      </c>
      <c r="BY467" s="1165" t="s">
        <v>333</v>
      </c>
      <c r="BZ467" s="1165" t="s">
        <v>333</v>
      </c>
      <c r="CA467" s="1165" t="s">
        <v>333</v>
      </c>
      <c r="CB467" s="1165" t="s">
        <v>333</v>
      </c>
      <c r="CC467" s="1165" t="s">
        <v>333</v>
      </c>
      <c r="CD467" s="1165" t="s">
        <v>51</v>
      </c>
      <c r="CE467" s="1165" t="s">
        <v>15</v>
      </c>
      <c r="CF467" s="1165" t="s">
        <v>15</v>
      </c>
      <c r="CG467" s="1165" t="s">
        <v>15</v>
      </c>
      <c r="CH467" s="1165" t="s">
        <v>15</v>
      </c>
      <c r="CI467" s="1165" t="s">
        <v>15</v>
      </c>
      <c r="CJ467" s="1165" t="s">
        <v>51</v>
      </c>
      <c r="CK467" s="1165" t="s">
        <v>53</v>
      </c>
      <c r="CL467" s="1165">
        <f t="shared" si="12"/>
        <v>22</v>
      </c>
      <c r="CN467" s="1165"/>
      <c r="CO467" s="1165"/>
      <c r="CP467" s="1165"/>
      <c r="CQ467" s="1165"/>
    </row>
    <row r="468" spans="1:95" hidden="1">
      <c r="A468" s="1165" t="s">
        <v>716</v>
      </c>
      <c r="B468" s="1180">
        <v>45200</v>
      </c>
      <c r="C468" s="1181">
        <v>45209</v>
      </c>
      <c r="D468" s="1182"/>
      <c r="E468" s="1165">
        <v>8.5500000000000007</v>
      </c>
      <c r="F468" s="1165">
        <v>1431</v>
      </c>
      <c r="G468" s="1234"/>
      <c r="H468" s="1165"/>
      <c r="I468" s="1165"/>
      <c r="J468" s="1165"/>
      <c r="K468" s="1165"/>
      <c r="L468" s="1183">
        <v>8.57</v>
      </c>
      <c r="M468" s="1165">
        <v>1720</v>
      </c>
      <c r="N468" s="1165">
        <v>5</v>
      </c>
      <c r="O468" s="1165"/>
      <c r="P468" s="1165"/>
      <c r="Q468" s="1165"/>
      <c r="R468" s="1165"/>
      <c r="S468" s="1165"/>
      <c r="T468" s="1165"/>
      <c r="U468" s="1165"/>
      <c r="V468" s="1165"/>
      <c r="W468" s="1165"/>
      <c r="X468" s="1165"/>
      <c r="Y468" s="1165"/>
      <c r="Z468" s="1165"/>
      <c r="AA468" s="1165"/>
      <c r="AB468" s="1165"/>
      <c r="AC468" s="1165"/>
      <c r="AD468" s="1165"/>
      <c r="AE468" s="1165"/>
      <c r="AF468" s="1165"/>
      <c r="AG468" s="1165"/>
      <c r="AH468" s="1165"/>
      <c r="AI468" s="1165"/>
      <c r="AJ468" s="1165"/>
      <c r="AK468" s="1165"/>
      <c r="AL468" s="1165"/>
      <c r="AM468" s="1165"/>
      <c r="AN468" s="1165"/>
      <c r="AO468" s="1165"/>
      <c r="AP468" s="1165"/>
      <c r="AQ468" s="1165"/>
      <c r="AR468" s="1165"/>
      <c r="AS468" s="1165"/>
      <c r="AT468" s="1165"/>
      <c r="AU468" s="1165"/>
      <c r="AV468" s="1165"/>
      <c r="AW468" s="1165"/>
      <c r="AX468" s="1165"/>
      <c r="AY468" s="1165"/>
      <c r="AZ468" s="1165"/>
      <c r="BA468" s="1165"/>
      <c r="BB468" s="1165"/>
      <c r="BC468" s="1165"/>
      <c r="BD468" s="1165"/>
      <c r="BE468" s="1165"/>
      <c r="BF468" s="1165"/>
      <c r="BG468" s="1165"/>
      <c r="BH468" s="1165"/>
      <c r="BI468" s="1165"/>
      <c r="BJ468" s="1165"/>
      <c r="BK468" s="1165"/>
      <c r="BL468" s="1165"/>
      <c r="BM468" s="1165"/>
      <c r="BN468" s="1165"/>
      <c r="BO468" s="1165"/>
      <c r="BP468" s="1165"/>
      <c r="BQ468" s="1165"/>
      <c r="BR468" s="1165"/>
      <c r="BS468" s="1165"/>
      <c r="BT468" s="1165"/>
      <c r="BU468" s="1165"/>
      <c r="BV468" s="1165"/>
      <c r="BW468" s="1165"/>
      <c r="BX468" s="1165"/>
      <c r="BY468" s="1165"/>
      <c r="BZ468" s="1165"/>
      <c r="CA468" s="1165"/>
      <c r="CB468" s="1165"/>
      <c r="CC468" s="1165"/>
      <c r="CD468" s="1165"/>
      <c r="CE468" s="1165"/>
      <c r="CF468" s="1165"/>
      <c r="CG468" s="1165"/>
      <c r="CH468" s="1165"/>
      <c r="CI468" s="1165"/>
      <c r="CJ468" s="1165"/>
      <c r="CK468" s="1165"/>
      <c r="CL468" s="1165">
        <f t="shared" si="12"/>
        <v>5</v>
      </c>
      <c r="CN468" s="1165"/>
      <c r="CO468" s="1165"/>
      <c r="CP468" s="1165"/>
      <c r="CQ468" s="1165"/>
    </row>
    <row r="469" spans="1:95" hidden="1">
      <c r="A469" s="1165" t="s">
        <v>716</v>
      </c>
      <c r="B469" s="1180">
        <v>45231</v>
      </c>
      <c r="C469" s="1181">
        <v>45244</v>
      </c>
      <c r="D469" s="1182"/>
      <c r="E469" s="1165">
        <v>8.86</v>
      </c>
      <c r="F469" s="1165">
        <v>1617</v>
      </c>
      <c r="G469" s="1234"/>
      <c r="H469" s="1165"/>
      <c r="I469" s="1165"/>
      <c r="J469" s="1165"/>
      <c r="K469" s="1165"/>
      <c r="L469" s="1183">
        <v>8.99</v>
      </c>
      <c r="M469" s="1165">
        <v>1750</v>
      </c>
      <c r="N469" s="1165" t="s">
        <v>53</v>
      </c>
      <c r="O469" s="1165"/>
      <c r="P469" s="1165"/>
      <c r="Q469" s="1165"/>
      <c r="R469" s="1165"/>
      <c r="S469" s="1165"/>
      <c r="T469" s="1165"/>
      <c r="U469" s="1165"/>
      <c r="V469" s="1165"/>
      <c r="W469" s="1165"/>
      <c r="X469" s="1165"/>
      <c r="Y469" s="1165"/>
      <c r="Z469" s="1165"/>
      <c r="AA469" s="1165"/>
      <c r="AB469" s="1165"/>
      <c r="AC469" s="1165"/>
      <c r="AD469" s="1165"/>
      <c r="AE469" s="1165"/>
      <c r="AF469" s="1165"/>
      <c r="AG469" s="1165"/>
      <c r="AH469" s="1165"/>
      <c r="AI469" s="1165"/>
      <c r="AJ469" s="1165"/>
      <c r="AK469" s="1165"/>
      <c r="AL469" s="1165"/>
      <c r="AM469" s="1165"/>
      <c r="AN469" s="1165"/>
      <c r="AO469" s="1165"/>
      <c r="AP469" s="1165"/>
      <c r="AQ469" s="1165"/>
      <c r="AR469" s="1165"/>
      <c r="AS469" s="1165"/>
      <c r="AT469" s="1165"/>
      <c r="AU469" s="1165"/>
      <c r="AV469" s="1165"/>
      <c r="AW469" s="1165"/>
      <c r="AX469" s="1165"/>
      <c r="AY469" s="1165"/>
      <c r="AZ469" s="1165"/>
      <c r="BA469" s="1165"/>
      <c r="BB469" s="1165"/>
      <c r="BC469" s="1165"/>
      <c r="BD469" s="1165"/>
      <c r="BE469" s="1165"/>
      <c r="BF469" s="1165"/>
      <c r="BG469" s="1165"/>
      <c r="BH469" s="1165"/>
      <c r="BI469" s="1165"/>
      <c r="BJ469" s="1165"/>
      <c r="BK469" s="1165"/>
      <c r="BL469" s="1165"/>
      <c r="BM469" s="1165"/>
      <c r="BN469" s="1165"/>
      <c r="BO469" s="1165"/>
      <c r="BP469" s="1165"/>
      <c r="BQ469" s="1165"/>
      <c r="BR469" s="1165"/>
      <c r="BS469" s="1165"/>
      <c r="BT469" s="1165"/>
      <c r="BU469" s="1165"/>
      <c r="BV469" s="1165"/>
      <c r="BW469" s="1165"/>
      <c r="BX469" s="1165"/>
      <c r="BY469" s="1165"/>
      <c r="BZ469" s="1165"/>
      <c r="CA469" s="1165"/>
      <c r="CB469" s="1165"/>
      <c r="CC469" s="1165"/>
      <c r="CD469" s="1165"/>
      <c r="CE469" s="1165"/>
      <c r="CF469" s="1165"/>
      <c r="CG469" s="1165"/>
      <c r="CH469" s="1165"/>
      <c r="CI469" s="1165"/>
      <c r="CJ469" s="1165"/>
      <c r="CK469" s="1165"/>
      <c r="CL469" s="1165">
        <f t="shared" si="12"/>
        <v>2.5</v>
      </c>
      <c r="CN469" s="1165"/>
      <c r="CO469" s="1165"/>
      <c r="CP469" s="1165"/>
      <c r="CQ469" s="1165"/>
    </row>
    <row r="470" spans="1:95" hidden="1">
      <c r="A470" s="1165" t="s">
        <v>716</v>
      </c>
      <c r="B470" s="1180">
        <v>45261</v>
      </c>
      <c r="C470" s="1181">
        <v>45271</v>
      </c>
      <c r="D470" s="1182"/>
      <c r="E470" s="1165"/>
      <c r="F470" s="1165"/>
      <c r="G470" s="1234"/>
      <c r="H470" s="1165"/>
      <c r="I470" s="1165"/>
      <c r="J470" s="1165"/>
      <c r="K470" s="1165" t="s">
        <v>73</v>
      </c>
      <c r="L470" s="1183"/>
      <c r="M470" s="1165"/>
      <c r="N470" s="1165"/>
      <c r="O470" s="1165"/>
      <c r="P470" s="1165"/>
      <c r="Q470" s="1165"/>
      <c r="R470" s="1165"/>
      <c r="S470" s="1165"/>
      <c r="T470" s="1165"/>
      <c r="U470" s="1165"/>
      <c r="V470" s="1165"/>
      <c r="W470" s="1165"/>
      <c r="X470" s="1165"/>
      <c r="Y470" s="1165"/>
      <c r="Z470" s="1165"/>
      <c r="AA470" s="1165"/>
      <c r="AB470" s="1165"/>
      <c r="AC470" s="1165"/>
      <c r="AD470" s="1165"/>
      <c r="AE470" s="1165"/>
      <c r="AF470" s="1165"/>
      <c r="AG470" s="1165"/>
      <c r="AH470" s="1165" t="s">
        <v>52</v>
      </c>
      <c r="AI470" s="1165"/>
      <c r="AJ470" s="1165"/>
      <c r="AK470" s="1165"/>
      <c r="AL470" s="1165"/>
      <c r="AM470" s="1165"/>
      <c r="AN470" s="1165"/>
      <c r="AO470" s="1165"/>
      <c r="AP470" s="1165"/>
      <c r="AQ470" s="1165"/>
      <c r="AR470" s="1165"/>
      <c r="AS470" s="1165"/>
      <c r="AT470" s="1165"/>
      <c r="AU470" s="1165"/>
      <c r="AV470" s="1165"/>
      <c r="AW470" s="1165"/>
      <c r="AX470" s="1165"/>
      <c r="AY470" s="1165"/>
      <c r="AZ470" s="1165"/>
      <c r="BA470" s="1165"/>
      <c r="BB470" s="1165"/>
      <c r="BC470" s="1165"/>
      <c r="BD470" s="1165"/>
      <c r="BE470" s="1165"/>
      <c r="BF470" s="1165"/>
      <c r="BG470" s="1165"/>
      <c r="BH470" s="1165"/>
      <c r="BI470" s="1165"/>
      <c r="BJ470" s="1165"/>
      <c r="BK470" s="1165"/>
      <c r="BL470" s="1165"/>
      <c r="BM470" s="1165"/>
      <c r="BN470" s="1165"/>
      <c r="BO470" s="1165"/>
      <c r="BP470" s="1165"/>
      <c r="BQ470" s="1165"/>
      <c r="BR470" s="1165"/>
      <c r="BS470" s="1165"/>
      <c r="BT470" s="1165"/>
      <c r="BU470" s="1165"/>
      <c r="BV470" s="1165"/>
      <c r="BW470" s="1165"/>
      <c r="BX470" s="1165"/>
      <c r="BY470" s="1165"/>
      <c r="BZ470" s="1165"/>
      <c r="CA470" s="1165"/>
      <c r="CB470" s="1165"/>
      <c r="CC470" s="1165"/>
      <c r="CD470" s="1165"/>
      <c r="CE470" s="1165"/>
      <c r="CF470" s="1165"/>
      <c r="CG470" s="1165"/>
      <c r="CH470" s="1165"/>
      <c r="CI470" s="1165"/>
      <c r="CJ470" s="1165"/>
      <c r="CK470" s="1165"/>
      <c r="CL470" s="1165"/>
      <c r="CN470" s="1165"/>
      <c r="CO470" s="1165"/>
      <c r="CP470" s="1165"/>
      <c r="CQ470" s="1165"/>
    </row>
    <row r="471" spans="1:95" hidden="1">
      <c r="A471" s="1165" t="s">
        <v>716</v>
      </c>
      <c r="B471" s="1180">
        <v>45292</v>
      </c>
      <c r="C471" s="1181">
        <v>45321</v>
      </c>
      <c r="D471" s="1182"/>
      <c r="E471" s="1165">
        <v>8.1300000000000008</v>
      </c>
      <c r="F471" s="1165">
        <v>1480</v>
      </c>
      <c r="G471" s="1234">
        <v>27</v>
      </c>
      <c r="H471" s="1165" t="s">
        <v>245</v>
      </c>
      <c r="I471" s="1165" t="s">
        <v>246</v>
      </c>
      <c r="J471" s="1165" t="s">
        <v>433</v>
      </c>
      <c r="K471" s="1165"/>
      <c r="L471" s="1183">
        <v>8.31</v>
      </c>
      <c r="M471" s="1165">
        <v>1540</v>
      </c>
      <c r="N471" s="1165" t="s">
        <v>53</v>
      </c>
      <c r="O471" s="1165"/>
      <c r="P471" s="1165"/>
      <c r="Q471" s="1165"/>
      <c r="R471" s="1165"/>
      <c r="S471" s="1165"/>
      <c r="T471" s="1165"/>
      <c r="U471" s="1165"/>
      <c r="V471" s="1165"/>
      <c r="W471" s="1165"/>
      <c r="X471" s="1165"/>
      <c r="Y471" s="1165"/>
      <c r="Z471" s="1165"/>
      <c r="AA471" s="1165"/>
      <c r="AB471" s="1165"/>
      <c r="AC471" s="1165"/>
      <c r="AD471" s="1165"/>
      <c r="AE471" s="1165"/>
      <c r="AF471" s="1165"/>
      <c r="AG471" s="1165"/>
      <c r="AH471" s="1165"/>
      <c r="AI471" s="1165"/>
      <c r="AJ471" s="1165"/>
      <c r="AK471" s="1165"/>
      <c r="AL471" s="1165"/>
      <c r="AM471" s="1165"/>
      <c r="AN471" s="1165"/>
      <c r="AO471" s="1165"/>
      <c r="AP471" s="1165"/>
      <c r="AQ471" s="1165"/>
      <c r="AR471" s="1165"/>
      <c r="AS471" s="1165"/>
      <c r="AT471" s="1165"/>
      <c r="AU471" s="1165"/>
      <c r="AV471" s="1165"/>
      <c r="AW471" s="1165"/>
      <c r="AX471" s="1165"/>
      <c r="AY471" s="1165"/>
      <c r="AZ471" s="1165"/>
      <c r="BA471" s="1165"/>
      <c r="BB471" s="1165"/>
      <c r="BC471" s="1165"/>
      <c r="BD471" s="1165"/>
      <c r="BE471" s="1165"/>
      <c r="BF471" s="1165"/>
      <c r="BG471" s="1165"/>
      <c r="BH471" s="1165"/>
      <c r="BI471" s="1165"/>
      <c r="BJ471" s="1165"/>
      <c r="BK471" s="1165"/>
      <c r="BL471" s="1165"/>
      <c r="BM471" s="1165"/>
      <c r="BN471" s="1165"/>
      <c r="BO471" s="1165"/>
      <c r="BP471" s="1165"/>
      <c r="BQ471" s="1165"/>
      <c r="BR471" s="1165"/>
      <c r="BS471" s="1165"/>
      <c r="BT471" s="1165"/>
      <c r="BU471" s="1165"/>
      <c r="BV471" s="1165"/>
      <c r="BW471" s="1165"/>
      <c r="BX471" s="1165"/>
      <c r="BY471" s="1165"/>
      <c r="BZ471" s="1165"/>
      <c r="CA471" s="1165"/>
      <c r="CB471" s="1165"/>
      <c r="CC471" s="1165"/>
      <c r="CD471" s="1165"/>
      <c r="CE471" s="1165"/>
      <c r="CF471" s="1165"/>
      <c r="CG471" s="1165"/>
      <c r="CH471" s="1165"/>
      <c r="CI471" s="1165"/>
      <c r="CJ471" s="1165"/>
      <c r="CK471" s="1165"/>
      <c r="CL471" s="1223">
        <f t="shared" si="12"/>
        <v>2.5</v>
      </c>
      <c r="CN471" s="1165"/>
      <c r="CO471" s="1165"/>
      <c r="CP471" s="1165"/>
      <c r="CQ471" s="1165"/>
    </row>
    <row r="472" spans="1:95" hidden="1">
      <c r="A472" s="1165" t="s">
        <v>716</v>
      </c>
      <c r="B472" s="1180">
        <v>45323</v>
      </c>
      <c r="C472" s="1181">
        <v>45350</v>
      </c>
      <c r="D472" s="1182"/>
      <c r="E472" s="1183">
        <v>8.17</v>
      </c>
      <c r="F472" s="1165">
        <v>1242</v>
      </c>
      <c r="G472" s="1234">
        <v>30.9</v>
      </c>
      <c r="H472" s="1165" t="s">
        <v>245</v>
      </c>
      <c r="I472" s="1165" t="s">
        <v>842</v>
      </c>
      <c r="J472" s="1165" t="s">
        <v>543</v>
      </c>
      <c r="K472" s="1165"/>
      <c r="L472" s="1183">
        <v>8.33</v>
      </c>
      <c r="M472" s="1165">
        <v>1210</v>
      </c>
      <c r="N472" s="1165">
        <v>14</v>
      </c>
      <c r="O472" s="1165"/>
      <c r="P472" s="1165"/>
      <c r="Q472" s="1165"/>
      <c r="R472" s="1165"/>
      <c r="S472" s="1165"/>
      <c r="T472" s="1165"/>
      <c r="U472" s="1165"/>
      <c r="V472" s="1165"/>
      <c r="W472" s="1165"/>
      <c r="X472" s="1165"/>
      <c r="Y472" s="1165"/>
      <c r="Z472" s="1165"/>
      <c r="AA472" s="1165"/>
      <c r="AB472" s="1165"/>
      <c r="AC472" s="1165"/>
      <c r="AD472" s="1165"/>
      <c r="AE472" s="1165"/>
      <c r="AF472" s="1165"/>
      <c r="AG472" s="1165"/>
      <c r="AH472" s="1165"/>
      <c r="AI472" s="1165"/>
      <c r="AJ472" s="1165"/>
      <c r="AK472" s="1165"/>
      <c r="AL472" s="1165"/>
      <c r="AM472" s="1165"/>
      <c r="AN472" s="1165"/>
      <c r="AO472" s="1165"/>
      <c r="AP472" s="1165"/>
      <c r="AQ472" s="1165"/>
      <c r="AR472" s="1165"/>
      <c r="AS472" s="1165"/>
      <c r="AT472" s="1165"/>
      <c r="AU472" s="1165"/>
      <c r="AV472" s="1165"/>
      <c r="AW472" s="1165"/>
      <c r="AX472" s="1165"/>
      <c r="AY472" s="1165"/>
      <c r="AZ472" s="1165"/>
      <c r="BA472" s="1165"/>
      <c r="BB472" s="1165"/>
      <c r="BC472" s="1165"/>
      <c r="BD472" s="1165"/>
      <c r="BE472" s="1165"/>
      <c r="BF472" s="1165"/>
      <c r="BG472" s="1165"/>
      <c r="BH472" s="1165"/>
      <c r="BI472" s="1165"/>
      <c r="BJ472" s="1165"/>
      <c r="BK472" s="1165"/>
      <c r="BL472" s="1165"/>
      <c r="BM472" s="1165"/>
      <c r="BN472" s="1165"/>
      <c r="BO472" s="1165"/>
      <c r="BP472" s="1165"/>
      <c r="BQ472" s="1165"/>
      <c r="BR472" s="1165"/>
      <c r="BS472" s="1165"/>
      <c r="BT472" s="1165"/>
      <c r="BU472" s="1165"/>
      <c r="BV472" s="1165"/>
      <c r="BW472" s="1165"/>
      <c r="BX472" s="1165"/>
      <c r="BY472" s="1165"/>
      <c r="BZ472" s="1165"/>
      <c r="CA472" s="1165"/>
      <c r="CB472" s="1165"/>
      <c r="CC472" s="1165"/>
      <c r="CD472" s="1165"/>
      <c r="CE472" s="1165"/>
      <c r="CF472" s="1165"/>
      <c r="CG472" s="1165"/>
      <c r="CH472" s="1165"/>
      <c r="CI472" s="1165"/>
      <c r="CJ472" s="1165"/>
      <c r="CK472" s="1165"/>
      <c r="CL472" s="1223">
        <f t="shared" si="12"/>
        <v>14</v>
      </c>
      <c r="CN472" s="1165"/>
      <c r="CO472" s="1165"/>
      <c r="CP472" s="1165"/>
      <c r="CQ472" s="1165"/>
    </row>
    <row r="473" spans="1:95" hidden="1">
      <c r="A473" s="1165" t="s">
        <v>716</v>
      </c>
      <c r="B473" s="1180">
        <v>45352</v>
      </c>
      <c r="C473" s="1181">
        <v>45363</v>
      </c>
      <c r="D473" s="1182"/>
      <c r="E473" s="1183"/>
      <c r="F473" s="1165"/>
      <c r="G473" s="1234"/>
      <c r="H473" s="1165"/>
      <c r="I473" s="1165"/>
      <c r="J473" s="1165"/>
      <c r="K473" s="1165" t="s">
        <v>800</v>
      </c>
      <c r="L473" s="1183"/>
      <c r="M473" s="1165"/>
      <c r="N473" s="1165"/>
      <c r="O473" s="1165"/>
      <c r="P473" s="1165"/>
      <c r="Q473" s="1165"/>
      <c r="R473" s="1165"/>
      <c r="S473" s="1165"/>
      <c r="T473" s="1165"/>
      <c r="U473" s="1165"/>
      <c r="V473" s="1165"/>
      <c r="W473" s="1165"/>
      <c r="X473" s="1165"/>
      <c r="Y473" s="1165"/>
      <c r="Z473" s="1165"/>
      <c r="AA473" s="1165"/>
      <c r="AB473" s="1165"/>
      <c r="AC473" s="1165"/>
      <c r="AD473" s="1165"/>
      <c r="AE473" s="1165"/>
      <c r="AF473" s="1165"/>
      <c r="AG473" s="1165"/>
      <c r="AH473" s="1165"/>
      <c r="AI473" s="1165"/>
      <c r="AJ473" s="1165"/>
      <c r="AK473" s="1165"/>
      <c r="AL473" s="1165"/>
      <c r="AM473" s="1165"/>
      <c r="AN473" s="1165"/>
      <c r="AO473" s="1165"/>
      <c r="AP473" s="1165"/>
      <c r="AQ473" s="1165"/>
      <c r="AR473" s="1165"/>
      <c r="AS473" s="1165"/>
      <c r="AT473" s="1165"/>
      <c r="AU473" s="1165"/>
      <c r="AV473" s="1165"/>
      <c r="AW473" s="1165"/>
      <c r="AX473" s="1165"/>
      <c r="AY473" s="1165"/>
      <c r="AZ473" s="1165"/>
      <c r="BA473" s="1165"/>
      <c r="BB473" s="1165"/>
      <c r="BC473" s="1165"/>
      <c r="BD473" s="1165"/>
      <c r="BE473" s="1165"/>
      <c r="BF473" s="1165"/>
      <c r="BG473" s="1165"/>
      <c r="BH473" s="1165"/>
      <c r="BI473" s="1165"/>
      <c r="BJ473" s="1165"/>
      <c r="BK473" s="1165"/>
      <c r="BL473" s="1165"/>
      <c r="BM473" s="1165"/>
      <c r="BN473" s="1165"/>
      <c r="BO473" s="1165"/>
      <c r="BP473" s="1165"/>
      <c r="BQ473" s="1165"/>
      <c r="BR473" s="1165"/>
      <c r="BS473" s="1165"/>
      <c r="BT473" s="1165"/>
      <c r="BU473" s="1165"/>
      <c r="BV473" s="1165"/>
      <c r="BW473" s="1165"/>
      <c r="BX473" s="1165"/>
      <c r="BY473" s="1165"/>
      <c r="BZ473" s="1165"/>
      <c r="CA473" s="1165"/>
      <c r="CB473" s="1165"/>
      <c r="CC473" s="1165"/>
      <c r="CD473" s="1165"/>
      <c r="CE473" s="1165"/>
      <c r="CF473" s="1165"/>
      <c r="CG473" s="1165"/>
      <c r="CH473" s="1165"/>
      <c r="CI473" s="1165"/>
      <c r="CJ473" s="1165"/>
      <c r="CK473" s="1165"/>
      <c r="CL473" s="1223"/>
      <c r="CN473" s="1165"/>
      <c r="CO473" s="1165"/>
      <c r="CP473" s="1165"/>
      <c r="CQ473" s="1165"/>
    </row>
    <row r="474" spans="1:95" hidden="1">
      <c r="A474" s="1165" t="s">
        <v>716</v>
      </c>
      <c r="B474" s="1180">
        <v>45383</v>
      </c>
      <c r="C474" s="1181">
        <v>45390</v>
      </c>
      <c r="D474" s="1182"/>
      <c r="E474" s="1183">
        <v>8.1</v>
      </c>
      <c r="F474" s="1165">
        <v>727.9</v>
      </c>
      <c r="G474" s="1234">
        <v>25.7</v>
      </c>
      <c r="H474" s="1165" t="s">
        <v>245</v>
      </c>
      <c r="I474" s="1165" t="s">
        <v>810</v>
      </c>
      <c r="J474" s="1165" t="s">
        <v>543</v>
      </c>
      <c r="K474" s="1165"/>
      <c r="L474" s="1183">
        <v>8.09</v>
      </c>
      <c r="M474" s="1165">
        <v>749</v>
      </c>
      <c r="N474" s="1165">
        <v>6</v>
      </c>
      <c r="O474" s="1165"/>
      <c r="P474" s="1165"/>
      <c r="Q474" s="1165"/>
      <c r="R474" s="1165"/>
      <c r="S474" s="1165"/>
      <c r="T474" s="1165"/>
      <c r="U474" s="1165"/>
      <c r="V474" s="1165"/>
      <c r="W474" s="1165"/>
      <c r="X474" s="1165"/>
      <c r="Y474" s="1165"/>
      <c r="Z474" s="1165"/>
      <c r="AA474" s="1165"/>
      <c r="AB474" s="1165"/>
      <c r="AC474" s="1165"/>
      <c r="AD474" s="1165"/>
      <c r="AE474" s="1165"/>
      <c r="AF474" s="1165"/>
      <c r="AG474" s="1165"/>
      <c r="AH474" s="1165"/>
      <c r="AI474" s="1165"/>
      <c r="AJ474" s="1165"/>
      <c r="AK474" s="1165"/>
      <c r="AL474" s="1165"/>
      <c r="AM474" s="1165"/>
      <c r="AN474" s="1165"/>
      <c r="AO474" s="1165"/>
      <c r="AP474" s="1165"/>
      <c r="AQ474" s="1165"/>
      <c r="AR474" s="1165"/>
      <c r="AS474" s="1165"/>
      <c r="AT474" s="1165"/>
      <c r="AU474" s="1165"/>
      <c r="AV474" s="1165"/>
      <c r="AW474" s="1165"/>
      <c r="AX474" s="1165"/>
      <c r="AY474" s="1165"/>
      <c r="AZ474" s="1165"/>
      <c r="BA474" s="1165"/>
      <c r="BB474" s="1165"/>
      <c r="BC474" s="1165"/>
      <c r="BD474" s="1165"/>
      <c r="BE474" s="1165"/>
      <c r="BF474" s="1165"/>
      <c r="BG474" s="1165"/>
      <c r="BH474" s="1165"/>
      <c r="BI474" s="1165"/>
      <c r="BJ474" s="1165"/>
      <c r="BK474" s="1165"/>
      <c r="BL474" s="1165"/>
      <c r="BM474" s="1165"/>
      <c r="BN474" s="1165"/>
      <c r="BO474" s="1165"/>
      <c r="BP474" s="1165"/>
      <c r="BQ474" s="1165"/>
      <c r="BR474" s="1165"/>
      <c r="BS474" s="1165"/>
      <c r="BT474" s="1165"/>
      <c r="BU474" s="1165"/>
      <c r="BV474" s="1165"/>
      <c r="BW474" s="1165"/>
      <c r="BX474" s="1165"/>
      <c r="BY474" s="1165"/>
      <c r="BZ474" s="1165"/>
      <c r="CA474" s="1165"/>
      <c r="CB474" s="1165"/>
      <c r="CC474" s="1165"/>
      <c r="CD474" s="1165"/>
      <c r="CE474" s="1165"/>
      <c r="CF474" s="1165"/>
      <c r="CG474" s="1165"/>
      <c r="CH474" s="1165"/>
      <c r="CI474" s="1165"/>
      <c r="CJ474" s="1165"/>
      <c r="CK474" s="1165"/>
      <c r="CL474" s="1223">
        <f t="shared" si="12"/>
        <v>6</v>
      </c>
      <c r="CN474" s="1165"/>
      <c r="CO474" s="1165"/>
      <c r="CP474" s="1165"/>
      <c r="CQ474" s="1165"/>
    </row>
    <row r="475" spans="1:95" hidden="1">
      <c r="A475" s="1165" t="s">
        <v>716</v>
      </c>
      <c r="B475" s="1180">
        <v>45413</v>
      </c>
      <c r="C475" s="1181">
        <v>45433</v>
      </c>
      <c r="D475" s="1182"/>
      <c r="E475" s="1183">
        <v>8.74</v>
      </c>
      <c r="F475" s="1165">
        <v>702</v>
      </c>
      <c r="G475" s="1234">
        <v>15.5</v>
      </c>
      <c r="H475" s="1165" t="s">
        <v>245</v>
      </c>
      <c r="I475" s="1165" t="s">
        <v>246</v>
      </c>
      <c r="J475" s="1165" t="s">
        <v>542</v>
      </c>
      <c r="K475" s="1165" t="s">
        <v>730</v>
      </c>
      <c r="L475" s="1183">
        <v>8.06</v>
      </c>
      <c r="M475" s="1165">
        <v>666</v>
      </c>
      <c r="N475" s="1165">
        <v>6</v>
      </c>
      <c r="O475" s="1165"/>
      <c r="P475" s="1165"/>
      <c r="Q475" s="1165"/>
      <c r="R475" s="1165"/>
      <c r="S475" s="1165"/>
      <c r="T475" s="1165"/>
      <c r="U475" s="1165"/>
      <c r="V475" s="1165"/>
      <c r="W475" s="1165"/>
      <c r="X475" s="1165"/>
      <c r="Y475" s="1165"/>
      <c r="Z475" s="1165"/>
      <c r="AA475" s="1165"/>
      <c r="AB475" s="1165"/>
      <c r="AC475" s="1165"/>
      <c r="AD475" s="1165"/>
      <c r="AE475" s="1165"/>
      <c r="AF475" s="1165"/>
      <c r="AG475" s="1165"/>
      <c r="AH475" s="1165"/>
      <c r="AI475" s="1165"/>
      <c r="AJ475" s="1165"/>
      <c r="AK475" s="1165"/>
      <c r="AL475" s="1165"/>
      <c r="AM475" s="1165"/>
      <c r="AN475" s="1165"/>
      <c r="AO475" s="1165"/>
      <c r="AP475" s="1165"/>
      <c r="AQ475" s="1165"/>
      <c r="AR475" s="1165"/>
      <c r="AS475" s="1165"/>
      <c r="AT475" s="1165"/>
      <c r="AU475" s="1165"/>
      <c r="AV475" s="1165"/>
      <c r="AW475" s="1165"/>
      <c r="AX475" s="1165"/>
      <c r="AY475" s="1165"/>
      <c r="AZ475" s="1165"/>
      <c r="BA475" s="1165"/>
      <c r="BB475" s="1165"/>
      <c r="BC475" s="1165"/>
      <c r="BD475" s="1165"/>
      <c r="BE475" s="1165"/>
      <c r="BF475" s="1165"/>
      <c r="BG475" s="1165"/>
      <c r="BH475" s="1165"/>
      <c r="BI475" s="1165"/>
      <c r="BJ475" s="1165"/>
      <c r="BK475" s="1165"/>
      <c r="BL475" s="1165"/>
      <c r="BM475" s="1165"/>
      <c r="BN475" s="1165"/>
      <c r="BO475" s="1165"/>
      <c r="BP475" s="1165"/>
      <c r="BQ475" s="1165"/>
      <c r="BR475" s="1165"/>
      <c r="BS475" s="1165"/>
      <c r="BT475" s="1165"/>
      <c r="BU475" s="1165"/>
      <c r="BV475" s="1165"/>
      <c r="BW475" s="1165"/>
      <c r="BX475" s="1165"/>
      <c r="BY475" s="1165"/>
      <c r="BZ475" s="1165"/>
      <c r="CA475" s="1165"/>
      <c r="CB475" s="1165"/>
      <c r="CC475" s="1165"/>
      <c r="CD475" s="1165"/>
      <c r="CE475" s="1165"/>
      <c r="CF475" s="1165"/>
      <c r="CG475" s="1165"/>
      <c r="CH475" s="1165"/>
      <c r="CI475" s="1165"/>
      <c r="CJ475" s="1165"/>
      <c r="CK475" s="1165"/>
      <c r="CL475" s="1223">
        <f t="shared" si="12"/>
        <v>6</v>
      </c>
      <c r="CN475" s="1165"/>
      <c r="CO475" s="1165"/>
      <c r="CP475" s="1165"/>
      <c r="CQ475" s="1165"/>
    </row>
    <row r="476" spans="1:95" hidden="1">
      <c r="A476" s="1165" t="s">
        <v>716</v>
      </c>
      <c r="B476" s="1180">
        <v>45444</v>
      </c>
      <c r="C476" s="1181">
        <v>45455</v>
      </c>
      <c r="D476" s="1182"/>
      <c r="E476" s="1183">
        <v>8.24</v>
      </c>
      <c r="F476" s="1165">
        <v>951.4</v>
      </c>
      <c r="G476" s="1234">
        <v>15.7</v>
      </c>
      <c r="H476" s="1165" t="s">
        <v>245</v>
      </c>
      <c r="I476" s="1165" t="s">
        <v>246</v>
      </c>
      <c r="J476" s="1165" t="s">
        <v>433</v>
      </c>
      <c r="K476" s="1165"/>
      <c r="L476" s="1183">
        <v>8</v>
      </c>
      <c r="M476" s="1165">
        <v>900</v>
      </c>
      <c r="N476" s="1165">
        <v>33</v>
      </c>
      <c r="O476" s="1165"/>
      <c r="P476" s="1165"/>
      <c r="Q476" s="1165"/>
      <c r="R476" s="1165"/>
      <c r="S476" s="1165"/>
      <c r="T476" s="1165"/>
      <c r="U476" s="1165"/>
      <c r="V476" s="1165"/>
      <c r="W476" s="1165"/>
      <c r="X476" s="1165"/>
      <c r="Y476" s="1165"/>
      <c r="Z476" s="1165"/>
      <c r="AA476" s="1165"/>
      <c r="AB476" s="1165"/>
      <c r="AC476" s="1165"/>
      <c r="AD476" s="1165"/>
      <c r="AE476" s="1165"/>
      <c r="AF476" s="1165"/>
      <c r="AG476" s="1165"/>
      <c r="AH476" s="1165" t="s">
        <v>52</v>
      </c>
      <c r="AI476" s="1165"/>
      <c r="AJ476" s="1165" t="s">
        <v>17</v>
      </c>
      <c r="AK476" s="1165">
        <v>0.04</v>
      </c>
      <c r="AL476" s="1165" t="s">
        <v>37</v>
      </c>
      <c r="AM476" s="1165" t="s">
        <v>17</v>
      </c>
      <c r="AN476" s="1165"/>
      <c r="AO476" s="1165" t="s">
        <v>17</v>
      </c>
      <c r="AP476" s="1165" t="s">
        <v>17</v>
      </c>
      <c r="AQ476" s="1165">
        <v>0.03</v>
      </c>
      <c r="AR476" s="1165">
        <v>3.0000000000000001E-3</v>
      </c>
      <c r="AS476" s="1165" t="s">
        <v>30</v>
      </c>
      <c r="AT476" s="1165" t="s">
        <v>50</v>
      </c>
      <c r="AU476" s="1165" t="s">
        <v>52</v>
      </c>
      <c r="AV476" s="1165">
        <v>0.3</v>
      </c>
      <c r="AW476" s="1165"/>
      <c r="AX476" s="1165" t="s">
        <v>37</v>
      </c>
      <c r="AY476" s="1165" t="s">
        <v>53</v>
      </c>
      <c r="AZ476" s="1165" t="s">
        <v>85</v>
      </c>
      <c r="BA476" s="1165" t="s">
        <v>85</v>
      </c>
      <c r="BB476" s="1165" t="s">
        <v>85</v>
      </c>
      <c r="BC476" s="1165" t="s">
        <v>85</v>
      </c>
      <c r="BD476" s="1165" t="s">
        <v>85</v>
      </c>
      <c r="BE476" s="1165" t="s">
        <v>85</v>
      </c>
      <c r="BF476" s="1165" t="s">
        <v>85</v>
      </c>
      <c r="BG476" s="1165" t="s">
        <v>85</v>
      </c>
      <c r="BH476" s="1165" t="s">
        <v>85</v>
      </c>
      <c r="BI476" s="1165" t="s">
        <v>85</v>
      </c>
      <c r="BJ476" s="1165" t="s">
        <v>85</v>
      </c>
      <c r="BK476" s="1165" t="s">
        <v>85</v>
      </c>
      <c r="BL476" s="1165" t="s">
        <v>102</v>
      </c>
      <c r="BM476" s="1165" t="s">
        <v>85</v>
      </c>
      <c r="BN476" s="1165" t="s">
        <v>85</v>
      </c>
      <c r="BO476" s="1165" t="s">
        <v>85</v>
      </c>
      <c r="BP476" s="1165" t="s">
        <v>102</v>
      </c>
      <c r="BQ476" s="1165" t="s">
        <v>102</v>
      </c>
      <c r="BR476" s="1165" t="s">
        <v>332</v>
      </c>
      <c r="BS476" s="1165" t="s">
        <v>0</v>
      </c>
      <c r="BT476" s="1165" t="s">
        <v>333</v>
      </c>
      <c r="BU476" s="1165" t="s">
        <v>0</v>
      </c>
      <c r="BV476" s="1165" t="s">
        <v>0</v>
      </c>
      <c r="BW476" s="1165" t="s">
        <v>332</v>
      </c>
      <c r="BX476" s="1165" t="s">
        <v>332</v>
      </c>
      <c r="BY476" s="1165" t="s">
        <v>333</v>
      </c>
      <c r="BZ476" s="1165" t="s">
        <v>333</v>
      </c>
      <c r="CA476" s="1165" t="s">
        <v>333</v>
      </c>
      <c r="CB476" s="1165" t="s">
        <v>333</v>
      </c>
      <c r="CC476" s="1165" t="s">
        <v>333</v>
      </c>
      <c r="CD476" s="1165" t="s">
        <v>51</v>
      </c>
      <c r="CE476" s="1165" t="s">
        <v>15</v>
      </c>
      <c r="CF476" s="1165" t="s">
        <v>15</v>
      </c>
      <c r="CG476" s="1165" t="s">
        <v>15</v>
      </c>
      <c r="CH476" s="1165" t="s">
        <v>15</v>
      </c>
      <c r="CI476" s="1165" t="s">
        <v>15</v>
      </c>
      <c r="CJ476" s="1165" t="s">
        <v>51</v>
      </c>
      <c r="CK476" s="1165" t="s">
        <v>53</v>
      </c>
      <c r="CL476" s="1223">
        <f t="shared" si="12"/>
        <v>33</v>
      </c>
      <c r="CN476" s="1165"/>
      <c r="CO476" s="1165"/>
      <c r="CP476" s="1165"/>
      <c r="CQ476" s="1165"/>
    </row>
    <row r="477" spans="1:95" hidden="1">
      <c r="A477" s="1165" t="s">
        <v>716</v>
      </c>
      <c r="B477" s="1180">
        <v>45474</v>
      </c>
      <c r="C477" s="1181">
        <v>45481</v>
      </c>
      <c r="D477" s="1182"/>
      <c r="E477" s="1183">
        <v>8.89</v>
      </c>
      <c r="F477" s="1165">
        <v>827.4</v>
      </c>
      <c r="G477" s="1234">
        <v>14.3</v>
      </c>
      <c r="H477" s="1165" t="s">
        <v>245</v>
      </c>
      <c r="I477" s="1165" t="s">
        <v>246</v>
      </c>
      <c r="J477" s="1165" t="s">
        <v>433</v>
      </c>
      <c r="K477" s="1165"/>
      <c r="L477" s="1183">
        <v>8.07</v>
      </c>
      <c r="M477" s="1165">
        <v>805</v>
      </c>
      <c r="N477" s="1165">
        <v>8</v>
      </c>
      <c r="O477" s="1165"/>
      <c r="P477" s="1165"/>
      <c r="Q477" s="1165"/>
      <c r="R477" s="1165"/>
      <c r="S477" s="1165"/>
      <c r="T477" s="1165"/>
      <c r="U477" s="1165"/>
      <c r="V477" s="1165"/>
      <c r="W477" s="1165"/>
      <c r="X477" s="1165"/>
      <c r="Y477" s="1165"/>
      <c r="Z477" s="1165"/>
      <c r="AA477" s="1165"/>
      <c r="AB477" s="1165"/>
      <c r="AC477" s="1165"/>
      <c r="AD477" s="1165"/>
      <c r="AE477" s="1165"/>
      <c r="AF477" s="1165"/>
      <c r="AG477" s="1165"/>
      <c r="AH477" s="1165"/>
      <c r="AI477" s="1165"/>
      <c r="AJ477" s="1165"/>
      <c r="AK477" s="1165"/>
      <c r="AL477" s="1165"/>
      <c r="AM477" s="1165"/>
      <c r="AN477" s="1165"/>
      <c r="AO477" s="1165"/>
      <c r="AP477" s="1165"/>
      <c r="AQ477" s="1165"/>
      <c r="AR477" s="1165"/>
      <c r="AS477" s="1165"/>
      <c r="AT477" s="1165"/>
      <c r="AU477" s="1165"/>
      <c r="AV477" s="1165"/>
      <c r="AW477" s="1165"/>
      <c r="AX477" s="1165"/>
      <c r="AY477" s="1165"/>
      <c r="AZ477" s="1165"/>
      <c r="BA477" s="1165"/>
      <c r="BB477" s="1165"/>
      <c r="BC477" s="1165"/>
      <c r="BD477" s="1165"/>
      <c r="BE477" s="1165"/>
      <c r="BF477" s="1165"/>
      <c r="BG477" s="1165"/>
      <c r="BH477" s="1165"/>
      <c r="BI477" s="1165"/>
      <c r="BJ477" s="1165"/>
      <c r="BK477" s="1165"/>
      <c r="BL477" s="1165"/>
      <c r="BM477" s="1165"/>
      <c r="BN477" s="1165"/>
      <c r="BO477" s="1165"/>
      <c r="BP477" s="1165"/>
      <c r="BQ477" s="1165"/>
      <c r="BR477" s="1165"/>
      <c r="BS477" s="1165"/>
      <c r="BT477" s="1165"/>
      <c r="BU477" s="1165"/>
      <c r="BV477" s="1165"/>
      <c r="BW477" s="1165"/>
      <c r="BX477" s="1165"/>
      <c r="BY477" s="1165"/>
      <c r="BZ477" s="1165"/>
      <c r="CA477" s="1165"/>
      <c r="CB477" s="1165"/>
      <c r="CC477" s="1165"/>
      <c r="CD477" s="1165"/>
      <c r="CE477" s="1165"/>
      <c r="CF477" s="1165"/>
      <c r="CG477" s="1165"/>
      <c r="CH477" s="1165"/>
      <c r="CI477" s="1165"/>
      <c r="CJ477" s="1165"/>
      <c r="CK477" s="1165"/>
      <c r="CL477" s="1223">
        <f t="shared" si="12"/>
        <v>8</v>
      </c>
      <c r="CN477" s="1165"/>
      <c r="CO477" s="1165"/>
      <c r="CP477" s="1165"/>
      <c r="CQ477" s="1165"/>
    </row>
    <row r="478" spans="1:95" hidden="1">
      <c r="A478" s="1165" t="s">
        <v>716</v>
      </c>
      <c r="B478" s="1180">
        <v>45505</v>
      </c>
      <c r="C478" s="1181">
        <v>45523</v>
      </c>
      <c r="D478" s="1182"/>
      <c r="E478" s="1183">
        <v>8.32</v>
      </c>
      <c r="F478" s="1165">
        <v>1200</v>
      </c>
      <c r="G478" s="1234">
        <v>17.2</v>
      </c>
      <c r="H478" s="1165" t="s">
        <v>245</v>
      </c>
      <c r="I478" s="1165" t="s">
        <v>246</v>
      </c>
      <c r="J478" s="1165" t="s">
        <v>433</v>
      </c>
      <c r="K478" s="1165"/>
      <c r="L478" s="1183">
        <v>8</v>
      </c>
      <c r="M478" s="1165">
        <v>1210</v>
      </c>
      <c r="N478" s="1165">
        <v>12</v>
      </c>
      <c r="O478" s="1165"/>
      <c r="P478" s="1165"/>
      <c r="Q478" s="1165"/>
      <c r="R478" s="1165"/>
      <c r="S478" s="1165"/>
      <c r="T478" s="1165"/>
      <c r="U478" s="1165"/>
      <c r="V478" s="1165"/>
      <c r="W478" s="1165"/>
      <c r="X478" s="1165"/>
      <c r="Y478" s="1165"/>
      <c r="Z478" s="1165"/>
      <c r="AA478" s="1165"/>
      <c r="AB478" s="1165"/>
      <c r="AC478" s="1165"/>
      <c r="AD478" s="1165"/>
      <c r="AE478" s="1165"/>
      <c r="AF478" s="1165"/>
      <c r="AG478" s="1165"/>
      <c r="AH478" s="1165"/>
      <c r="AI478" s="1165"/>
      <c r="AJ478" s="1165"/>
      <c r="AK478" s="1165"/>
      <c r="AL478" s="1165"/>
      <c r="AM478" s="1165"/>
      <c r="AN478" s="1165"/>
      <c r="AO478" s="1165"/>
      <c r="AP478" s="1165"/>
      <c r="AQ478" s="1165"/>
      <c r="AR478" s="1165"/>
      <c r="AS478" s="1165"/>
      <c r="AT478" s="1165"/>
      <c r="AU478" s="1165"/>
      <c r="AV478" s="1165"/>
      <c r="AW478" s="1165"/>
      <c r="AX478" s="1165"/>
      <c r="AY478" s="1165"/>
      <c r="AZ478" s="1165"/>
      <c r="BA478" s="1165"/>
      <c r="BB478" s="1165"/>
      <c r="BC478" s="1165"/>
      <c r="BD478" s="1165"/>
      <c r="BE478" s="1165"/>
      <c r="BF478" s="1165"/>
      <c r="BG478" s="1165"/>
      <c r="BH478" s="1165"/>
      <c r="BI478" s="1165"/>
      <c r="BJ478" s="1165"/>
      <c r="BK478" s="1165"/>
      <c r="BL478" s="1165"/>
      <c r="BM478" s="1165"/>
      <c r="BN478" s="1165"/>
      <c r="BO478" s="1165"/>
      <c r="BP478" s="1165"/>
      <c r="BQ478" s="1165"/>
      <c r="BR478" s="1165"/>
      <c r="BS478" s="1165"/>
      <c r="BT478" s="1165"/>
      <c r="BU478" s="1165"/>
      <c r="BV478" s="1165"/>
      <c r="BW478" s="1165"/>
      <c r="BX478" s="1165"/>
      <c r="BY478" s="1165"/>
      <c r="BZ478" s="1165"/>
      <c r="CA478" s="1165"/>
      <c r="CB478" s="1165"/>
      <c r="CC478" s="1165"/>
      <c r="CD478" s="1165"/>
      <c r="CE478" s="1165"/>
      <c r="CF478" s="1165"/>
      <c r="CG478" s="1165"/>
      <c r="CH478" s="1165"/>
      <c r="CI478" s="1165"/>
      <c r="CJ478" s="1165"/>
      <c r="CK478" s="1165"/>
      <c r="CL478" s="1223">
        <f t="shared" si="12"/>
        <v>12</v>
      </c>
      <c r="CN478" s="1165"/>
      <c r="CO478" s="1165"/>
      <c r="CP478" s="1165"/>
      <c r="CQ478" s="1165"/>
    </row>
    <row r="479" spans="1:95" hidden="1">
      <c r="A479" s="1165" t="s">
        <v>716</v>
      </c>
      <c r="B479" s="1180">
        <v>45536</v>
      </c>
      <c r="C479" s="1181">
        <v>45544</v>
      </c>
      <c r="D479" s="1182"/>
      <c r="E479" s="1183">
        <v>8.74</v>
      </c>
      <c r="F479" s="1165">
        <v>1320</v>
      </c>
      <c r="G479" s="1234">
        <v>17.3</v>
      </c>
      <c r="H479" s="1165" t="s">
        <v>245</v>
      </c>
      <c r="I479" s="1165" t="s">
        <v>246</v>
      </c>
      <c r="J479" s="1165" t="s">
        <v>433</v>
      </c>
      <c r="K479" s="1165"/>
      <c r="L479" s="1183">
        <v>8.33</v>
      </c>
      <c r="M479" s="1165">
        <v>1400</v>
      </c>
      <c r="N479" s="1165">
        <v>22</v>
      </c>
      <c r="O479" s="1165" t="s">
        <v>51</v>
      </c>
      <c r="P479" s="1165" t="s">
        <v>51</v>
      </c>
      <c r="Q479" s="1165">
        <v>48</v>
      </c>
      <c r="R479" s="1165">
        <v>48</v>
      </c>
      <c r="S479" s="1165" t="s">
        <v>51</v>
      </c>
      <c r="T479" s="1165">
        <v>525</v>
      </c>
      <c r="U479" s="1165" t="s">
        <v>30</v>
      </c>
      <c r="V479" s="1165" t="s">
        <v>17</v>
      </c>
      <c r="W479" s="1165"/>
      <c r="X479" s="1165" t="s">
        <v>37</v>
      </c>
      <c r="Y479" s="1165" t="s">
        <v>17</v>
      </c>
      <c r="Z479" s="1165" t="s">
        <v>17</v>
      </c>
      <c r="AA479" s="1165" t="s">
        <v>17</v>
      </c>
      <c r="AB479" s="1165" t="s">
        <v>17</v>
      </c>
      <c r="AC479" s="1165" t="s">
        <v>17</v>
      </c>
      <c r="AD479" s="1165">
        <v>1E-3</v>
      </c>
      <c r="AE479" s="1165" t="s">
        <v>30</v>
      </c>
      <c r="AF479" s="1165" t="s">
        <v>50</v>
      </c>
      <c r="AG479" s="1165" t="s">
        <v>52</v>
      </c>
      <c r="AH479" s="1165" t="s">
        <v>52</v>
      </c>
      <c r="AI479" s="1165">
        <v>0.77</v>
      </c>
      <c r="AJ479" s="1165" t="s">
        <v>17</v>
      </c>
      <c r="AK479" s="1165"/>
      <c r="AL479" s="1165" t="s">
        <v>37</v>
      </c>
      <c r="AM479" s="1165">
        <v>2E-3</v>
      </c>
      <c r="AN479" s="1165" t="s">
        <v>17</v>
      </c>
      <c r="AO479" s="1165">
        <v>1E-3</v>
      </c>
      <c r="AP479" s="1165" t="s">
        <v>17</v>
      </c>
      <c r="AQ479" s="1165">
        <v>7.0000000000000001E-3</v>
      </c>
      <c r="AR479" s="1165">
        <v>2E-3</v>
      </c>
      <c r="AS479" s="1165" t="s">
        <v>30</v>
      </c>
      <c r="AT479" s="1165" t="s">
        <v>50</v>
      </c>
      <c r="AU479" s="1165" t="s">
        <v>52</v>
      </c>
      <c r="AV479" s="1165">
        <v>0.82</v>
      </c>
      <c r="AW479" s="1165" t="s">
        <v>37</v>
      </c>
      <c r="AX479" s="1165" t="s">
        <v>37</v>
      </c>
      <c r="AY479" s="1165" t="s">
        <v>53</v>
      </c>
      <c r="AZ479" s="1165" t="s">
        <v>85</v>
      </c>
      <c r="BA479" s="1165" t="s">
        <v>85</v>
      </c>
      <c r="BB479" s="1165" t="s">
        <v>85</v>
      </c>
      <c r="BC479" s="1165" t="s">
        <v>85</v>
      </c>
      <c r="BD479" s="1165" t="s">
        <v>85</v>
      </c>
      <c r="BE479" s="1165" t="s">
        <v>85</v>
      </c>
      <c r="BF479" s="1165" t="s">
        <v>85</v>
      </c>
      <c r="BG479" s="1165" t="s">
        <v>85</v>
      </c>
      <c r="BH479" s="1165" t="s">
        <v>85</v>
      </c>
      <c r="BI479" s="1165" t="s">
        <v>85</v>
      </c>
      <c r="BJ479" s="1165" t="s">
        <v>85</v>
      </c>
      <c r="BK479" s="1165" t="s">
        <v>85</v>
      </c>
      <c r="BL479" s="1165" t="s">
        <v>102</v>
      </c>
      <c r="BM479" s="1165" t="s">
        <v>85</v>
      </c>
      <c r="BN479" s="1165" t="s">
        <v>85</v>
      </c>
      <c r="BO479" s="1165" t="s">
        <v>85</v>
      </c>
      <c r="BP479" s="1165" t="s">
        <v>102</v>
      </c>
      <c r="BQ479" s="1165" t="s">
        <v>102</v>
      </c>
      <c r="BR479" s="1165" t="s">
        <v>332</v>
      </c>
      <c r="BS479" s="1165" t="s">
        <v>0</v>
      </c>
      <c r="BT479" s="1165" t="s">
        <v>333</v>
      </c>
      <c r="BU479" s="1165" t="s">
        <v>0</v>
      </c>
      <c r="BV479" s="1165" t="s">
        <v>0</v>
      </c>
      <c r="BW479" s="1165" t="s">
        <v>332</v>
      </c>
      <c r="BX479" s="1165" t="s">
        <v>332</v>
      </c>
      <c r="BY479" s="1165" t="s">
        <v>333</v>
      </c>
      <c r="BZ479" s="1165" t="s">
        <v>333</v>
      </c>
      <c r="CA479" s="1165" t="s">
        <v>333</v>
      </c>
      <c r="CB479" s="1165" t="s">
        <v>333</v>
      </c>
      <c r="CC479" s="1165" t="s">
        <v>333</v>
      </c>
      <c r="CD479" s="1165" t="s">
        <v>51</v>
      </c>
      <c r="CE479" s="1165" t="s">
        <v>15</v>
      </c>
      <c r="CF479" s="1165" t="s">
        <v>15</v>
      </c>
      <c r="CG479" s="1165" t="s">
        <v>15</v>
      </c>
      <c r="CH479" s="1165" t="s">
        <v>15</v>
      </c>
      <c r="CI479" s="1165" t="s">
        <v>15</v>
      </c>
      <c r="CJ479" s="1165" t="s">
        <v>51</v>
      </c>
      <c r="CK479" s="1165" t="s">
        <v>53</v>
      </c>
      <c r="CL479" s="1223">
        <f t="shared" si="12"/>
        <v>22</v>
      </c>
      <c r="CN479" s="1165"/>
      <c r="CO479" s="1165"/>
      <c r="CP479" s="1165"/>
      <c r="CQ479" s="1165"/>
    </row>
    <row r="480" spans="1:95" hidden="1">
      <c r="A480" s="1165" t="s">
        <v>716</v>
      </c>
      <c r="B480" s="1180">
        <v>45566</v>
      </c>
      <c r="C480" s="1181">
        <v>45581</v>
      </c>
      <c r="D480" s="1182"/>
      <c r="E480" s="1165">
        <v>8.1199999999999992</v>
      </c>
      <c r="F480" s="1165">
        <v>1122</v>
      </c>
      <c r="G480" s="1234">
        <v>15.6</v>
      </c>
      <c r="H480" s="1165" t="s">
        <v>245</v>
      </c>
      <c r="I480" s="1165" t="s">
        <v>246</v>
      </c>
      <c r="J480" s="1165" t="s">
        <v>433</v>
      </c>
      <c r="K480" s="1165"/>
      <c r="L480" s="1183">
        <v>7.86</v>
      </c>
      <c r="M480" s="1165">
        <v>1170</v>
      </c>
      <c r="N480" s="1165">
        <v>16</v>
      </c>
      <c r="O480" s="1165"/>
      <c r="P480" s="1165"/>
      <c r="Q480" s="1165"/>
      <c r="R480" s="1165"/>
      <c r="S480" s="1165"/>
      <c r="T480" s="1165"/>
      <c r="U480" s="1165"/>
      <c r="V480" s="1165"/>
      <c r="W480" s="1165"/>
      <c r="X480" s="1165"/>
      <c r="Y480" s="1165"/>
      <c r="Z480" s="1165"/>
      <c r="AA480" s="1165"/>
      <c r="AB480" s="1165"/>
      <c r="AC480" s="1165"/>
      <c r="AD480" s="1165"/>
      <c r="AE480" s="1165"/>
      <c r="AF480" s="1165"/>
      <c r="AG480" s="1165"/>
      <c r="AH480" s="1165"/>
      <c r="AI480" s="1165"/>
      <c r="AJ480" s="1165"/>
      <c r="AK480" s="1165"/>
      <c r="AL480" s="1165"/>
      <c r="AM480" s="1165"/>
      <c r="AN480" s="1165"/>
      <c r="AO480" s="1165"/>
      <c r="AP480" s="1165"/>
      <c r="AQ480" s="1165"/>
      <c r="AR480" s="1165"/>
      <c r="AS480" s="1165"/>
      <c r="AT480" s="1165"/>
      <c r="AU480" s="1165"/>
      <c r="AV480" s="1165"/>
      <c r="AW480" s="1165"/>
      <c r="AX480" s="1165"/>
      <c r="AY480" s="1165"/>
      <c r="AZ480" s="1165"/>
      <c r="BA480" s="1165"/>
      <c r="BB480" s="1165"/>
      <c r="BC480" s="1165"/>
      <c r="BD480" s="1165"/>
      <c r="BE480" s="1165"/>
      <c r="BF480" s="1165"/>
      <c r="BG480" s="1165"/>
      <c r="BH480" s="1165"/>
      <c r="BI480" s="1165"/>
      <c r="BJ480" s="1165"/>
      <c r="BK480" s="1165"/>
      <c r="BL480" s="1165"/>
      <c r="BM480" s="1165"/>
      <c r="BN480" s="1165"/>
      <c r="BO480" s="1165"/>
      <c r="BP480" s="1165"/>
      <c r="BQ480" s="1165"/>
      <c r="BR480" s="1165"/>
      <c r="BS480" s="1165"/>
      <c r="BT480" s="1165"/>
      <c r="BU480" s="1165"/>
      <c r="BV480" s="1165"/>
      <c r="BW480" s="1165"/>
      <c r="BX480" s="1165"/>
      <c r="BY480" s="1165"/>
      <c r="BZ480" s="1165"/>
      <c r="CA480" s="1165"/>
      <c r="CB480" s="1165"/>
      <c r="CC480" s="1165"/>
      <c r="CD480" s="1165"/>
      <c r="CE480" s="1165"/>
      <c r="CF480" s="1165"/>
      <c r="CG480" s="1165"/>
      <c r="CH480" s="1165"/>
      <c r="CI480" s="1165"/>
      <c r="CJ480" s="1165"/>
      <c r="CK480" s="1165"/>
      <c r="CL480" s="1223">
        <f t="shared" si="12"/>
        <v>16</v>
      </c>
      <c r="CN480" s="1165"/>
      <c r="CO480" s="1165"/>
      <c r="CP480" s="1165"/>
      <c r="CQ480" s="1165"/>
    </row>
    <row r="481" spans="1:95" hidden="1">
      <c r="A481" s="1165" t="s">
        <v>716</v>
      </c>
      <c r="B481" s="1180">
        <v>45597</v>
      </c>
      <c r="C481" s="1181">
        <v>45607</v>
      </c>
      <c r="D481" s="1182"/>
      <c r="E481" s="1165">
        <v>8.52</v>
      </c>
      <c r="F481" s="1165">
        <v>1706</v>
      </c>
      <c r="G481" s="1234">
        <v>22</v>
      </c>
      <c r="H481" s="1165" t="s">
        <v>245</v>
      </c>
      <c r="I481" s="1165" t="s">
        <v>246</v>
      </c>
      <c r="J481" s="1165" t="s">
        <v>433</v>
      </c>
      <c r="K481" s="1165"/>
      <c r="L481" s="1183">
        <v>8.33</v>
      </c>
      <c r="M481" s="1165">
        <v>1690</v>
      </c>
      <c r="N481" s="1165">
        <v>7</v>
      </c>
      <c r="O481" s="1165"/>
      <c r="P481" s="1165"/>
      <c r="Q481" s="1165"/>
      <c r="R481" s="1165"/>
      <c r="S481" s="1165"/>
      <c r="T481" s="1165"/>
      <c r="U481" s="1165"/>
      <c r="V481" s="1165"/>
      <c r="W481" s="1165"/>
      <c r="X481" s="1165"/>
      <c r="Y481" s="1165"/>
      <c r="Z481" s="1165"/>
      <c r="AA481" s="1165"/>
      <c r="AB481" s="1165"/>
      <c r="AC481" s="1165"/>
      <c r="AD481" s="1165"/>
      <c r="AE481" s="1165"/>
      <c r="AF481" s="1165"/>
      <c r="AG481" s="1165"/>
      <c r="AH481" s="1165"/>
      <c r="AI481" s="1165"/>
      <c r="AJ481" s="1165"/>
      <c r="AK481" s="1165"/>
      <c r="AL481" s="1165"/>
      <c r="AM481" s="1165"/>
      <c r="AN481" s="1165"/>
      <c r="AO481" s="1165"/>
      <c r="AP481" s="1165"/>
      <c r="AQ481" s="1165"/>
      <c r="AR481" s="1165"/>
      <c r="AS481" s="1165"/>
      <c r="AT481" s="1165"/>
      <c r="AU481" s="1165"/>
      <c r="AV481" s="1165"/>
      <c r="AW481" s="1165"/>
      <c r="AX481" s="1165"/>
      <c r="AY481" s="1165"/>
      <c r="AZ481" s="1165"/>
      <c r="BA481" s="1165"/>
      <c r="BB481" s="1165"/>
      <c r="BC481" s="1165"/>
      <c r="BD481" s="1165"/>
      <c r="BE481" s="1165"/>
      <c r="BF481" s="1165"/>
      <c r="BG481" s="1165"/>
      <c r="BH481" s="1165"/>
      <c r="BI481" s="1165"/>
      <c r="BJ481" s="1165"/>
      <c r="BK481" s="1165"/>
      <c r="BL481" s="1165"/>
      <c r="BM481" s="1165"/>
      <c r="BN481" s="1165"/>
      <c r="BO481" s="1165"/>
      <c r="BP481" s="1165"/>
      <c r="BQ481" s="1165"/>
      <c r="BR481" s="1165"/>
      <c r="BS481" s="1165"/>
      <c r="BT481" s="1165"/>
      <c r="BU481" s="1165"/>
      <c r="BV481" s="1165"/>
      <c r="BW481" s="1165"/>
      <c r="BX481" s="1165"/>
      <c r="BY481" s="1165"/>
      <c r="BZ481" s="1165"/>
      <c r="CA481" s="1165"/>
      <c r="CB481" s="1165"/>
      <c r="CC481" s="1165"/>
      <c r="CD481" s="1165"/>
      <c r="CE481" s="1165"/>
      <c r="CF481" s="1165"/>
      <c r="CG481" s="1165"/>
      <c r="CH481" s="1165"/>
      <c r="CI481" s="1165"/>
      <c r="CJ481" s="1165"/>
      <c r="CK481" s="1165"/>
      <c r="CL481" s="1223">
        <f t="shared" si="12"/>
        <v>7</v>
      </c>
      <c r="CN481" s="1165"/>
      <c r="CO481" s="1165"/>
      <c r="CP481" s="1165"/>
      <c r="CQ481" s="1165"/>
    </row>
    <row r="482" spans="1:95" hidden="1">
      <c r="A482" s="1165" t="s">
        <v>716</v>
      </c>
      <c r="B482" s="1180">
        <v>45627</v>
      </c>
      <c r="C482" s="1181">
        <v>45642</v>
      </c>
      <c r="D482" s="1182"/>
      <c r="E482" s="1183">
        <v>6.8</v>
      </c>
      <c r="F482" s="1165">
        <v>1553</v>
      </c>
      <c r="G482" s="1234">
        <v>19.2</v>
      </c>
      <c r="H482" s="1165" t="s">
        <v>245</v>
      </c>
      <c r="I482" s="1165" t="s">
        <v>246</v>
      </c>
      <c r="J482" s="1165" t="s">
        <v>433</v>
      </c>
      <c r="K482" s="1165"/>
      <c r="L482" s="1183">
        <v>7.74</v>
      </c>
      <c r="M482" s="1165">
        <v>1620</v>
      </c>
      <c r="N482" s="1165" t="s">
        <v>53</v>
      </c>
      <c r="O482" s="1165" t="s">
        <v>51</v>
      </c>
      <c r="P482" s="1165" t="s">
        <v>51</v>
      </c>
      <c r="Q482" s="1165">
        <v>56</v>
      </c>
      <c r="R482" s="1165">
        <v>56</v>
      </c>
      <c r="S482" s="1165">
        <v>2</v>
      </c>
      <c r="T482" s="1165">
        <v>833</v>
      </c>
      <c r="U482" s="1165" t="s">
        <v>30</v>
      </c>
      <c r="V482" s="1165" t="s">
        <v>17</v>
      </c>
      <c r="W482" s="1165">
        <v>0.05</v>
      </c>
      <c r="X482" s="1165" t="s">
        <v>37</v>
      </c>
      <c r="Y482" s="1165" t="s">
        <v>17</v>
      </c>
      <c r="Z482" s="1165">
        <v>1E-3</v>
      </c>
      <c r="AA482" s="1165" t="s">
        <v>17</v>
      </c>
      <c r="AB482" s="1165" t="s">
        <v>17</v>
      </c>
      <c r="AC482" s="1165">
        <v>5.3999999999999999E-2</v>
      </c>
      <c r="AD482" s="1165">
        <v>2E-3</v>
      </c>
      <c r="AE482" s="1165" t="s">
        <v>30</v>
      </c>
      <c r="AF482" s="1165" t="s">
        <v>50</v>
      </c>
      <c r="AG482" s="1165">
        <v>0.08</v>
      </c>
      <c r="AH482" s="1165" t="s">
        <v>52</v>
      </c>
      <c r="AI482" s="1165">
        <v>0.33</v>
      </c>
      <c r="AJ482" s="1165" t="s">
        <v>17</v>
      </c>
      <c r="AK482" s="1165">
        <v>5.0999999999999997E-2</v>
      </c>
      <c r="AL482" s="1165" t="s">
        <v>37</v>
      </c>
      <c r="AM482" s="1165" t="s">
        <v>17</v>
      </c>
      <c r="AN482" s="1165">
        <v>1E-3</v>
      </c>
      <c r="AO482" s="1165" t="s">
        <v>17</v>
      </c>
      <c r="AP482" s="1165" t="s">
        <v>17</v>
      </c>
      <c r="AQ482" s="1165">
        <v>5.8000000000000003E-2</v>
      </c>
      <c r="AR482" s="1165">
        <v>3.0000000000000001E-3</v>
      </c>
      <c r="AS482" s="1165" t="s">
        <v>30</v>
      </c>
      <c r="AT482" s="1165" t="s">
        <v>50</v>
      </c>
      <c r="AU482" s="1165">
        <v>0.06</v>
      </c>
      <c r="AV482" s="1165">
        <v>0.24</v>
      </c>
      <c r="AW482" s="1165" t="s">
        <v>37</v>
      </c>
      <c r="AX482" s="1165" t="s">
        <v>37</v>
      </c>
      <c r="AY482" s="1165" t="s">
        <v>53</v>
      </c>
      <c r="AZ482" s="1165" t="s">
        <v>85</v>
      </c>
      <c r="BA482" s="1165" t="s">
        <v>85</v>
      </c>
      <c r="BB482" s="1165" t="s">
        <v>85</v>
      </c>
      <c r="BC482" s="1165" t="s">
        <v>85</v>
      </c>
      <c r="BD482" s="1165" t="s">
        <v>85</v>
      </c>
      <c r="BE482" s="1165" t="s">
        <v>85</v>
      </c>
      <c r="BF482" s="1165" t="s">
        <v>85</v>
      </c>
      <c r="BG482" s="1165" t="s">
        <v>85</v>
      </c>
      <c r="BH482" s="1165" t="s">
        <v>85</v>
      </c>
      <c r="BI482" s="1165" t="s">
        <v>85</v>
      </c>
      <c r="BJ482" s="1165" t="s">
        <v>85</v>
      </c>
      <c r="BK482" s="1165" t="s">
        <v>85</v>
      </c>
      <c r="BL482" s="1165" t="s">
        <v>102</v>
      </c>
      <c r="BM482" s="1165" t="s">
        <v>85</v>
      </c>
      <c r="BN482" s="1165" t="s">
        <v>85</v>
      </c>
      <c r="BO482" s="1165" t="s">
        <v>85</v>
      </c>
      <c r="BP482" s="1165" t="s">
        <v>102</v>
      </c>
      <c r="BQ482" s="1165" t="s">
        <v>102</v>
      </c>
      <c r="BR482" s="1165" t="s">
        <v>332</v>
      </c>
      <c r="BS482" s="1165" t="s">
        <v>0</v>
      </c>
      <c r="BT482" s="1165" t="s">
        <v>333</v>
      </c>
      <c r="BU482" s="1165" t="s">
        <v>0</v>
      </c>
      <c r="BV482" s="1165" t="s">
        <v>0</v>
      </c>
      <c r="BW482" s="1165" t="s">
        <v>332</v>
      </c>
      <c r="BX482" s="1165" t="s">
        <v>332</v>
      </c>
      <c r="BY482" s="1165" t="s">
        <v>333</v>
      </c>
      <c r="BZ482" s="1165" t="s">
        <v>333</v>
      </c>
      <c r="CA482" s="1165" t="s">
        <v>333</v>
      </c>
      <c r="CB482" s="1165" t="s">
        <v>333</v>
      </c>
      <c r="CC482" s="1165" t="s">
        <v>333</v>
      </c>
      <c r="CD482" s="1165" t="s">
        <v>51</v>
      </c>
      <c r="CE482" s="1165" t="s">
        <v>15</v>
      </c>
      <c r="CF482" s="1165" t="s">
        <v>15</v>
      </c>
      <c r="CG482" s="1165" t="s">
        <v>15</v>
      </c>
      <c r="CH482" s="1165" t="s">
        <v>15</v>
      </c>
      <c r="CI482" s="1165" t="s">
        <v>15</v>
      </c>
      <c r="CJ482" s="1165" t="s">
        <v>51</v>
      </c>
      <c r="CK482" s="1165" t="s">
        <v>53</v>
      </c>
      <c r="CL482" s="1223">
        <f t="shared" si="12"/>
        <v>2.5</v>
      </c>
      <c r="CN482" s="1165"/>
      <c r="CO482" s="1165"/>
      <c r="CP482" s="1165"/>
      <c r="CQ482" s="1165"/>
    </row>
    <row r="483" spans="1:95">
      <c r="A483" s="1165" t="s">
        <v>716</v>
      </c>
      <c r="B483" s="1180">
        <v>45658</v>
      </c>
      <c r="C483" s="1181">
        <v>45681</v>
      </c>
      <c r="D483" s="1182"/>
      <c r="E483" s="1183">
        <v>6.22</v>
      </c>
      <c r="F483" s="1165">
        <v>1426</v>
      </c>
      <c r="G483" s="1234">
        <v>23.7</v>
      </c>
      <c r="H483" s="1165" t="s">
        <v>245</v>
      </c>
      <c r="I483" s="1165" t="s">
        <v>246</v>
      </c>
      <c r="J483" s="1165" t="s">
        <v>839</v>
      </c>
      <c r="K483" s="1165"/>
      <c r="L483" s="1183">
        <v>7.57</v>
      </c>
      <c r="M483" s="1165">
        <v>1280</v>
      </c>
      <c r="N483" s="1165">
        <v>9</v>
      </c>
      <c r="O483" s="1165"/>
      <c r="P483" s="1165"/>
      <c r="Q483" s="1165"/>
      <c r="R483" s="1165"/>
      <c r="S483" s="1165"/>
      <c r="T483" s="1165"/>
      <c r="U483" s="1165"/>
      <c r="V483" s="1165"/>
      <c r="W483" s="1165"/>
      <c r="X483" s="1165"/>
      <c r="Y483" s="1165"/>
      <c r="Z483" s="1165"/>
      <c r="AA483" s="1165"/>
      <c r="AB483" s="1165"/>
      <c r="AC483" s="1165"/>
      <c r="AD483" s="1165"/>
      <c r="AE483" s="1165"/>
      <c r="AF483" s="1165"/>
      <c r="AG483" s="1165"/>
      <c r="AH483" s="1165"/>
      <c r="AI483" s="1165"/>
      <c r="AJ483" s="1165"/>
      <c r="AK483" s="1165"/>
      <c r="AL483" s="1165"/>
      <c r="AM483" s="1165"/>
      <c r="AN483" s="1165"/>
      <c r="AO483" s="1165"/>
      <c r="AP483" s="1165"/>
      <c r="AQ483" s="1165"/>
      <c r="AR483" s="1165"/>
      <c r="AS483" s="1165"/>
      <c r="AT483" s="1165"/>
      <c r="AU483" s="1165"/>
      <c r="AV483" s="1165"/>
      <c r="AW483" s="1165"/>
      <c r="AX483" s="1165"/>
      <c r="AY483" s="1165"/>
      <c r="AZ483" s="1165"/>
      <c r="BA483" s="1165"/>
      <c r="BB483" s="1165"/>
      <c r="BC483" s="1165"/>
      <c r="BD483" s="1165"/>
      <c r="BE483" s="1165"/>
      <c r="BF483" s="1165"/>
      <c r="BG483" s="1165"/>
      <c r="BH483" s="1165"/>
      <c r="BI483" s="1165"/>
      <c r="BJ483" s="1165"/>
      <c r="BK483" s="1165"/>
      <c r="BL483" s="1165"/>
      <c r="BM483" s="1165"/>
      <c r="BN483" s="1165"/>
      <c r="BO483" s="1165"/>
      <c r="BP483" s="1165"/>
      <c r="BQ483" s="1165"/>
      <c r="BR483" s="1165"/>
      <c r="BS483" s="1165"/>
      <c r="BT483" s="1165"/>
      <c r="BU483" s="1165"/>
      <c r="BV483" s="1165"/>
      <c r="BW483" s="1165"/>
      <c r="BX483" s="1165"/>
      <c r="BY483" s="1165"/>
      <c r="BZ483" s="1165"/>
      <c r="CA483" s="1165"/>
      <c r="CB483" s="1165"/>
      <c r="CC483" s="1165"/>
      <c r="CD483" s="1165"/>
      <c r="CE483" s="1165"/>
      <c r="CF483" s="1165"/>
      <c r="CG483" s="1165"/>
      <c r="CH483" s="1165"/>
      <c r="CI483" s="1165"/>
      <c r="CJ483" s="1165"/>
      <c r="CK483" s="1165"/>
      <c r="CL483" s="1223">
        <f t="shared" si="12"/>
        <v>9</v>
      </c>
      <c r="CN483" s="1165"/>
      <c r="CO483" s="1165"/>
      <c r="CP483" s="1165"/>
      <c r="CQ483" s="1165"/>
    </row>
    <row r="484" spans="1:95">
      <c r="A484" s="1165" t="s">
        <v>716</v>
      </c>
      <c r="B484" s="1180">
        <v>45689</v>
      </c>
      <c r="C484" s="1181">
        <v>45698</v>
      </c>
      <c r="D484" s="1182"/>
      <c r="E484" s="1183">
        <v>8.0299999999999994</v>
      </c>
      <c r="F484" s="1165">
        <v>1429</v>
      </c>
      <c r="G484" s="1234">
        <v>22.8</v>
      </c>
      <c r="H484" s="1165" t="s">
        <v>245</v>
      </c>
      <c r="I484" s="1165" t="s">
        <v>246</v>
      </c>
      <c r="J484" s="1165" t="s">
        <v>839</v>
      </c>
      <c r="K484" s="1165"/>
      <c r="L484" s="1183">
        <v>7.61</v>
      </c>
      <c r="M484" s="1165">
        <v>1540</v>
      </c>
      <c r="N484" s="1165">
        <v>108</v>
      </c>
      <c r="O484" s="1165"/>
      <c r="P484" s="1165"/>
      <c r="Q484" s="1165"/>
      <c r="R484" s="1165"/>
      <c r="S484" s="1165"/>
      <c r="T484" s="1165"/>
      <c r="U484" s="1165"/>
      <c r="V484" s="1165"/>
      <c r="W484" s="1165"/>
      <c r="X484" s="1165"/>
      <c r="Y484" s="1165"/>
      <c r="Z484" s="1165"/>
      <c r="AA484" s="1165"/>
      <c r="AB484" s="1165"/>
      <c r="AC484" s="1165"/>
      <c r="AD484" s="1165"/>
      <c r="AE484" s="1165"/>
      <c r="AF484" s="1165"/>
      <c r="AG484" s="1165"/>
      <c r="AH484" s="1165"/>
      <c r="AI484" s="1165"/>
      <c r="AJ484" s="1165"/>
      <c r="AK484" s="1165"/>
      <c r="AL484" s="1165"/>
      <c r="AM484" s="1165"/>
      <c r="AN484" s="1165"/>
      <c r="AO484" s="1165"/>
      <c r="AP484" s="1165"/>
      <c r="AQ484" s="1165"/>
      <c r="AR484" s="1165"/>
      <c r="AS484" s="1165"/>
      <c r="AT484" s="1165"/>
      <c r="AU484" s="1165"/>
      <c r="AV484" s="1165"/>
      <c r="AW484" s="1165"/>
      <c r="AX484" s="1165"/>
      <c r="AY484" s="1165"/>
      <c r="AZ484" s="1165"/>
      <c r="BA484" s="1165"/>
      <c r="BB484" s="1165"/>
      <c r="BC484" s="1165"/>
      <c r="BD484" s="1165"/>
      <c r="BE484" s="1165"/>
      <c r="BF484" s="1165"/>
      <c r="BG484" s="1165"/>
      <c r="BH484" s="1165"/>
      <c r="BI484" s="1165"/>
      <c r="BJ484" s="1165"/>
      <c r="BK484" s="1165"/>
      <c r="BL484" s="1165"/>
      <c r="BM484" s="1165"/>
      <c r="BN484" s="1165"/>
      <c r="BO484" s="1165"/>
      <c r="BP484" s="1165"/>
      <c r="BQ484" s="1165"/>
      <c r="BR484" s="1165"/>
      <c r="BS484" s="1165"/>
      <c r="BT484" s="1165"/>
      <c r="BU484" s="1165"/>
      <c r="BV484" s="1165"/>
      <c r="BW484" s="1165"/>
      <c r="BX484" s="1165"/>
      <c r="BY484" s="1165"/>
      <c r="BZ484" s="1165"/>
      <c r="CA484" s="1165"/>
      <c r="CB484" s="1165"/>
      <c r="CC484" s="1165"/>
      <c r="CD484" s="1165"/>
      <c r="CE484" s="1165"/>
      <c r="CF484" s="1165"/>
      <c r="CG484" s="1165"/>
      <c r="CH484" s="1165"/>
      <c r="CI484" s="1165"/>
      <c r="CJ484" s="1165"/>
      <c r="CK484" s="1165"/>
      <c r="CL484" s="1223">
        <f t="shared" si="12"/>
        <v>108</v>
      </c>
      <c r="CN484" s="1165"/>
      <c r="CO484" s="1165"/>
      <c r="CP484" s="1165"/>
      <c r="CQ484" s="1165"/>
    </row>
    <row r="485" spans="1:95">
      <c r="A485" s="1165" t="s">
        <v>716</v>
      </c>
      <c r="B485" s="1180">
        <v>45717</v>
      </c>
      <c r="C485" s="1181">
        <v>45737</v>
      </c>
      <c r="D485" s="1182"/>
      <c r="E485" s="1183"/>
      <c r="F485" s="1165"/>
      <c r="G485" s="1234"/>
      <c r="H485" s="1165"/>
      <c r="I485" s="1165"/>
      <c r="J485" s="1165"/>
      <c r="K485" s="1165" t="s">
        <v>800</v>
      </c>
      <c r="L485" s="1183"/>
      <c r="M485" s="1165"/>
      <c r="N485" s="1165"/>
      <c r="O485" s="1165"/>
      <c r="P485" s="1165"/>
      <c r="Q485" s="1165"/>
      <c r="R485" s="1165"/>
      <c r="S485" s="1165"/>
      <c r="T485" s="1165"/>
      <c r="U485" s="1165"/>
      <c r="V485" s="1165"/>
      <c r="W485" s="1165"/>
      <c r="X485" s="1165"/>
      <c r="Y485" s="1165"/>
      <c r="Z485" s="1165"/>
      <c r="AA485" s="1165"/>
      <c r="AB485" s="1165"/>
      <c r="AC485" s="1165"/>
      <c r="AD485" s="1165"/>
      <c r="AE485" s="1165"/>
      <c r="AF485" s="1165"/>
      <c r="AG485" s="1165"/>
      <c r="AH485" s="1165"/>
      <c r="AI485" s="1165"/>
      <c r="AJ485" s="1165"/>
      <c r="AK485" s="1165"/>
      <c r="AL485" s="1165"/>
      <c r="AM485" s="1165"/>
      <c r="AN485" s="1165"/>
      <c r="AO485" s="1165"/>
      <c r="AP485" s="1165"/>
      <c r="AQ485" s="1165"/>
      <c r="AR485" s="1165"/>
      <c r="AS485" s="1165"/>
      <c r="AT485" s="1165"/>
      <c r="AU485" s="1165"/>
      <c r="AV485" s="1165"/>
      <c r="AW485" s="1165"/>
      <c r="AX485" s="1165"/>
      <c r="AY485" s="1165"/>
      <c r="AZ485" s="1165"/>
      <c r="BA485" s="1165"/>
      <c r="BB485" s="1165"/>
      <c r="BC485" s="1165"/>
      <c r="BD485" s="1165"/>
      <c r="BE485" s="1165"/>
      <c r="BF485" s="1165"/>
      <c r="BG485" s="1165"/>
      <c r="BH485" s="1165"/>
      <c r="BI485" s="1165"/>
      <c r="BJ485" s="1165"/>
      <c r="BK485" s="1165"/>
      <c r="BL485" s="1165"/>
      <c r="BM485" s="1165"/>
      <c r="BN485" s="1165"/>
      <c r="BO485" s="1165"/>
      <c r="BP485" s="1165"/>
      <c r="BQ485" s="1165"/>
      <c r="BR485" s="1165"/>
      <c r="BS485" s="1165"/>
      <c r="BT485" s="1165"/>
      <c r="BU485" s="1165"/>
      <c r="BV485" s="1165"/>
      <c r="BW485" s="1165"/>
      <c r="BX485" s="1165"/>
      <c r="BY485" s="1165"/>
      <c r="BZ485" s="1165"/>
      <c r="CA485" s="1165"/>
      <c r="CB485" s="1165"/>
      <c r="CC485" s="1165"/>
      <c r="CD485" s="1165"/>
      <c r="CE485" s="1165"/>
      <c r="CF485" s="1165"/>
      <c r="CG485" s="1165"/>
      <c r="CH485" s="1165"/>
      <c r="CI485" s="1165"/>
      <c r="CJ485" s="1165"/>
      <c r="CK485" s="1165"/>
      <c r="CL485" s="1223"/>
      <c r="CN485" s="1165"/>
      <c r="CO485" s="1165"/>
      <c r="CP485" s="1165"/>
      <c r="CQ485" s="1165"/>
    </row>
    <row r="486" spans="1:95">
      <c r="A486" s="1165" t="s">
        <v>716</v>
      </c>
      <c r="B486" s="1180">
        <v>45748</v>
      </c>
      <c r="C486" s="1181">
        <v>45757</v>
      </c>
      <c r="D486" s="1182"/>
      <c r="E486" s="1183">
        <v>8.49</v>
      </c>
      <c r="F486" s="1165">
        <v>1034</v>
      </c>
      <c r="G486" s="1234">
        <v>24.1</v>
      </c>
      <c r="H486" s="1165" t="s">
        <v>245</v>
      </c>
      <c r="I486" s="1165" t="s">
        <v>246</v>
      </c>
      <c r="J486" s="1165" t="s">
        <v>433</v>
      </c>
      <c r="K486" s="1165"/>
      <c r="L486" s="1183">
        <v>7.61</v>
      </c>
      <c r="M486" s="1165">
        <v>1140</v>
      </c>
      <c r="N486" s="1165">
        <v>9</v>
      </c>
      <c r="O486" s="1165"/>
      <c r="P486" s="1165"/>
      <c r="Q486" s="1165"/>
      <c r="R486" s="1165"/>
      <c r="S486" s="1165"/>
      <c r="T486" s="1165"/>
      <c r="U486" s="1165"/>
      <c r="V486" s="1165"/>
      <c r="W486" s="1165"/>
      <c r="X486" s="1165"/>
      <c r="Y486" s="1165"/>
      <c r="Z486" s="1165"/>
      <c r="AA486" s="1165"/>
      <c r="AB486" s="1165"/>
      <c r="AC486" s="1165"/>
      <c r="AD486" s="1165"/>
      <c r="AE486" s="1165"/>
      <c r="AF486" s="1165"/>
      <c r="AG486" s="1165"/>
      <c r="AH486" s="1165"/>
      <c r="AI486" s="1165"/>
      <c r="AJ486" s="1165"/>
      <c r="AK486" s="1165"/>
      <c r="AL486" s="1165"/>
      <c r="AM486" s="1165"/>
      <c r="AN486" s="1165"/>
      <c r="AO486" s="1165"/>
      <c r="AP486" s="1165"/>
      <c r="AQ486" s="1165"/>
      <c r="AR486" s="1165"/>
      <c r="AS486" s="1165"/>
      <c r="AT486" s="1165"/>
      <c r="AU486" s="1165"/>
      <c r="AV486" s="1165"/>
      <c r="AW486" s="1165"/>
      <c r="AX486" s="1165"/>
      <c r="AY486" s="1165"/>
      <c r="AZ486" s="1165"/>
      <c r="BA486" s="1165"/>
      <c r="BB486" s="1165"/>
      <c r="BC486" s="1165"/>
      <c r="BD486" s="1165"/>
      <c r="BE486" s="1165"/>
      <c r="BF486" s="1165"/>
      <c r="BG486" s="1165"/>
      <c r="BH486" s="1165"/>
      <c r="BI486" s="1165"/>
      <c r="BJ486" s="1165"/>
      <c r="BK486" s="1165"/>
      <c r="BL486" s="1165"/>
      <c r="BM486" s="1165"/>
      <c r="BN486" s="1165"/>
      <c r="BO486" s="1165"/>
      <c r="BP486" s="1165"/>
      <c r="BQ486" s="1165"/>
      <c r="BR486" s="1165"/>
      <c r="BS486" s="1165"/>
      <c r="BT486" s="1165"/>
      <c r="BU486" s="1165"/>
      <c r="BV486" s="1165"/>
      <c r="BW486" s="1165"/>
      <c r="BX486" s="1165"/>
      <c r="BY486" s="1165"/>
      <c r="BZ486" s="1165"/>
      <c r="CA486" s="1165"/>
      <c r="CB486" s="1165"/>
      <c r="CC486" s="1165"/>
      <c r="CD486" s="1165"/>
      <c r="CE486" s="1165"/>
      <c r="CF486" s="1165"/>
      <c r="CG486" s="1165"/>
      <c r="CH486" s="1165"/>
      <c r="CI486" s="1165"/>
      <c r="CJ486" s="1165"/>
      <c r="CK486" s="1165"/>
      <c r="CL486" s="1223">
        <f t="shared" si="12"/>
        <v>9</v>
      </c>
      <c r="CN486" s="1165"/>
      <c r="CO486" s="1165"/>
      <c r="CP486" s="1165"/>
      <c r="CQ486" s="1165"/>
    </row>
    <row r="487" spans="1:95">
      <c r="A487" s="1165" t="s">
        <v>716</v>
      </c>
      <c r="B487" s="1180">
        <v>45778</v>
      </c>
      <c r="C487" s="1181">
        <v>45789</v>
      </c>
      <c r="D487" s="1182"/>
      <c r="E487" s="1183">
        <v>7.21</v>
      </c>
      <c r="F487" s="1165">
        <v>1211</v>
      </c>
      <c r="G487" s="1234">
        <v>19.399999999999999</v>
      </c>
      <c r="H487" s="1165" t="s">
        <v>245</v>
      </c>
      <c r="I487" s="1165" t="s">
        <v>246</v>
      </c>
      <c r="J487" s="1165" t="s">
        <v>433</v>
      </c>
      <c r="K487" s="1165"/>
      <c r="L487" s="1183">
        <v>7.44</v>
      </c>
      <c r="M487" s="1165">
        <v>1260</v>
      </c>
      <c r="N487" s="1165">
        <v>7</v>
      </c>
      <c r="O487" s="1165"/>
      <c r="P487" s="1165"/>
      <c r="Q487" s="1165"/>
      <c r="R487" s="1165"/>
      <c r="S487" s="1165"/>
      <c r="T487" s="1165"/>
      <c r="U487" s="1165"/>
      <c r="V487" s="1165"/>
      <c r="W487" s="1165"/>
      <c r="X487" s="1165"/>
      <c r="Y487" s="1165"/>
      <c r="Z487" s="1165"/>
      <c r="AA487" s="1165"/>
      <c r="AB487" s="1165"/>
      <c r="AC487" s="1165"/>
      <c r="AD487" s="1165"/>
      <c r="AE487" s="1165"/>
      <c r="AF487" s="1165"/>
      <c r="AG487" s="1165"/>
      <c r="AH487" s="1165"/>
      <c r="AI487" s="1165"/>
      <c r="AJ487" s="1165"/>
      <c r="AK487" s="1165"/>
      <c r="AL487" s="1165"/>
      <c r="AM487" s="1165"/>
      <c r="AN487" s="1165"/>
      <c r="AO487" s="1165"/>
      <c r="AP487" s="1165"/>
      <c r="AQ487" s="1165"/>
      <c r="AR487" s="1165"/>
      <c r="AS487" s="1165"/>
      <c r="AT487" s="1165"/>
      <c r="AU487" s="1165"/>
      <c r="AV487" s="1165"/>
      <c r="AW487" s="1165"/>
      <c r="AX487" s="1165"/>
      <c r="AY487" s="1165"/>
      <c r="AZ487" s="1165"/>
      <c r="BA487" s="1165"/>
      <c r="BB487" s="1165"/>
      <c r="BC487" s="1165"/>
      <c r="BD487" s="1165"/>
      <c r="BE487" s="1165"/>
      <c r="BF487" s="1165"/>
      <c r="BG487" s="1165"/>
      <c r="BH487" s="1165"/>
      <c r="BI487" s="1165"/>
      <c r="BJ487" s="1165"/>
      <c r="BK487" s="1165"/>
      <c r="BL487" s="1165"/>
      <c r="BM487" s="1165"/>
      <c r="BN487" s="1165"/>
      <c r="BO487" s="1165"/>
      <c r="BP487" s="1165"/>
      <c r="BQ487" s="1165"/>
      <c r="BR487" s="1165"/>
      <c r="BS487" s="1165"/>
      <c r="BT487" s="1165"/>
      <c r="BU487" s="1165"/>
      <c r="BV487" s="1165"/>
      <c r="BW487" s="1165"/>
      <c r="BX487" s="1165"/>
      <c r="BY487" s="1165"/>
      <c r="BZ487" s="1165"/>
      <c r="CA487" s="1165"/>
      <c r="CB487" s="1165"/>
      <c r="CC487" s="1165"/>
      <c r="CD487" s="1165"/>
      <c r="CE487" s="1165"/>
      <c r="CF487" s="1165"/>
      <c r="CG487" s="1165"/>
      <c r="CH487" s="1165"/>
      <c r="CI487" s="1165"/>
      <c r="CJ487" s="1165"/>
      <c r="CK487" s="1165"/>
      <c r="CL487" s="1223">
        <f t="shared" si="12"/>
        <v>7</v>
      </c>
      <c r="CN487" s="1165"/>
      <c r="CO487" s="1165"/>
      <c r="CP487" s="1165"/>
      <c r="CQ487" s="1165"/>
    </row>
    <row r="488" spans="1:95">
      <c r="A488" s="1165" t="s">
        <v>716</v>
      </c>
      <c r="B488" s="1180">
        <v>45809</v>
      </c>
      <c r="C488" s="1181">
        <v>45834</v>
      </c>
      <c r="D488" s="1182"/>
      <c r="E488" s="1183">
        <v>8.08</v>
      </c>
      <c r="F488" s="1165">
        <v>996.9</v>
      </c>
      <c r="G488" s="1234">
        <v>13.2</v>
      </c>
      <c r="H488" s="1165" t="s">
        <v>245</v>
      </c>
      <c r="I488" s="1165" t="s">
        <v>246</v>
      </c>
      <c r="J488" s="1165" t="s">
        <v>433</v>
      </c>
      <c r="K488" s="1165"/>
      <c r="L488" s="1165">
        <v>7.63</v>
      </c>
      <c r="M488" s="1165">
        <v>967</v>
      </c>
      <c r="N488" s="1165" t="s">
        <v>53</v>
      </c>
      <c r="O488" s="1165" t="s">
        <v>51</v>
      </c>
      <c r="P488" s="1165" t="s">
        <v>51</v>
      </c>
      <c r="Q488" s="1165">
        <v>47</v>
      </c>
      <c r="R488" s="1165">
        <v>47</v>
      </c>
      <c r="S488" s="1165">
        <v>2</v>
      </c>
      <c r="T488" s="1165">
        <v>429</v>
      </c>
      <c r="U488" s="1165" t="s">
        <v>30</v>
      </c>
      <c r="V488" s="1165" t="s">
        <v>17</v>
      </c>
      <c r="W488" s="1165">
        <v>3.5999999999999997E-2</v>
      </c>
      <c r="X488" s="1165" t="s">
        <v>37</v>
      </c>
      <c r="Y488" s="1165" t="s">
        <v>17</v>
      </c>
      <c r="Z488" s="1165" t="s">
        <v>17</v>
      </c>
      <c r="AA488" s="1165" t="s">
        <v>17</v>
      </c>
      <c r="AB488" s="1165" t="s">
        <v>17</v>
      </c>
      <c r="AC488" s="1165">
        <v>2E-3</v>
      </c>
      <c r="AD488" s="1165">
        <v>3.0000000000000001E-3</v>
      </c>
      <c r="AE488" s="1165" t="s">
        <v>30</v>
      </c>
      <c r="AF488" s="1165" t="s">
        <v>50</v>
      </c>
      <c r="AG488" s="1165">
        <v>0.05</v>
      </c>
      <c r="AH488" s="1165" t="s">
        <v>52</v>
      </c>
      <c r="AI488" s="1165">
        <v>0.04</v>
      </c>
      <c r="AJ488" s="1165" t="s">
        <v>17</v>
      </c>
      <c r="AK488" s="1165">
        <v>3.7999999999999999E-2</v>
      </c>
      <c r="AL488" s="1165" t="s">
        <v>37</v>
      </c>
      <c r="AM488" s="1165" t="s">
        <v>17</v>
      </c>
      <c r="AN488" s="1165" t="s">
        <v>17</v>
      </c>
      <c r="AO488" s="1165">
        <v>1E-3</v>
      </c>
      <c r="AP488" s="1165" t="s">
        <v>17</v>
      </c>
      <c r="AQ488" s="1165">
        <v>3.0000000000000001E-3</v>
      </c>
      <c r="AR488" s="1165">
        <v>3.0000000000000001E-3</v>
      </c>
      <c r="AS488" s="1165" t="s">
        <v>30</v>
      </c>
      <c r="AT488" s="1165" t="s">
        <v>50</v>
      </c>
      <c r="AU488" s="1165">
        <v>0.06</v>
      </c>
      <c r="AV488" s="1165" t="s">
        <v>52</v>
      </c>
      <c r="AW488" s="1165" t="s">
        <v>37</v>
      </c>
      <c r="AX488" s="1165" t="s">
        <v>37</v>
      </c>
      <c r="AY488" s="1165" t="s">
        <v>53</v>
      </c>
      <c r="AZ488" s="1165" t="s">
        <v>85</v>
      </c>
      <c r="BA488" s="1165" t="s">
        <v>85</v>
      </c>
      <c r="BB488" s="1165" t="s">
        <v>85</v>
      </c>
      <c r="BC488" s="1165" t="s">
        <v>85</v>
      </c>
      <c r="BD488" s="1165" t="s">
        <v>85</v>
      </c>
      <c r="BE488" s="1165" t="s">
        <v>85</v>
      </c>
      <c r="BF488" s="1165" t="s">
        <v>85</v>
      </c>
      <c r="BG488" s="1165" t="s">
        <v>85</v>
      </c>
      <c r="BH488" s="1165" t="s">
        <v>85</v>
      </c>
      <c r="BI488" s="1165" t="s">
        <v>85</v>
      </c>
      <c r="BJ488" s="1165" t="s">
        <v>85</v>
      </c>
      <c r="BK488" s="1165" t="s">
        <v>85</v>
      </c>
      <c r="BL488" s="1165" t="s">
        <v>102</v>
      </c>
      <c r="BM488" s="1165" t="s">
        <v>85</v>
      </c>
      <c r="BN488" s="1165" t="s">
        <v>85</v>
      </c>
      <c r="BO488" s="1165" t="s">
        <v>85</v>
      </c>
      <c r="BP488" s="1165" t="s">
        <v>102</v>
      </c>
      <c r="BQ488" s="1165" t="s">
        <v>102</v>
      </c>
      <c r="BR488" s="1165" t="s">
        <v>332</v>
      </c>
      <c r="BS488" s="1165" t="s">
        <v>0</v>
      </c>
      <c r="BT488" s="1165" t="s">
        <v>333</v>
      </c>
      <c r="BU488" s="1165" t="s">
        <v>0</v>
      </c>
      <c r="BV488" s="1165" t="s">
        <v>0</v>
      </c>
      <c r="BW488" s="1165" t="s">
        <v>332</v>
      </c>
      <c r="BX488" s="1165" t="s">
        <v>332</v>
      </c>
      <c r="BY488" s="1165" t="s">
        <v>333</v>
      </c>
      <c r="BZ488" s="1165" t="s">
        <v>333</v>
      </c>
      <c r="CA488" s="1165" t="s">
        <v>333</v>
      </c>
      <c r="CB488" s="1165" t="s">
        <v>333</v>
      </c>
      <c r="CC488" s="1165" t="s">
        <v>333</v>
      </c>
      <c r="CD488" s="1165" t="s">
        <v>51</v>
      </c>
      <c r="CE488" s="1165" t="s">
        <v>15</v>
      </c>
      <c r="CF488" s="1165" t="s">
        <v>15</v>
      </c>
      <c r="CG488" s="1165" t="s">
        <v>15</v>
      </c>
      <c r="CH488" s="1165" t="s">
        <v>15</v>
      </c>
      <c r="CI488" s="1165" t="s">
        <v>15</v>
      </c>
      <c r="CJ488" s="1165" t="s">
        <v>51</v>
      </c>
      <c r="CK488" s="1165" t="s">
        <v>53</v>
      </c>
      <c r="CL488" s="1223">
        <f t="shared" si="12"/>
        <v>2.5</v>
      </c>
      <c r="CN488" s="1165"/>
      <c r="CO488" s="1165"/>
      <c r="CP488" s="1165"/>
      <c r="CQ488" s="1165"/>
    </row>
    <row r="489" spans="1:95">
      <c r="A489" s="1165" t="s">
        <v>716</v>
      </c>
      <c r="B489" s="1180">
        <v>45839</v>
      </c>
      <c r="C489" s="1181">
        <v>45863</v>
      </c>
      <c r="D489" s="1182"/>
      <c r="E489" s="1183">
        <v>7.71</v>
      </c>
      <c r="F489" s="1165">
        <v>982.9</v>
      </c>
      <c r="G489" s="1234">
        <v>11.4</v>
      </c>
      <c r="H489" s="1165" t="s">
        <v>245</v>
      </c>
      <c r="I489" s="1165" t="s">
        <v>246</v>
      </c>
      <c r="J489" s="1165" t="s">
        <v>433</v>
      </c>
      <c r="K489" s="1165"/>
      <c r="L489" s="1183">
        <v>7.56</v>
      </c>
      <c r="M489" s="1165">
        <v>1070</v>
      </c>
      <c r="N489" s="1165" t="s">
        <v>53</v>
      </c>
      <c r="O489" s="1165"/>
      <c r="P489" s="1165"/>
      <c r="Q489" s="1165"/>
      <c r="R489" s="1165"/>
      <c r="S489" s="1165"/>
      <c r="T489" s="1165"/>
      <c r="U489" s="1165"/>
      <c r="V489" s="1165"/>
      <c r="W489" s="1165"/>
      <c r="X489" s="1165"/>
      <c r="Y489" s="1165"/>
      <c r="Z489" s="1165"/>
      <c r="AA489" s="1165"/>
      <c r="AB489" s="1165"/>
      <c r="AC489" s="1165"/>
      <c r="AD489" s="1165"/>
      <c r="AE489" s="1165"/>
      <c r="AF489" s="1165"/>
      <c r="AG489" s="1165"/>
      <c r="AH489" s="1165"/>
      <c r="AI489" s="1165"/>
      <c r="AJ489" s="1165"/>
      <c r="AK489" s="1165"/>
      <c r="AL489" s="1165"/>
      <c r="AM489" s="1165"/>
      <c r="AN489" s="1165"/>
      <c r="AO489" s="1165"/>
      <c r="AP489" s="1165"/>
      <c r="AQ489" s="1165"/>
      <c r="AR489" s="1165"/>
      <c r="AS489" s="1165"/>
      <c r="AT489" s="1165"/>
      <c r="AU489" s="1165"/>
      <c r="AV489" s="1165"/>
      <c r="AW489" s="1165"/>
      <c r="AX489" s="1165"/>
      <c r="AY489" s="1165"/>
      <c r="AZ489" s="1165"/>
      <c r="BA489" s="1165"/>
      <c r="BB489" s="1165"/>
      <c r="BC489" s="1165"/>
      <c r="BD489" s="1165"/>
      <c r="BE489" s="1165"/>
      <c r="BF489" s="1165"/>
      <c r="BG489" s="1165"/>
      <c r="BH489" s="1165"/>
      <c r="BI489" s="1165"/>
      <c r="BJ489" s="1165"/>
      <c r="BK489" s="1165"/>
      <c r="BL489" s="1165"/>
      <c r="BM489" s="1165"/>
      <c r="BN489" s="1165"/>
      <c r="BO489" s="1165"/>
      <c r="BP489" s="1165"/>
      <c r="BQ489" s="1165"/>
      <c r="BR489" s="1165"/>
      <c r="BS489" s="1165"/>
      <c r="BT489" s="1165"/>
      <c r="BU489" s="1165"/>
      <c r="BV489" s="1165"/>
      <c r="BW489" s="1165"/>
      <c r="BX489" s="1165"/>
      <c r="BY489" s="1165"/>
      <c r="BZ489" s="1165"/>
      <c r="CA489" s="1165"/>
      <c r="CB489" s="1165"/>
      <c r="CC489" s="1165"/>
      <c r="CD489" s="1165"/>
      <c r="CE489" s="1165"/>
      <c r="CF489" s="1165"/>
      <c r="CG489" s="1165"/>
      <c r="CH489" s="1165"/>
      <c r="CI489" s="1165"/>
      <c r="CJ489" s="1165"/>
      <c r="CK489" s="1165"/>
      <c r="CL489" s="1223">
        <f t="shared" si="12"/>
        <v>2.5</v>
      </c>
      <c r="CN489" s="1165"/>
      <c r="CO489" s="1165"/>
      <c r="CP489" s="1165"/>
      <c r="CQ489" s="1165"/>
    </row>
    <row r="490" spans="1:95">
      <c r="A490" s="1165" t="s">
        <v>716</v>
      </c>
      <c r="B490" s="1180">
        <v>45870</v>
      </c>
      <c r="C490" s="1181"/>
      <c r="D490" s="1182"/>
      <c r="E490" s="1183"/>
      <c r="F490" s="1165"/>
      <c r="G490" s="1234"/>
      <c r="H490" s="1165"/>
      <c r="I490" s="1165"/>
      <c r="J490" s="1165"/>
      <c r="K490" s="1165"/>
      <c r="L490" s="1183"/>
      <c r="M490" s="1165"/>
      <c r="N490" s="1165"/>
      <c r="O490" s="1165"/>
      <c r="P490" s="1165"/>
      <c r="Q490" s="1165"/>
      <c r="R490" s="1165"/>
      <c r="S490" s="1165"/>
      <c r="T490" s="1165"/>
      <c r="U490" s="1165"/>
      <c r="V490" s="1165"/>
      <c r="W490" s="1165"/>
      <c r="X490" s="1165"/>
      <c r="Y490" s="1165"/>
      <c r="Z490" s="1165"/>
      <c r="AA490" s="1165"/>
      <c r="AB490" s="1165"/>
      <c r="AC490" s="1165"/>
      <c r="AD490" s="1165"/>
      <c r="AE490" s="1165"/>
      <c r="AF490" s="1165"/>
      <c r="AG490" s="1165"/>
      <c r="AH490" s="1165"/>
      <c r="AI490" s="1165"/>
      <c r="AJ490" s="1165"/>
      <c r="AK490" s="1165"/>
      <c r="AL490" s="1165"/>
      <c r="AM490" s="1165"/>
      <c r="AN490" s="1165"/>
      <c r="AO490" s="1165"/>
      <c r="AP490" s="1165"/>
      <c r="AQ490" s="1165"/>
      <c r="AR490" s="1165"/>
      <c r="AS490" s="1165"/>
      <c r="AT490" s="1165"/>
      <c r="AU490" s="1165"/>
      <c r="AV490" s="1165"/>
      <c r="AW490" s="1165"/>
      <c r="AX490" s="1165"/>
      <c r="AY490" s="1165"/>
      <c r="AZ490" s="1165"/>
      <c r="BA490" s="1165"/>
      <c r="BB490" s="1165"/>
      <c r="BC490" s="1165"/>
      <c r="BD490" s="1165"/>
      <c r="BE490" s="1165"/>
      <c r="BF490" s="1165"/>
      <c r="BG490" s="1165"/>
      <c r="BH490" s="1165"/>
      <c r="BI490" s="1165"/>
      <c r="BJ490" s="1165"/>
      <c r="BK490" s="1165"/>
      <c r="BL490" s="1165"/>
      <c r="BM490" s="1165"/>
      <c r="BN490" s="1165"/>
      <c r="BO490" s="1165"/>
      <c r="BP490" s="1165"/>
      <c r="BQ490" s="1165"/>
      <c r="BR490" s="1165"/>
      <c r="BS490" s="1165"/>
      <c r="BT490" s="1165"/>
      <c r="BU490" s="1165"/>
      <c r="BV490" s="1165"/>
      <c r="BW490" s="1165"/>
      <c r="BX490" s="1165"/>
      <c r="BY490" s="1165"/>
      <c r="BZ490" s="1165"/>
      <c r="CA490" s="1165"/>
      <c r="CB490" s="1165"/>
      <c r="CC490" s="1165"/>
      <c r="CD490" s="1165"/>
      <c r="CE490" s="1165"/>
      <c r="CF490" s="1165"/>
      <c r="CG490" s="1165"/>
      <c r="CH490" s="1165"/>
      <c r="CI490" s="1165"/>
      <c r="CJ490" s="1165"/>
      <c r="CK490" s="1165"/>
      <c r="CL490" s="1223"/>
      <c r="CN490" s="1165"/>
      <c r="CO490" s="1165"/>
      <c r="CP490" s="1165"/>
      <c r="CQ490" s="1165"/>
    </row>
    <row r="491" spans="1:95">
      <c r="A491" s="1165" t="s">
        <v>716</v>
      </c>
      <c r="B491" s="1180">
        <v>45901</v>
      </c>
      <c r="C491" s="1181"/>
      <c r="D491" s="1182"/>
      <c r="E491" s="1183"/>
      <c r="F491" s="1165"/>
      <c r="G491" s="1234"/>
      <c r="H491" s="1165"/>
      <c r="I491" s="1165"/>
      <c r="J491" s="1165"/>
      <c r="K491" s="1165"/>
      <c r="L491" s="1183"/>
      <c r="M491" s="1165"/>
      <c r="N491" s="1165"/>
      <c r="O491" s="1165"/>
      <c r="P491" s="1165"/>
      <c r="Q491" s="1165"/>
      <c r="R491" s="1165"/>
      <c r="S491" s="1165"/>
      <c r="T491" s="1165"/>
      <c r="U491" s="1165"/>
      <c r="V491" s="1165"/>
      <c r="W491" s="1165"/>
      <c r="X491" s="1165"/>
      <c r="Y491" s="1165"/>
      <c r="Z491" s="1165"/>
      <c r="AA491" s="1165"/>
      <c r="AB491" s="1165"/>
      <c r="AC491" s="1165"/>
      <c r="AD491" s="1165"/>
      <c r="AE491" s="1165"/>
      <c r="AF491" s="1165"/>
      <c r="AG491" s="1165"/>
      <c r="AH491" s="1165"/>
      <c r="AI491" s="1165"/>
      <c r="AJ491" s="1165"/>
      <c r="AK491" s="1165"/>
      <c r="AL491" s="1165"/>
      <c r="AM491" s="1165"/>
      <c r="AN491" s="1165"/>
      <c r="AO491" s="1165"/>
      <c r="AP491" s="1165"/>
      <c r="AQ491" s="1165"/>
      <c r="AR491" s="1165"/>
      <c r="AS491" s="1165"/>
      <c r="AT491" s="1165"/>
      <c r="AU491" s="1165"/>
      <c r="AV491" s="1165"/>
      <c r="AW491" s="1165"/>
      <c r="AX491" s="1165"/>
      <c r="AY491" s="1165"/>
      <c r="AZ491" s="1165"/>
      <c r="BA491" s="1165"/>
      <c r="BB491" s="1165"/>
      <c r="BC491" s="1165"/>
      <c r="BD491" s="1165"/>
      <c r="BE491" s="1165"/>
      <c r="BF491" s="1165"/>
      <c r="BG491" s="1165"/>
      <c r="BH491" s="1165"/>
      <c r="BI491" s="1165"/>
      <c r="BJ491" s="1165"/>
      <c r="BK491" s="1165"/>
      <c r="BL491" s="1165"/>
      <c r="BM491" s="1165"/>
      <c r="BN491" s="1165"/>
      <c r="BO491" s="1165"/>
      <c r="BP491" s="1165"/>
      <c r="BQ491" s="1165"/>
      <c r="BR491" s="1165"/>
      <c r="BS491" s="1165"/>
      <c r="BT491" s="1165"/>
      <c r="BU491" s="1165"/>
      <c r="BV491" s="1165"/>
      <c r="BW491" s="1165"/>
      <c r="BX491" s="1165"/>
      <c r="BY491" s="1165"/>
      <c r="BZ491" s="1165"/>
      <c r="CA491" s="1165"/>
      <c r="CB491" s="1165"/>
      <c r="CC491" s="1165"/>
      <c r="CD491" s="1165"/>
      <c r="CE491" s="1165"/>
      <c r="CF491" s="1165"/>
      <c r="CG491" s="1165"/>
      <c r="CH491" s="1165"/>
      <c r="CI491" s="1165"/>
      <c r="CJ491" s="1165"/>
      <c r="CK491" s="1165"/>
      <c r="CL491" s="1223"/>
      <c r="CN491" s="1165"/>
      <c r="CO491" s="1165"/>
      <c r="CP491" s="1165"/>
      <c r="CQ491" s="1165"/>
    </row>
    <row r="492" spans="1:95">
      <c r="A492" s="1165" t="s">
        <v>716</v>
      </c>
      <c r="B492" s="1180">
        <v>45931</v>
      </c>
      <c r="C492" s="1181"/>
      <c r="D492" s="1182"/>
      <c r="E492" s="1183"/>
      <c r="F492" s="1165"/>
      <c r="G492" s="1234"/>
      <c r="H492" s="1165"/>
      <c r="I492" s="1165"/>
      <c r="J492" s="1165"/>
      <c r="K492" s="1165"/>
      <c r="L492" s="1183"/>
      <c r="M492" s="1165"/>
      <c r="N492" s="1165"/>
      <c r="O492" s="1165"/>
      <c r="P492" s="1165"/>
      <c r="Q492" s="1165"/>
      <c r="R492" s="1165"/>
      <c r="S492" s="1165"/>
      <c r="T492" s="1165"/>
      <c r="U492" s="1165"/>
      <c r="V492" s="1165"/>
      <c r="W492" s="1165"/>
      <c r="X492" s="1165"/>
      <c r="Y492" s="1165"/>
      <c r="Z492" s="1165"/>
      <c r="AA492" s="1165"/>
      <c r="AB492" s="1165"/>
      <c r="AC492" s="1165"/>
      <c r="AD492" s="1165"/>
      <c r="AE492" s="1165"/>
      <c r="AF492" s="1165"/>
      <c r="AG492" s="1165"/>
      <c r="AH492" s="1165"/>
      <c r="AI492" s="1165"/>
      <c r="AJ492" s="1165"/>
      <c r="AK492" s="1165"/>
      <c r="AL492" s="1165"/>
      <c r="AM492" s="1165"/>
      <c r="AN492" s="1165"/>
      <c r="AO492" s="1165"/>
      <c r="AP492" s="1165"/>
      <c r="AQ492" s="1165"/>
      <c r="AR492" s="1165"/>
      <c r="AS492" s="1165"/>
      <c r="AT492" s="1165"/>
      <c r="AU492" s="1165"/>
      <c r="AV492" s="1165"/>
      <c r="AW492" s="1165"/>
      <c r="AX492" s="1165"/>
      <c r="AY492" s="1165"/>
      <c r="AZ492" s="1165"/>
      <c r="BA492" s="1165"/>
      <c r="BB492" s="1165"/>
      <c r="BC492" s="1165"/>
      <c r="BD492" s="1165"/>
      <c r="BE492" s="1165"/>
      <c r="BF492" s="1165"/>
      <c r="BG492" s="1165"/>
      <c r="BH492" s="1165"/>
      <c r="BI492" s="1165"/>
      <c r="BJ492" s="1165"/>
      <c r="BK492" s="1165"/>
      <c r="BL492" s="1165"/>
      <c r="BM492" s="1165"/>
      <c r="BN492" s="1165"/>
      <c r="BO492" s="1165"/>
      <c r="BP492" s="1165"/>
      <c r="BQ492" s="1165"/>
      <c r="BR492" s="1165"/>
      <c r="BS492" s="1165"/>
      <c r="BT492" s="1165"/>
      <c r="BU492" s="1165"/>
      <c r="BV492" s="1165"/>
      <c r="BW492" s="1165"/>
      <c r="BX492" s="1165"/>
      <c r="BY492" s="1165"/>
      <c r="BZ492" s="1165"/>
      <c r="CA492" s="1165"/>
      <c r="CB492" s="1165"/>
      <c r="CC492" s="1165"/>
      <c r="CD492" s="1165"/>
      <c r="CE492" s="1165"/>
      <c r="CF492" s="1165"/>
      <c r="CG492" s="1165"/>
      <c r="CH492" s="1165"/>
      <c r="CI492" s="1165"/>
      <c r="CJ492" s="1165"/>
      <c r="CK492" s="1165"/>
      <c r="CL492" s="1223"/>
      <c r="CN492" s="1165"/>
      <c r="CO492" s="1165"/>
      <c r="CP492" s="1165"/>
      <c r="CQ492" s="1165"/>
    </row>
    <row r="493" spans="1:95">
      <c r="A493" s="1165" t="s">
        <v>716</v>
      </c>
      <c r="B493" s="1180">
        <v>45962</v>
      </c>
      <c r="C493" s="1181"/>
      <c r="D493" s="1182"/>
      <c r="E493" s="1183"/>
      <c r="F493" s="1165"/>
      <c r="G493" s="1234"/>
      <c r="H493" s="1165"/>
      <c r="I493" s="1165"/>
      <c r="J493" s="1165"/>
      <c r="K493" s="1165"/>
      <c r="L493" s="1183"/>
      <c r="M493" s="1165"/>
      <c r="N493" s="1165"/>
      <c r="O493" s="1165"/>
      <c r="P493" s="1165"/>
      <c r="Q493" s="1165"/>
      <c r="R493" s="1165"/>
      <c r="S493" s="1165"/>
      <c r="T493" s="1165"/>
      <c r="U493" s="1165"/>
      <c r="V493" s="1165"/>
      <c r="W493" s="1165"/>
      <c r="X493" s="1165"/>
      <c r="Y493" s="1165"/>
      <c r="Z493" s="1165"/>
      <c r="AA493" s="1165"/>
      <c r="AB493" s="1165"/>
      <c r="AC493" s="1165"/>
      <c r="AD493" s="1165"/>
      <c r="AE493" s="1165"/>
      <c r="AF493" s="1165"/>
      <c r="AG493" s="1165"/>
      <c r="AH493" s="1165"/>
      <c r="AI493" s="1165"/>
      <c r="AJ493" s="1165"/>
      <c r="AK493" s="1165"/>
      <c r="AL493" s="1165"/>
      <c r="AM493" s="1165"/>
      <c r="AN493" s="1165"/>
      <c r="AO493" s="1165"/>
      <c r="AP493" s="1165"/>
      <c r="AQ493" s="1165"/>
      <c r="AR493" s="1165"/>
      <c r="AS493" s="1165"/>
      <c r="AT493" s="1165"/>
      <c r="AU493" s="1165"/>
      <c r="AV493" s="1165"/>
      <c r="AW493" s="1165"/>
      <c r="AX493" s="1165"/>
      <c r="AY493" s="1165"/>
      <c r="AZ493" s="1165"/>
      <c r="BA493" s="1165"/>
      <c r="BB493" s="1165"/>
      <c r="BC493" s="1165"/>
      <c r="BD493" s="1165"/>
      <c r="BE493" s="1165"/>
      <c r="BF493" s="1165"/>
      <c r="BG493" s="1165"/>
      <c r="BH493" s="1165"/>
      <c r="BI493" s="1165"/>
      <c r="BJ493" s="1165"/>
      <c r="BK493" s="1165"/>
      <c r="BL493" s="1165"/>
      <c r="BM493" s="1165"/>
      <c r="BN493" s="1165"/>
      <c r="BO493" s="1165"/>
      <c r="BP493" s="1165"/>
      <c r="BQ493" s="1165"/>
      <c r="BR493" s="1165"/>
      <c r="BS493" s="1165"/>
      <c r="BT493" s="1165"/>
      <c r="BU493" s="1165"/>
      <c r="BV493" s="1165"/>
      <c r="BW493" s="1165"/>
      <c r="BX493" s="1165"/>
      <c r="BY493" s="1165"/>
      <c r="BZ493" s="1165"/>
      <c r="CA493" s="1165"/>
      <c r="CB493" s="1165"/>
      <c r="CC493" s="1165"/>
      <c r="CD493" s="1165"/>
      <c r="CE493" s="1165"/>
      <c r="CF493" s="1165"/>
      <c r="CG493" s="1165"/>
      <c r="CH493" s="1165"/>
      <c r="CI493" s="1165"/>
      <c r="CJ493" s="1165"/>
      <c r="CK493" s="1165"/>
      <c r="CL493" s="1223"/>
      <c r="CN493" s="1165"/>
      <c r="CO493" s="1165"/>
      <c r="CP493" s="1165"/>
      <c r="CQ493" s="1165"/>
    </row>
    <row r="494" spans="1:95">
      <c r="A494" s="1165" t="s">
        <v>716</v>
      </c>
      <c r="B494" s="1180">
        <v>45992</v>
      </c>
      <c r="C494" s="1181"/>
      <c r="D494" s="1182"/>
      <c r="E494" s="1183"/>
      <c r="F494" s="1165"/>
      <c r="G494" s="1234"/>
      <c r="H494" s="1165"/>
      <c r="I494" s="1165"/>
      <c r="J494" s="1165"/>
      <c r="K494" s="1165"/>
      <c r="L494" s="1183"/>
      <c r="M494" s="1165"/>
      <c r="N494" s="1165"/>
      <c r="O494" s="1165"/>
      <c r="P494" s="1165"/>
      <c r="Q494" s="1165"/>
      <c r="R494" s="1165"/>
      <c r="S494" s="1165"/>
      <c r="T494" s="1165"/>
      <c r="U494" s="1165"/>
      <c r="V494" s="1165"/>
      <c r="W494" s="1165"/>
      <c r="X494" s="1165"/>
      <c r="Y494" s="1165"/>
      <c r="Z494" s="1165"/>
      <c r="AA494" s="1165"/>
      <c r="AB494" s="1165"/>
      <c r="AC494" s="1165"/>
      <c r="AD494" s="1165"/>
      <c r="AE494" s="1165"/>
      <c r="AF494" s="1165"/>
      <c r="AG494" s="1165"/>
      <c r="AH494" s="1165"/>
      <c r="AI494" s="1165"/>
      <c r="AJ494" s="1165"/>
      <c r="AK494" s="1165"/>
      <c r="AL494" s="1165"/>
      <c r="AM494" s="1165"/>
      <c r="AN494" s="1165"/>
      <c r="AO494" s="1165"/>
      <c r="AP494" s="1165"/>
      <c r="AQ494" s="1165"/>
      <c r="AR494" s="1165"/>
      <c r="AS494" s="1165"/>
      <c r="AT494" s="1165"/>
      <c r="AU494" s="1165"/>
      <c r="AV494" s="1165"/>
      <c r="AW494" s="1165"/>
      <c r="AX494" s="1165"/>
      <c r="AY494" s="1165"/>
      <c r="AZ494" s="1165"/>
      <c r="BA494" s="1165"/>
      <c r="BB494" s="1165"/>
      <c r="BC494" s="1165"/>
      <c r="BD494" s="1165"/>
      <c r="BE494" s="1165"/>
      <c r="BF494" s="1165"/>
      <c r="BG494" s="1165"/>
      <c r="BH494" s="1165"/>
      <c r="BI494" s="1165"/>
      <c r="BJ494" s="1165"/>
      <c r="BK494" s="1165"/>
      <c r="BL494" s="1165"/>
      <c r="BM494" s="1165"/>
      <c r="BN494" s="1165"/>
      <c r="BO494" s="1165"/>
      <c r="BP494" s="1165"/>
      <c r="BQ494" s="1165"/>
      <c r="BR494" s="1165"/>
      <c r="BS494" s="1165"/>
      <c r="BT494" s="1165"/>
      <c r="BU494" s="1165"/>
      <c r="BV494" s="1165"/>
      <c r="BW494" s="1165"/>
      <c r="BX494" s="1165"/>
      <c r="BY494" s="1165"/>
      <c r="BZ494" s="1165"/>
      <c r="CA494" s="1165"/>
      <c r="CB494" s="1165"/>
      <c r="CC494" s="1165"/>
      <c r="CD494" s="1165"/>
      <c r="CE494" s="1165"/>
      <c r="CF494" s="1165"/>
      <c r="CG494" s="1165"/>
      <c r="CH494" s="1165"/>
      <c r="CI494" s="1165"/>
      <c r="CJ494" s="1165"/>
      <c r="CK494" s="1165"/>
      <c r="CL494" s="1223"/>
      <c r="CN494" s="1165"/>
      <c r="CO494" s="1165"/>
      <c r="CP494" s="1165"/>
      <c r="CQ494" s="1165"/>
    </row>
    <row r="495" spans="1:95" hidden="1">
      <c r="A495" s="1165"/>
      <c r="B495" s="1180"/>
      <c r="C495" s="1181"/>
      <c r="D495" s="1165"/>
      <c r="E495" s="1183"/>
      <c r="F495" s="1184"/>
      <c r="G495" s="1234"/>
      <c r="H495" s="1184"/>
      <c r="I495" s="1184"/>
      <c r="J495" s="1184"/>
      <c r="K495" s="1165"/>
      <c r="L495" s="1183"/>
      <c r="M495" s="1165"/>
      <c r="N495" s="1165"/>
      <c r="O495" s="1165"/>
      <c r="P495" s="1165"/>
      <c r="Q495" s="1165"/>
      <c r="R495" s="1165"/>
      <c r="S495" s="1165"/>
      <c r="T495" s="1165"/>
      <c r="U495" s="1165"/>
      <c r="V495" s="1165"/>
      <c r="W495" s="1165"/>
      <c r="X495" s="1165"/>
      <c r="Y495" s="1165"/>
      <c r="Z495" s="1165"/>
      <c r="AA495" s="1165"/>
      <c r="AB495" s="1165"/>
      <c r="AC495" s="1165"/>
      <c r="AD495" s="1165"/>
      <c r="AE495" s="1165"/>
      <c r="AF495" s="1165"/>
      <c r="AG495" s="1165"/>
      <c r="AH495" s="1165"/>
      <c r="AI495" s="1165"/>
      <c r="AJ495" s="1165"/>
      <c r="AK495" s="1165"/>
      <c r="AL495" s="1165"/>
      <c r="AM495" s="1165"/>
      <c r="AN495" s="1165"/>
      <c r="AO495" s="1165"/>
      <c r="AP495" s="1165"/>
      <c r="AQ495" s="1165"/>
      <c r="AR495" s="1165"/>
      <c r="AS495" s="1165"/>
      <c r="AT495" s="1165"/>
      <c r="AU495" s="1165"/>
      <c r="AV495" s="1165"/>
      <c r="AW495" s="1165"/>
      <c r="AX495" s="1165"/>
      <c r="AY495" s="1165"/>
      <c r="AZ495" s="1165"/>
      <c r="BA495" s="1165"/>
      <c r="BB495" s="1165"/>
      <c r="BC495" s="1165"/>
      <c r="BD495" s="1165"/>
      <c r="BE495" s="1165"/>
      <c r="BF495" s="1165"/>
      <c r="BG495" s="1165"/>
      <c r="BH495" s="1165"/>
      <c r="BI495" s="1165"/>
      <c r="BJ495" s="1165"/>
      <c r="BK495" s="1165"/>
      <c r="BL495" s="1165"/>
      <c r="BM495" s="1165"/>
      <c r="BN495" s="1165"/>
      <c r="BO495" s="1165"/>
      <c r="BP495" s="1165"/>
      <c r="BQ495" s="1165"/>
      <c r="BR495" s="1165"/>
      <c r="BS495" s="1165"/>
      <c r="BT495" s="1165"/>
      <c r="BU495" s="1165"/>
      <c r="BV495" s="1165"/>
      <c r="BW495" s="1165"/>
      <c r="BX495" s="1165"/>
      <c r="BY495" s="1165"/>
      <c r="BZ495" s="1165"/>
      <c r="CA495" s="1165"/>
      <c r="CB495" s="1165"/>
      <c r="CC495" s="1165"/>
      <c r="CD495" s="1165"/>
      <c r="CE495" s="1165"/>
      <c r="CF495" s="1165"/>
      <c r="CG495" s="1165"/>
      <c r="CH495" s="1165"/>
      <c r="CI495" s="1165"/>
      <c r="CJ495" s="1165"/>
      <c r="CK495" s="1165"/>
      <c r="CL495" s="1165"/>
      <c r="CN495" s="1165"/>
      <c r="CO495" s="1165"/>
      <c r="CP495" s="1165"/>
      <c r="CQ495" s="1165"/>
    </row>
    <row r="496" spans="1:95" s="933" customFormat="1" hidden="1">
      <c r="A496" s="1185"/>
      <c r="B496" s="1201"/>
      <c r="C496" s="1187"/>
      <c r="D496" s="1185"/>
      <c r="E496" s="1194"/>
      <c r="F496" s="1197"/>
      <c r="G496" s="1235"/>
      <c r="H496" s="1197"/>
      <c r="I496" s="1197"/>
      <c r="J496" s="1197"/>
      <c r="K496" s="1185"/>
      <c r="L496" s="1194"/>
      <c r="M496" s="1185"/>
      <c r="N496" s="1185"/>
      <c r="O496" s="1185"/>
      <c r="P496" s="1185"/>
      <c r="Q496" s="1185"/>
      <c r="R496" s="1185"/>
      <c r="S496" s="1185"/>
      <c r="T496" s="1185"/>
      <c r="U496" s="1185"/>
      <c r="V496" s="1185"/>
      <c r="W496" s="1185"/>
      <c r="X496" s="1185"/>
      <c r="Y496" s="1185"/>
      <c r="Z496" s="1185"/>
      <c r="AA496" s="1185"/>
      <c r="AB496" s="1185"/>
      <c r="AC496" s="1185"/>
      <c r="AD496" s="1185"/>
      <c r="AE496" s="1185"/>
      <c r="AF496" s="1185"/>
      <c r="AG496" s="1185"/>
      <c r="AH496" s="1185"/>
      <c r="AI496" s="1185"/>
      <c r="AJ496" s="1185"/>
      <c r="AK496" s="1185"/>
      <c r="AL496" s="1185"/>
      <c r="AM496" s="1185"/>
      <c r="AN496" s="1185"/>
      <c r="AO496" s="1185"/>
      <c r="AP496" s="1185"/>
      <c r="AQ496" s="1185"/>
      <c r="AR496" s="1185"/>
      <c r="AS496" s="1185"/>
      <c r="AT496" s="1185"/>
      <c r="AU496" s="1185"/>
      <c r="AV496" s="1185"/>
      <c r="AW496" s="1185"/>
      <c r="AX496" s="1185"/>
      <c r="AY496" s="1185"/>
      <c r="AZ496" s="1185"/>
      <c r="BA496" s="1185"/>
      <c r="BB496" s="1185"/>
      <c r="BC496" s="1185"/>
      <c r="BD496" s="1185"/>
      <c r="BE496" s="1185"/>
      <c r="BF496" s="1185"/>
      <c r="BG496" s="1185"/>
      <c r="BH496" s="1185"/>
      <c r="BI496" s="1185"/>
      <c r="BJ496" s="1185"/>
      <c r="BK496" s="1185"/>
      <c r="BL496" s="1185"/>
      <c r="BM496" s="1185"/>
      <c r="BN496" s="1185"/>
      <c r="BO496" s="1185"/>
      <c r="BP496" s="1185"/>
      <c r="BQ496" s="1185"/>
      <c r="BR496" s="1185"/>
      <c r="BS496" s="1185"/>
      <c r="BT496" s="1185"/>
      <c r="BU496" s="1185"/>
      <c r="BV496" s="1185"/>
      <c r="BW496" s="1185"/>
      <c r="BX496" s="1185"/>
      <c r="BY496" s="1185"/>
      <c r="BZ496" s="1185"/>
      <c r="CA496" s="1185"/>
      <c r="CB496" s="1185"/>
      <c r="CC496" s="1185"/>
      <c r="CD496" s="1185"/>
      <c r="CE496" s="1185"/>
      <c r="CF496" s="1185"/>
      <c r="CG496" s="1185"/>
      <c r="CH496" s="1185"/>
      <c r="CI496" s="1185"/>
      <c r="CJ496" s="1185"/>
      <c r="CK496" s="1185"/>
      <c r="CL496" s="1185"/>
      <c r="CN496" s="1185"/>
      <c r="CO496" s="1185"/>
      <c r="CP496" s="1185"/>
      <c r="CQ496" s="1185"/>
    </row>
    <row r="497" spans="1:95" hidden="1">
      <c r="A497" s="1165" t="s">
        <v>717</v>
      </c>
      <c r="B497" s="1180">
        <v>44927</v>
      </c>
      <c r="C497" s="1181">
        <v>44951</v>
      </c>
      <c r="D497" s="1182"/>
      <c r="E497" s="1165"/>
      <c r="F497" s="1165"/>
      <c r="G497" s="1234"/>
      <c r="H497" s="1165"/>
      <c r="I497" s="1165"/>
      <c r="J497" s="1165"/>
      <c r="K497" s="1165" t="s">
        <v>73</v>
      </c>
      <c r="L497" s="1183"/>
      <c r="M497" s="1184"/>
      <c r="N497" s="1184"/>
      <c r="O497" s="1184"/>
      <c r="P497" s="1184"/>
      <c r="Q497" s="1184"/>
      <c r="R497" s="1184"/>
      <c r="S497" s="1184"/>
      <c r="T497" s="1184"/>
      <c r="U497" s="1184"/>
      <c r="V497" s="1165"/>
      <c r="W497" s="1165"/>
      <c r="X497" s="1165"/>
      <c r="Y497" s="1165"/>
      <c r="Z497" s="1165"/>
      <c r="AA497" s="1165"/>
      <c r="AB497" s="1165"/>
      <c r="AC497" s="1165"/>
      <c r="AD497" s="1165"/>
      <c r="AE497" s="1165"/>
      <c r="AF497" s="1165"/>
      <c r="AG497" s="1165"/>
      <c r="AH497" s="1165"/>
      <c r="AI497" s="1165"/>
      <c r="AJ497" s="1165"/>
      <c r="AK497" s="1165"/>
      <c r="AL497" s="1165"/>
      <c r="AM497" s="1165"/>
      <c r="AN497" s="1165"/>
      <c r="AO497" s="1165"/>
      <c r="AP497" s="1165"/>
      <c r="AQ497" s="1165"/>
      <c r="AR497" s="1165"/>
      <c r="AS497" s="1165"/>
      <c r="AT497" s="1165"/>
      <c r="AU497" s="1165"/>
      <c r="AV497" s="1165"/>
      <c r="AW497" s="1165"/>
      <c r="AX497" s="1165"/>
      <c r="AY497" s="1165"/>
      <c r="AZ497" s="1165"/>
      <c r="BA497" s="1165"/>
      <c r="BB497" s="1165"/>
      <c r="BC497" s="1165"/>
      <c r="BD497" s="1165"/>
      <c r="BE497" s="1165"/>
      <c r="BF497" s="1165"/>
      <c r="BG497" s="1165"/>
      <c r="BH497" s="1165"/>
      <c r="BI497" s="1165"/>
      <c r="BJ497" s="1165"/>
      <c r="BK497" s="1165"/>
      <c r="BL497" s="1165"/>
      <c r="BM497" s="1165"/>
      <c r="BN497" s="1165"/>
      <c r="BO497" s="1165"/>
      <c r="BP497" s="1165"/>
      <c r="BQ497" s="1165"/>
      <c r="BR497" s="1165"/>
      <c r="BS497" s="1165"/>
      <c r="BT497" s="1165"/>
      <c r="BU497" s="1165"/>
      <c r="BV497" s="1165"/>
      <c r="BW497" s="1165"/>
      <c r="BX497" s="1165"/>
      <c r="BY497" s="1165"/>
      <c r="BZ497" s="1165"/>
      <c r="CA497" s="1165"/>
      <c r="CB497" s="1165"/>
      <c r="CC497" s="1165"/>
      <c r="CD497" s="1165"/>
      <c r="CE497" s="1165"/>
      <c r="CF497" s="1165"/>
      <c r="CG497" s="1165"/>
      <c r="CH497" s="1165"/>
      <c r="CI497" s="1165"/>
      <c r="CJ497" s="1165"/>
      <c r="CK497" s="1165"/>
      <c r="CL497" s="1165"/>
      <c r="CN497" s="1184"/>
      <c r="CO497" s="1165"/>
      <c r="CP497" s="1165"/>
      <c r="CQ497" s="1165"/>
    </row>
    <row r="498" spans="1:95" hidden="1">
      <c r="A498" s="1165" t="s">
        <v>717</v>
      </c>
      <c r="B498" s="1180">
        <v>44958</v>
      </c>
      <c r="C498" s="1181">
        <v>44978</v>
      </c>
      <c r="D498" s="1182"/>
      <c r="E498" s="1183"/>
      <c r="F498" s="1165"/>
      <c r="G498" s="1234"/>
      <c r="H498" s="1165"/>
      <c r="I498" s="1165"/>
      <c r="J498" s="1165"/>
      <c r="K498" s="1165" t="s">
        <v>73</v>
      </c>
      <c r="L498" s="1183"/>
      <c r="M498" s="1165"/>
      <c r="N498" s="1165"/>
      <c r="O498" s="1165"/>
      <c r="P498" s="1165"/>
      <c r="Q498" s="1165"/>
      <c r="R498" s="1165"/>
      <c r="S498" s="1165"/>
      <c r="T498" s="1165"/>
      <c r="U498" s="1165"/>
      <c r="V498" s="1165"/>
      <c r="W498" s="1165"/>
      <c r="X498" s="1165"/>
      <c r="Y498" s="1165"/>
      <c r="Z498" s="1165"/>
      <c r="AA498" s="1165"/>
      <c r="AB498" s="1165"/>
      <c r="AC498" s="1165"/>
      <c r="AD498" s="1165"/>
      <c r="AE498" s="1165"/>
      <c r="AF498" s="1165"/>
      <c r="AG498" s="1165"/>
      <c r="AH498" s="1165"/>
      <c r="AI498" s="1165"/>
      <c r="AJ498" s="1165"/>
      <c r="AK498" s="1165"/>
      <c r="AL498" s="1165"/>
      <c r="AM498" s="1165"/>
      <c r="AN498" s="1165"/>
      <c r="AO498" s="1165"/>
      <c r="AP498" s="1165"/>
      <c r="AQ498" s="1165"/>
      <c r="AR498" s="1165"/>
      <c r="AS498" s="1165"/>
      <c r="AT498" s="1165"/>
      <c r="AU498" s="1165"/>
      <c r="AV498" s="1165"/>
      <c r="AW498" s="1165"/>
      <c r="AX498" s="1165"/>
      <c r="AY498" s="1165"/>
      <c r="AZ498" s="1165"/>
      <c r="BA498" s="1165"/>
      <c r="BB498" s="1165"/>
      <c r="BC498" s="1165"/>
      <c r="BD498" s="1165"/>
      <c r="BE498" s="1165"/>
      <c r="BF498" s="1165"/>
      <c r="BG498" s="1165"/>
      <c r="BH498" s="1165"/>
      <c r="BI498" s="1165"/>
      <c r="BJ498" s="1165"/>
      <c r="BK498" s="1165"/>
      <c r="BL498" s="1165"/>
      <c r="BM498" s="1165"/>
      <c r="BN498" s="1165"/>
      <c r="BO498" s="1165"/>
      <c r="BP498" s="1165"/>
      <c r="BQ498" s="1165"/>
      <c r="BR498" s="1165"/>
      <c r="BS498" s="1165"/>
      <c r="BT498" s="1165"/>
      <c r="BU498" s="1165"/>
      <c r="BV498" s="1165"/>
      <c r="BW498" s="1165"/>
      <c r="BX498" s="1165"/>
      <c r="BY498" s="1165"/>
      <c r="BZ498" s="1165"/>
      <c r="CA498" s="1165"/>
      <c r="CB498" s="1165"/>
      <c r="CC498" s="1165"/>
      <c r="CD498" s="1165"/>
      <c r="CE498" s="1165"/>
      <c r="CF498" s="1165"/>
      <c r="CG498" s="1165"/>
      <c r="CH498" s="1165"/>
      <c r="CI498" s="1165"/>
      <c r="CJ498" s="1165"/>
      <c r="CK498" s="1165"/>
      <c r="CL498" s="1165"/>
      <c r="CN498" s="1165"/>
      <c r="CO498" s="1165"/>
      <c r="CP498" s="1165"/>
      <c r="CQ498" s="1165"/>
    </row>
    <row r="499" spans="1:95" hidden="1">
      <c r="A499" s="1165" t="s">
        <v>717</v>
      </c>
      <c r="B499" s="1180">
        <v>44986</v>
      </c>
      <c r="C499" s="1181">
        <v>45007</v>
      </c>
      <c r="D499" s="1182"/>
      <c r="E499" s="1165"/>
      <c r="F499" s="1165"/>
      <c r="G499" s="1234"/>
      <c r="H499" s="1165"/>
      <c r="I499" s="1165"/>
      <c r="J499" s="1165"/>
      <c r="K499" s="1165" t="s">
        <v>73</v>
      </c>
      <c r="L499" s="1183"/>
      <c r="M499" s="1165"/>
      <c r="N499" s="1165"/>
      <c r="O499" s="1165"/>
      <c r="P499" s="1165"/>
      <c r="Q499" s="1165"/>
      <c r="R499" s="1165"/>
      <c r="S499" s="1165"/>
      <c r="T499" s="1165"/>
      <c r="U499" s="1165"/>
      <c r="V499" s="1165"/>
      <c r="W499" s="1165"/>
      <c r="X499" s="1165"/>
      <c r="Y499" s="1165"/>
      <c r="Z499" s="1165"/>
      <c r="AA499" s="1165"/>
      <c r="AB499" s="1165"/>
      <c r="AC499" s="1165"/>
      <c r="AD499" s="1165"/>
      <c r="AE499" s="1165"/>
      <c r="AF499" s="1165"/>
      <c r="AG499" s="1165"/>
      <c r="AH499" s="1165"/>
      <c r="AI499" s="1165"/>
      <c r="AJ499" s="1165"/>
      <c r="AK499" s="1165"/>
      <c r="AL499" s="1165"/>
      <c r="AM499" s="1165"/>
      <c r="AN499" s="1165"/>
      <c r="AO499" s="1165"/>
      <c r="AP499" s="1165"/>
      <c r="AQ499" s="1165"/>
      <c r="AR499" s="1165"/>
      <c r="AS499" s="1165"/>
      <c r="AT499" s="1165"/>
      <c r="AU499" s="1165"/>
      <c r="AV499" s="1165"/>
      <c r="AW499" s="1165"/>
      <c r="AX499" s="1165"/>
      <c r="AY499" s="1165"/>
      <c r="AZ499" s="1165"/>
      <c r="BA499" s="1165"/>
      <c r="BB499" s="1165"/>
      <c r="BC499" s="1165"/>
      <c r="BD499" s="1165"/>
      <c r="BE499" s="1165"/>
      <c r="BF499" s="1165"/>
      <c r="BG499" s="1165"/>
      <c r="BH499" s="1165"/>
      <c r="BI499" s="1165"/>
      <c r="BJ499" s="1165"/>
      <c r="BK499" s="1165"/>
      <c r="BL499" s="1165"/>
      <c r="BM499" s="1165"/>
      <c r="BN499" s="1165"/>
      <c r="BO499" s="1165"/>
      <c r="BP499" s="1165"/>
      <c r="BQ499" s="1165"/>
      <c r="BR499" s="1165"/>
      <c r="BS499" s="1165"/>
      <c r="BT499" s="1165"/>
      <c r="BU499" s="1165"/>
      <c r="BV499" s="1165"/>
      <c r="BW499" s="1165"/>
      <c r="BX499" s="1165"/>
      <c r="BY499" s="1165"/>
      <c r="BZ499" s="1165"/>
      <c r="CA499" s="1165"/>
      <c r="CB499" s="1165"/>
      <c r="CC499" s="1165"/>
      <c r="CD499" s="1165"/>
      <c r="CE499" s="1165"/>
      <c r="CF499" s="1165"/>
      <c r="CG499" s="1165"/>
      <c r="CH499" s="1165"/>
      <c r="CI499" s="1165"/>
      <c r="CJ499" s="1165"/>
      <c r="CK499" s="1165"/>
      <c r="CL499" s="1165"/>
      <c r="CN499" s="1165"/>
      <c r="CO499" s="1165"/>
      <c r="CP499" s="1165"/>
      <c r="CQ499" s="1165"/>
    </row>
    <row r="500" spans="1:95" hidden="1">
      <c r="A500" s="1165" t="s">
        <v>717</v>
      </c>
      <c r="B500" s="1180">
        <v>45017</v>
      </c>
      <c r="C500" s="1181">
        <v>45042</v>
      </c>
      <c r="D500" s="1182"/>
      <c r="E500" s="1165"/>
      <c r="F500" s="1165"/>
      <c r="G500" s="1234"/>
      <c r="H500" s="1165"/>
      <c r="I500" s="1165"/>
      <c r="J500" s="1165"/>
      <c r="K500" s="1165" t="s">
        <v>73</v>
      </c>
      <c r="L500" s="1183"/>
      <c r="M500" s="1165"/>
      <c r="N500" s="1165"/>
      <c r="O500" s="1165"/>
      <c r="P500" s="1165"/>
      <c r="Q500" s="1165"/>
      <c r="R500" s="1165"/>
      <c r="S500" s="1165"/>
      <c r="T500" s="1165"/>
      <c r="U500" s="1165"/>
      <c r="V500" s="1165"/>
      <c r="W500" s="1165"/>
      <c r="X500" s="1165"/>
      <c r="Y500" s="1165"/>
      <c r="Z500" s="1165"/>
      <c r="AA500" s="1165"/>
      <c r="AB500" s="1165"/>
      <c r="AC500" s="1165"/>
      <c r="AD500" s="1165"/>
      <c r="AE500" s="1165"/>
      <c r="AF500" s="1165"/>
      <c r="AG500" s="1165"/>
      <c r="AH500" s="1165"/>
      <c r="AI500" s="1165"/>
      <c r="AJ500" s="1165"/>
      <c r="AK500" s="1165"/>
      <c r="AL500" s="1165"/>
      <c r="AM500" s="1165"/>
      <c r="AN500" s="1165"/>
      <c r="AO500" s="1165"/>
      <c r="AP500" s="1165"/>
      <c r="AQ500" s="1165"/>
      <c r="AR500" s="1165"/>
      <c r="AS500" s="1165"/>
      <c r="AT500" s="1165"/>
      <c r="AU500" s="1165"/>
      <c r="AV500" s="1165"/>
      <c r="AW500" s="1165"/>
      <c r="AX500" s="1165"/>
      <c r="AY500" s="1165"/>
      <c r="AZ500" s="1165"/>
      <c r="BA500" s="1165"/>
      <c r="BB500" s="1165"/>
      <c r="BC500" s="1165"/>
      <c r="BD500" s="1165"/>
      <c r="BE500" s="1165"/>
      <c r="BF500" s="1165"/>
      <c r="BG500" s="1165"/>
      <c r="BH500" s="1165"/>
      <c r="BI500" s="1165"/>
      <c r="BJ500" s="1165"/>
      <c r="BK500" s="1165"/>
      <c r="BL500" s="1165"/>
      <c r="BM500" s="1165"/>
      <c r="BN500" s="1165"/>
      <c r="BO500" s="1165"/>
      <c r="BP500" s="1165"/>
      <c r="BQ500" s="1165"/>
      <c r="BR500" s="1165"/>
      <c r="BS500" s="1165"/>
      <c r="BT500" s="1165"/>
      <c r="BU500" s="1165"/>
      <c r="BV500" s="1165"/>
      <c r="BW500" s="1165"/>
      <c r="BX500" s="1165"/>
      <c r="BY500" s="1165"/>
      <c r="BZ500" s="1165"/>
      <c r="CA500" s="1165"/>
      <c r="CB500" s="1165"/>
      <c r="CC500" s="1165"/>
      <c r="CD500" s="1165"/>
      <c r="CE500" s="1165"/>
      <c r="CF500" s="1165"/>
      <c r="CG500" s="1165"/>
      <c r="CH500" s="1165"/>
      <c r="CI500" s="1165"/>
      <c r="CJ500" s="1165"/>
      <c r="CK500" s="1165"/>
      <c r="CL500" s="1165"/>
      <c r="CN500" s="1165"/>
      <c r="CO500" s="1165"/>
      <c r="CP500" s="1165"/>
      <c r="CQ500" s="1165"/>
    </row>
    <row r="501" spans="1:95" hidden="1">
      <c r="A501" s="1165" t="s">
        <v>717</v>
      </c>
      <c r="B501" s="1180">
        <v>45047</v>
      </c>
      <c r="C501" s="1181">
        <v>45061</v>
      </c>
      <c r="D501" s="1182"/>
      <c r="E501" s="1183"/>
      <c r="F501" s="1184"/>
      <c r="G501" s="1234"/>
      <c r="H501" s="1184"/>
      <c r="I501" s="1184"/>
      <c r="J501" s="1184"/>
      <c r="K501" s="1165" t="s">
        <v>73</v>
      </c>
      <c r="L501" s="1183"/>
      <c r="M501" s="1165"/>
      <c r="N501" s="1165"/>
      <c r="O501" s="1165"/>
      <c r="P501" s="1165"/>
      <c r="Q501" s="1165"/>
      <c r="R501" s="1165"/>
      <c r="S501" s="1165"/>
      <c r="T501" s="1165"/>
      <c r="U501" s="1165"/>
      <c r="V501" s="1165"/>
      <c r="W501" s="1165"/>
      <c r="X501" s="1165"/>
      <c r="Y501" s="1165"/>
      <c r="Z501" s="1165"/>
      <c r="AA501" s="1165"/>
      <c r="AB501" s="1165"/>
      <c r="AC501" s="1165"/>
      <c r="AD501" s="1165"/>
      <c r="AE501" s="1165"/>
      <c r="AF501" s="1165"/>
      <c r="AG501" s="1165"/>
      <c r="AH501" s="1165"/>
      <c r="AI501" s="1165"/>
      <c r="AJ501" s="1165"/>
      <c r="AK501" s="1165"/>
      <c r="AL501" s="1165"/>
      <c r="AM501" s="1165"/>
      <c r="AN501" s="1165"/>
      <c r="AO501" s="1165"/>
      <c r="AP501" s="1165"/>
      <c r="AQ501" s="1165"/>
      <c r="AR501" s="1165"/>
      <c r="AS501" s="1165"/>
      <c r="AT501" s="1165"/>
      <c r="AU501" s="1165"/>
      <c r="AV501" s="1165"/>
      <c r="AW501" s="1165"/>
      <c r="AX501" s="1165"/>
      <c r="AY501" s="1165"/>
      <c r="AZ501" s="1165"/>
      <c r="BA501" s="1165"/>
      <c r="BB501" s="1165"/>
      <c r="BC501" s="1165"/>
      <c r="BD501" s="1165"/>
      <c r="BE501" s="1165"/>
      <c r="BF501" s="1165"/>
      <c r="BG501" s="1165"/>
      <c r="BH501" s="1165"/>
      <c r="BI501" s="1165"/>
      <c r="BJ501" s="1165"/>
      <c r="BK501" s="1165"/>
      <c r="BL501" s="1165"/>
      <c r="BM501" s="1165"/>
      <c r="BN501" s="1165"/>
      <c r="BO501" s="1165"/>
      <c r="BP501" s="1165"/>
      <c r="BQ501" s="1165"/>
      <c r="BR501" s="1165"/>
      <c r="BS501" s="1165"/>
      <c r="BT501" s="1165"/>
      <c r="BU501" s="1165"/>
      <c r="BV501" s="1165"/>
      <c r="BW501" s="1165"/>
      <c r="BX501" s="1165"/>
      <c r="BY501" s="1165"/>
      <c r="BZ501" s="1165"/>
      <c r="CA501" s="1165"/>
      <c r="CB501" s="1165"/>
      <c r="CC501" s="1165"/>
      <c r="CD501" s="1165"/>
      <c r="CE501" s="1165"/>
      <c r="CF501" s="1165"/>
      <c r="CG501" s="1165"/>
      <c r="CH501" s="1165"/>
      <c r="CI501" s="1165"/>
      <c r="CJ501" s="1165"/>
      <c r="CK501" s="1165"/>
      <c r="CL501" s="1165"/>
      <c r="CN501" s="1165"/>
      <c r="CO501" s="1165"/>
      <c r="CP501" s="1165"/>
      <c r="CQ501" s="1165"/>
    </row>
    <row r="502" spans="1:95" hidden="1">
      <c r="A502" s="1165" t="s">
        <v>717</v>
      </c>
      <c r="B502" s="1180">
        <v>45078</v>
      </c>
      <c r="C502" s="1181">
        <v>45103</v>
      </c>
      <c r="D502" s="1182"/>
      <c r="E502" s="1165"/>
      <c r="F502" s="1165"/>
      <c r="G502" s="1234"/>
      <c r="H502" s="1165"/>
      <c r="I502" s="1165"/>
      <c r="J502" s="1165"/>
      <c r="K502" s="1165" t="s">
        <v>73</v>
      </c>
      <c r="L502" s="1183"/>
      <c r="M502" s="1165"/>
      <c r="N502" s="1165"/>
      <c r="O502" s="1165"/>
      <c r="P502" s="1165"/>
      <c r="Q502" s="1165"/>
      <c r="R502" s="1165"/>
      <c r="S502" s="1165"/>
      <c r="T502" s="1165"/>
      <c r="U502" s="1165"/>
      <c r="V502" s="1165"/>
      <c r="W502" s="1165"/>
      <c r="X502" s="1165"/>
      <c r="Y502" s="1165"/>
      <c r="Z502" s="1165"/>
      <c r="AA502" s="1165"/>
      <c r="AB502" s="1165"/>
      <c r="AC502" s="1165"/>
      <c r="AD502" s="1165"/>
      <c r="AE502" s="1165"/>
      <c r="AF502" s="1165"/>
      <c r="AG502" s="1165"/>
      <c r="AH502" s="1165"/>
      <c r="AI502" s="1165"/>
      <c r="AJ502" s="1165"/>
      <c r="AK502" s="1165"/>
      <c r="AL502" s="1165"/>
      <c r="AM502" s="1165"/>
      <c r="AN502" s="1165"/>
      <c r="AO502" s="1165"/>
      <c r="AP502" s="1165"/>
      <c r="AQ502" s="1165"/>
      <c r="AR502" s="1165"/>
      <c r="AS502" s="1165"/>
      <c r="AT502" s="1165"/>
      <c r="AU502" s="1165"/>
      <c r="AV502" s="1165"/>
      <c r="AW502" s="1165"/>
      <c r="AX502" s="1165"/>
      <c r="AY502" s="1165"/>
      <c r="AZ502" s="1165"/>
      <c r="BA502" s="1165"/>
      <c r="BB502" s="1165"/>
      <c r="BC502" s="1165"/>
      <c r="BD502" s="1165"/>
      <c r="BE502" s="1165"/>
      <c r="BF502" s="1165"/>
      <c r="BG502" s="1165"/>
      <c r="BH502" s="1165"/>
      <c r="BI502" s="1165"/>
      <c r="BJ502" s="1165"/>
      <c r="BK502" s="1165"/>
      <c r="BL502" s="1165"/>
      <c r="BM502" s="1165"/>
      <c r="BN502" s="1165"/>
      <c r="BO502" s="1165"/>
      <c r="BP502" s="1165"/>
      <c r="BQ502" s="1165"/>
      <c r="BR502" s="1165"/>
      <c r="BS502" s="1165"/>
      <c r="BT502" s="1165"/>
      <c r="BU502" s="1165"/>
      <c r="BV502" s="1165"/>
      <c r="BW502" s="1165"/>
      <c r="BX502" s="1165"/>
      <c r="BY502" s="1165"/>
      <c r="BZ502" s="1165"/>
      <c r="CA502" s="1165"/>
      <c r="CB502" s="1165"/>
      <c r="CC502" s="1165"/>
      <c r="CD502" s="1165"/>
      <c r="CE502" s="1165"/>
      <c r="CF502" s="1165"/>
      <c r="CG502" s="1165"/>
      <c r="CH502" s="1165"/>
      <c r="CI502" s="1165"/>
      <c r="CJ502" s="1165"/>
      <c r="CK502" s="1165"/>
      <c r="CL502" s="1165"/>
      <c r="CN502" s="1165"/>
      <c r="CO502" s="1165"/>
      <c r="CP502" s="1165"/>
      <c r="CQ502" s="1165"/>
    </row>
    <row r="503" spans="1:95" hidden="1">
      <c r="A503" s="1165" t="s">
        <v>717</v>
      </c>
      <c r="B503" s="1180">
        <v>45108</v>
      </c>
      <c r="C503" s="1181">
        <v>45117</v>
      </c>
      <c r="D503" s="1182"/>
      <c r="E503" s="1165"/>
      <c r="F503" s="1165"/>
      <c r="G503" s="1234"/>
      <c r="H503" s="1165"/>
      <c r="I503" s="1165"/>
      <c r="J503" s="1165"/>
      <c r="K503" s="1165" t="s">
        <v>73</v>
      </c>
      <c r="L503" s="1183"/>
      <c r="M503" s="1165"/>
      <c r="N503" s="1165"/>
      <c r="O503" s="1165"/>
      <c r="P503" s="1165"/>
      <c r="Q503" s="1165"/>
      <c r="R503" s="1165"/>
      <c r="S503" s="1165"/>
      <c r="T503" s="1165"/>
      <c r="U503" s="1165"/>
      <c r="V503" s="1165"/>
      <c r="W503" s="1165"/>
      <c r="X503" s="1165"/>
      <c r="Y503" s="1165"/>
      <c r="Z503" s="1165"/>
      <c r="AA503" s="1165"/>
      <c r="AB503" s="1165"/>
      <c r="AC503" s="1165"/>
      <c r="AD503" s="1165"/>
      <c r="AE503" s="1165"/>
      <c r="AF503" s="1165"/>
      <c r="AG503" s="1165"/>
      <c r="AH503" s="1165"/>
      <c r="AI503" s="1165"/>
      <c r="AJ503" s="1165"/>
      <c r="AK503" s="1165"/>
      <c r="AL503" s="1165"/>
      <c r="AM503" s="1165"/>
      <c r="AN503" s="1165"/>
      <c r="AO503" s="1165"/>
      <c r="AP503" s="1165"/>
      <c r="AQ503" s="1165"/>
      <c r="AR503" s="1165"/>
      <c r="AS503" s="1165"/>
      <c r="AT503" s="1165"/>
      <c r="AU503" s="1165"/>
      <c r="AV503" s="1165"/>
      <c r="AW503" s="1165"/>
      <c r="AX503" s="1165"/>
      <c r="AY503" s="1165"/>
      <c r="AZ503" s="1165"/>
      <c r="BA503" s="1165"/>
      <c r="BB503" s="1165"/>
      <c r="BC503" s="1165"/>
      <c r="BD503" s="1165"/>
      <c r="BE503" s="1165"/>
      <c r="BF503" s="1165"/>
      <c r="BG503" s="1165"/>
      <c r="BH503" s="1165"/>
      <c r="BI503" s="1165"/>
      <c r="BJ503" s="1165"/>
      <c r="BK503" s="1165"/>
      <c r="BL503" s="1165"/>
      <c r="BM503" s="1165"/>
      <c r="BN503" s="1165"/>
      <c r="BO503" s="1165"/>
      <c r="BP503" s="1165"/>
      <c r="BQ503" s="1165"/>
      <c r="BR503" s="1165"/>
      <c r="BS503" s="1165"/>
      <c r="BT503" s="1165"/>
      <c r="BU503" s="1165"/>
      <c r="BV503" s="1165"/>
      <c r="BW503" s="1165"/>
      <c r="BX503" s="1165"/>
      <c r="BY503" s="1165"/>
      <c r="BZ503" s="1165"/>
      <c r="CA503" s="1165"/>
      <c r="CB503" s="1165"/>
      <c r="CC503" s="1165"/>
      <c r="CD503" s="1165"/>
      <c r="CE503" s="1165"/>
      <c r="CF503" s="1165"/>
      <c r="CG503" s="1165"/>
      <c r="CH503" s="1165"/>
      <c r="CI503" s="1165"/>
      <c r="CJ503" s="1165"/>
      <c r="CK503" s="1165"/>
      <c r="CL503" s="1165"/>
      <c r="CN503" s="1165"/>
      <c r="CO503" s="1165"/>
      <c r="CP503" s="1165"/>
      <c r="CQ503" s="1165"/>
    </row>
    <row r="504" spans="1:95" hidden="1">
      <c r="A504" s="1165" t="s">
        <v>717</v>
      </c>
      <c r="B504" s="1180">
        <v>45139</v>
      </c>
      <c r="C504" s="1181">
        <v>45154</v>
      </c>
      <c r="D504" s="1182"/>
      <c r="E504" s="1165"/>
      <c r="F504" s="1165"/>
      <c r="G504" s="1234"/>
      <c r="H504" s="1165"/>
      <c r="I504" s="1165"/>
      <c r="J504" s="1165"/>
      <c r="K504" s="1165" t="s">
        <v>73</v>
      </c>
      <c r="L504" s="1183"/>
      <c r="M504" s="1165"/>
      <c r="N504" s="1165"/>
      <c r="O504" s="1165"/>
      <c r="P504" s="1165"/>
      <c r="Q504" s="1165"/>
      <c r="R504" s="1165"/>
      <c r="S504" s="1165"/>
      <c r="T504" s="1165"/>
      <c r="U504" s="1165"/>
      <c r="V504" s="1165"/>
      <c r="W504" s="1165"/>
      <c r="X504" s="1165"/>
      <c r="Y504" s="1165"/>
      <c r="Z504" s="1165"/>
      <c r="AA504" s="1165"/>
      <c r="AB504" s="1165"/>
      <c r="AC504" s="1165"/>
      <c r="AD504" s="1165"/>
      <c r="AE504" s="1165"/>
      <c r="AF504" s="1165"/>
      <c r="AG504" s="1165"/>
      <c r="AH504" s="1165"/>
      <c r="AI504" s="1165"/>
      <c r="AJ504" s="1165"/>
      <c r="AK504" s="1165"/>
      <c r="AL504" s="1165"/>
      <c r="AM504" s="1165"/>
      <c r="AN504" s="1165"/>
      <c r="AO504" s="1165"/>
      <c r="AP504" s="1165"/>
      <c r="AQ504" s="1165"/>
      <c r="AR504" s="1165"/>
      <c r="AS504" s="1165"/>
      <c r="AT504" s="1165"/>
      <c r="AU504" s="1165"/>
      <c r="AV504" s="1165"/>
      <c r="AW504" s="1165"/>
      <c r="AX504" s="1165"/>
      <c r="AY504" s="1165"/>
      <c r="AZ504" s="1165"/>
      <c r="BA504" s="1165"/>
      <c r="BB504" s="1165"/>
      <c r="BC504" s="1165"/>
      <c r="BD504" s="1165"/>
      <c r="BE504" s="1165"/>
      <c r="BF504" s="1165"/>
      <c r="BG504" s="1165"/>
      <c r="BH504" s="1165"/>
      <c r="BI504" s="1165"/>
      <c r="BJ504" s="1165"/>
      <c r="BK504" s="1165"/>
      <c r="BL504" s="1165"/>
      <c r="BM504" s="1165"/>
      <c r="BN504" s="1165"/>
      <c r="BO504" s="1165"/>
      <c r="BP504" s="1165"/>
      <c r="BQ504" s="1165"/>
      <c r="BR504" s="1165"/>
      <c r="BS504" s="1165"/>
      <c r="BT504" s="1165"/>
      <c r="BU504" s="1165"/>
      <c r="BV504" s="1165"/>
      <c r="BW504" s="1165"/>
      <c r="BX504" s="1165"/>
      <c r="BY504" s="1165"/>
      <c r="BZ504" s="1165"/>
      <c r="CA504" s="1165"/>
      <c r="CB504" s="1165"/>
      <c r="CC504" s="1165"/>
      <c r="CD504" s="1165"/>
      <c r="CE504" s="1165"/>
      <c r="CF504" s="1165"/>
      <c r="CG504" s="1165"/>
      <c r="CH504" s="1165"/>
      <c r="CI504" s="1165"/>
      <c r="CJ504" s="1165"/>
      <c r="CK504" s="1165"/>
      <c r="CL504" s="1165"/>
      <c r="CN504" s="1165"/>
      <c r="CO504" s="1165"/>
      <c r="CP504" s="1165"/>
      <c r="CQ504" s="1165"/>
    </row>
    <row r="505" spans="1:95" hidden="1">
      <c r="A505" s="1165" t="s">
        <v>717</v>
      </c>
      <c r="B505" s="1180">
        <v>45170</v>
      </c>
      <c r="C505" s="1181">
        <v>45188</v>
      </c>
      <c r="D505" s="1182"/>
      <c r="E505" s="1165"/>
      <c r="F505" s="1165"/>
      <c r="G505" s="1234"/>
      <c r="H505" s="1165"/>
      <c r="I505" s="1165"/>
      <c r="J505" s="1165"/>
      <c r="K505" s="1165" t="s">
        <v>73</v>
      </c>
      <c r="L505" s="1183"/>
      <c r="M505" s="1165"/>
      <c r="N505" s="1165"/>
      <c r="O505" s="1165"/>
      <c r="P505" s="1165"/>
      <c r="Q505" s="1165"/>
      <c r="R505" s="1165"/>
      <c r="S505" s="1165"/>
      <c r="T505" s="1165"/>
      <c r="U505" s="1165"/>
      <c r="V505" s="1165"/>
      <c r="W505" s="1165"/>
      <c r="X505" s="1165"/>
      <c r="Y505" s="1165"/>
      <c r="Z505" s="1165"/>
      <c r="AA505" s="1165"/>
      <c r="AB505" s="1165"/>
      <c r="AC505" s="1165"/>
      <c r="AD505" s="1165"/>
      <c r="AE505" s="1165"/>
      <c r="AF505" s="1165"/>
      <c r="AG505" s="1165"/>
      <c r="AH505" s="1165"/>
      <c r="AI505" s="1165"/>
      <c r="AJ505" s="1165"/>
      <c r="AK505" s="1165"/>
      <c r="AL505" s="1165"/>
      <c r="AM505" s="1165"/>
      <c r="AN505" s="1165"/>
      <c r="AO505" s="1165"/>
      <c r="AP505" s="1165"/>
      <c r="AQ505" s="1165"/>
      <c r="AR505" s="1165"/>
      <c r="AS505" s="1165"/>
      <c r="AT505" s="1165"/>
      <c r="AU505" s="1165"/>
      <c r="AV505" s="1165"/>
      <c r="AW505" s="1165"/>
      <c r="AX505" s="1165"/>
      <c r="AY505" s="1165"/>
      <c r="AZ505" s="1165"/>
      <c r="BA505" s="1165"/>
      <c r="BB505" s="1165"/>
      <c r="BC505" s="1165"/>
      <c r="BD505" s="1165"/>
      <c r="BE505" s="1165"/>
      <c r="BF505" s="1165"/>
      <c r="BG505" s="1165"/>
      <c r="BH505" s="1165"/>
      <c r="BI505" s="1165"/>
      <c r="BJ505" s="1165"/>
      <c r="BK505" s="1165"/>
      <c r="BL505" s="1165"/>
      <c r="BM505" s="1165"/>
      <c r="BN505" s="1165"/>
      <c r="BO505" s="1165"/>
      <c r="BP505" s="1165"/>
      <c r="BQ505" s="1165"/>
      <c r="BR505" s="1165"/>
      <c r="BS505" s="1165"/>
      <c r="BT505" s="1165"/>
      <c r="BU505" s="1165"/>
      <c r="BV505" s="1165"/>
      <c r="BW505" s="1165"/>
      <c r="BX505" s="1165"/>
      <c r="BY505" s="1165"/>
      <c r="BZ505" s="1165"/>
      <c r="CA505" s="1165"/>
      <c r="CB505" s="1165"/>
      <c r="CC505" s="1165"/>
      <c r="CD505" s="1165"/>
      <c r="CE505" s="1165"/>
      <c r="CF505" s="1165"/>
      <c r="CG505" s="1165"/>
      <c r="CH505" s="1165"/>
      <c r="CI505" s="1165"/>
      <c r="CJ505" s="1165"/>
      <c r="CK505" s="1165"/>
      <c r="CL505" s="1165"/>
      <c r="CN505" s="1165"/>
      <c r="CO505" s="1165"/>
      <c r="CP505" s="1165"/>
      <c r="CQ505" s="1165"/>
    </row>
    <row r="506" spans="1:95" hidden="1">
      <c r="A506" s="1165" t="s">
        <v>717</v>
      </c>
      <c r="B506" s="1180">
        <v>45200</v>
      </c>
      <c r="C506" s="1181">
        <v>45210</v>
      </c>
      <c r="D506" s="1182"/>
      <c r="E506" s="1165"/>
      <c r="F506" s="1165"/>
      <c r="G506" s="1234"/>
      <c r="H506" s="1165"/>
      <c r="I506" s="1165"/>
      <c r="J506" s="1165"/>
      <c r="K506" s="1165" t="s">
        <v>73</v>
      </c>
      <c r="L506" s="1183"/>
      <c r="M506" s="1165"/>
      <c r="N506" s="1165"/>
      <c r="O506" s="1165"/>
      <c r="P506" s="1165"/>
      <c r="Q506" s="1165"/>
      <c r="R506" s="1165"/>
      <c r="S506" s="1165"/>
      <c r="T506" s="1165"/>
      <c r="U506" s="1165"/>
      <c r="V506" s="1165"/>
      <c r="W506" s="1165"/>
      <c r="X506" s="1165"/>
      <c r="Y506" s="1165"/>
      <c r="Z506" s="1165"/>
      <c r="AA506" s="1165"/>
      <c r="AB506" s="1165"/>
      <c r="AC506" s="1165"/>
      <c r="AD506" s="1165"/>
      <c r="AE506" s="1165"/>
      <c r="AF506" s="1165"/>
      <c r="AG506" s="1165"/>
      <c r="AH506" s="1165"/>
      <c r="AI506" s="1165"/>
      <c r="AJ506" s="1165"/>
      <c r="AK506" s="1165"/>
      <c r="AL506" s="1165"/>
      <c r="AM506" s="1165"/>
      <c r="AN506" s="1165"/>
      <c r="AO506" s="1165"/>
      <c r="AP506" s="1165"/>
      <c r="AQ506" s="1165"/>
      <c r="AR506" s="1165"/>
      <c r="AS506" s="1165"/>
      <c r="AT506" s="1165"/>
      <c r="AU506" s="1165"/>
      <c r="AV506" s="1165"/>
      <c r="AW506" s="1165"/>
      <c r="AX506" s="1165"/>
      <c r="AY506" s="1165"/>
      <c r="AZ506" s="1165"/>
      <c r="BA506" s="1165"/>
      <c r="BB506" s="1165"/>
      <c r="BC506" s="1165"/>
      <c r="BD506" s="1165"/>
      <c r="BE506" s="1165"/>
      <c r="BF506" s="1165"/>
      <c r="BG506" s="1165"/>
      <c r="BH506" s="1165"/>
      <c r="BI506" s="1165"/>
      <c r="BJ506" s="1165"/>
      <c r="BK506" s="1165"/>
      <c r="BL506" s="1165"/>
      <c r="BM506" s="1165"/>
      <c r="BN506" s="1165"/>
      <c r="BO506" s="1165"/>
      <c r="BP506" s="1165"/>
      <c r="BQ506" s="1165"/>
      <c r="BR506" s="1165"/>
      <c r="BS506" s="1165"/>
      <c r="BT506" s="1165"/>
      <c r="BU506" s="1165"/>
      <c r="BV506" s="1165"/>
      <c r="BW506" s="1165"/>
      <c r="BX506" s="1165"/>
      <c r="BY506" s="1165"/>
      <c r="BZ506" s="1165"/>
      <c r="CA506" s="1165"/>
      <c r="CB506" s="1165"/>
      <c r="CC506" s="1165"/>
      <c r="CD506" s="1165"/>
      <c r="CE506" s="1165"/>
      <c r="CF506" s="1165"/>
      <c r="CG506" s="1165"/>
      <c r="CH506" s="1165"/>
      <c r="CI506" s="1165"/>
      <c r="CJ506" s="1165"/>
      <c r="CK506" s="1165"/>
      <c r="CL506" s="1165"/>
      <c r="CN506" s="1165"/>
      <c r="CO506" s="1165"/>
      <c r="CP506" s="1165"/>
      <c r="CQ506" s="1165"/>
    </row>
    <row r="507" spans="1:95" hidden="1">
      <c r="A507" s="1165" t="s">
        <v>717</v>
      </c>
      <c r="B507" s="1180">
        <v>45231</v>
      </c>
      <c r="C507" s="1181">
        <v>45244</v>
      </c>
      <c r="D507" s="1182"/>
      <c r="E507" s="1165"/>
      <c r="F507" s="1165"/>
      <c r="G507" s="1234"/>
      <c r="H507" s="1165"/>
      <c r="I507" s="1165"/>
      <c r="J507" s="1165"/>
      <c r="K507" s="1165" t="s">
        <v>73</v>
      </c>
      <c r="L507" s="1183"/>
      <c r="M507" s="1165"/>
      <c r="N507" s="1165"/>
      <c r="O507" s="1165"/>
      <c r="P507" s="1165"/>
      <c r="Q507" s="1165"/>
      <c r="R507" s="1165"/>
      <c r="S507" s="1165"/>
      <c r="T507" s="1165"/>
      <c r="U507" s="1165"/>
      <c r="V507" s="1165"/>
      <c r="W507" s="1165"/>
      <c r="X507" s="1165"/>
      <c r="Y507" s="1165"/>
      <c r="Z507" s="1165"/>
      <c r="AA507" s="1165"/>
      <c r="AB507" s="1165"/>
      <c r="AC507" s="1165"/>
      <c r="AD507" s="1165"/>
      <c r="AE507" s="1165"/>
      <c r="AF507" s="1165"/>
      <c r="AG507" s="1165"/>
      <c r="AH507" s="1165"/>
      <c r="AI507" s="1165"/>
      <c r="AJ507" s="1165"/>
      <c r="AK507" s="1165"/>
      <c r="AL507" s="1165"/>
      <c r="AM507" s="1165"/>
      <c r="AN507" s="1165"/>
      <c r="AO507" s="1165"/>
      <c r="AP507" s="1165"/>
      <c r="AQ507" s="1165"/>
      <c r="AR507" s="1165"/>
      <c r="AS507" s="1165"/>
      <c r="AT507" s="1165"/>
      <c r="AU507" s="1165"/>
      <c r="AV507" s="1165"/>
      <c r="AW507" s="1165"/>
      <c r="AX507" s="1165"/>
      <c r="AY507" s="1165"/>
      <c r="AZ507" s="1165"/>
      <c r="BA507" s="1165"/>
      <c r="BB507" s="1165"/>
      <c r="BC507" s="1165"/>
      <c r="BD507" s="1165"/>
      <c r="BE507" s="1165"/>
      <c r="BF507" s="1165"/>
      <c r="BG507" s="1165"/>
      <c r="BH507" s="1165"/>
      <c r="BI507" s="1165"/>
      <c r="BJ507" s="1165"/>
      <c r="BK507" s="1165"/>
      <c r="BL507" s="1165"/>
      <c r="BM507" s="1165"/>
      <c r="BN507" s="1165"/>
      <c r="BO507" s="1165"/>
      <c r="BP507" s="1165"/>
      <c r="BQ507" s="1165"/>
      <c r="BR507" s="1165"/>
      <c r="BS507" s="1165"/>
      <c r="BT507" s="1165"/>
      <c r="BU507" s="1165"/>
      <c r="BV507" s="1165"/>
      <c r="BW507" s="1165"/>
      <c r="BX507" s="1165"/>
      <c r="BY507" s="1165"/>
      <c r="BZ507" s="1165"/>
      <c r="CA507" s="1165"/>
      <c r="CB507" s="1165"/>
      <c r="CC507" s="1165"/>
      <c r="CD507" s="1165"/>
      <c r="CE507" s="1165"/>
      <c r="CF507" s="1165"/>
      <c r="CG507" s="1165"/>
      <c r="CH507" s="1165"/>
      <c r="CI507" s="1165"/>
      <c r="CJ507" s="1165"/>
      <c r="CK507" s="1165"/>
      <c r="CL507" s="1165"/>
      <c r="CN507" s="1165"/>
      <c r="CO507" s="1165"/>
      <c r="CP507" s="1165"/>
      <c r="CQ507" s="1165"/>
    </row>
    <row r="508" spans="1:95" hidden="1">
      <c r="A508" s="1165" t="s">
        <v>717</v>
      </c>
      <c r="B508" s="1180">
        <v>45261</v>
      </c>
      <c r="C508" s="1181">
        <v>45272</v>
      </c>
      <c r="D508" s="1182"/>
      <c r="E508" s="1165"/>
      <c r="F508" s="1165"/>
      <c r="G508" s="1234"/>
      <c r="H508" s="1165"/>
      <c r="I508" s="1165"/>
      <c r="J508" s="1165"/>
      <c r="K508" s="1165" t="s">
        <v>73</v>
      </c>
      <c r="L508" s="1183"/>
      <c r="M508" s="1165"/>
      <c r="N508" s="1165"/>
      <c r="O508" s="1165"/>
      <c r="P508" s="1165"/>
      <c r="Q508" s="1165"/>
      <c r="R508" s="1165"/>
      <c r="S508" s="1165"/>
      <c r="T508" s="1165"/>
      <c r="U508" s="1165"/>
      <c r="V508" s="1165"/>
      <c r="W508" s="1165"/>
      <c r="X508" s="1165"/>
      <c r="Y508" s="1165"/>
      <c r="Z508" s="1165"/>
      <c r="AA508" s="1165"/>
      <c r="AB508" s="1165"/>
      <c r="AC508" s="1165"/>
      <c r="AD508" s="1165"/>
      <c r="AE508" s="1165"/>
      <c r="AF508" s="1165"/>
      <c r="AG508" s="1165"/>
      <c r="AH508" s="1165"/>
      <c r="AI508" s="1165"/>
      <c r="AJ508" s="1165"/>
      <c r="AK508" s="1165"/>
      <c r="AL508" s="1165"/>
      <c r="AM508" s="1165"/>
      <c r="AN508" s="1165"/>
      <c r="AO508" s="1165"/>
      <c r="AP508" s="1165"/>
      <c r="AQ508" s="1165"/>
      <c r="AR508" s="1165"/>
      <c r="AS508" s="1165"/>
      <c r="AT508" s="1165"/>
      <c r="AU508" s="1165"/>
      <c r="AV508" s="1165"/>
      <c r="AW508" s="1165"/>
      <c r="AX508" s="1165"/>
      <c r="AY508" s="1165"/>
      <c r="AZ508" s="1165"/>
      <c r="BA508" s="1165"/>
      <c r="BB508" s="1165"/>
      <c r="BC508" s="1165"/>
      <c r="BD508" s="1165"/>
      <c r="BE508" s="1165"/>
      <c r="BF508" s="1165"/>
      <c r="BG508" s="1165"/>
      <c r="BH508" s="1165"/>
      <c r="BI508" s="1165"/>
      <c r="BJ508" s="1165"/>
      <c r="BK508" s="1165"/>
      <c r="BL508" s="1165"/>
      <c r="BM508" s="1165"/>
      <c r="BN508" s="1165"/>
      <c r="BO508" s="1165"/>
      <c r="BP508" s="1165"/>
      <c r="BQ508" s="1165"/>
      <c r="BR508" s="1165"/>
      <c r="BS508" s="1165"/>
      <c r="BT508" s="1165"/>
      <c r="BU508" s="1165"/>
      <c r="BV508" s="1165"/>
      <c r="BW508" s="1165"/>
      <c r="BX508" s="1165"/>
      <c r="BY508" s="1165"/>
      <c r="BZ508" s="1165"/>
      <c r="CA508" s="1165"/>
      <c r="CB508" s="1165"/>
      <c r="CC508" s="1165"/>
      <c r="CD508" s="1165"/>
      <c r="CE508" s="1165"/>
      <c r="CF508" s="1165"/>
      <c r="CG508" s="1165"/>
      <c r="CH508" s="1165"/>
      <c r="CI508" s="1165"/>
      <c r="CJ508" s="1165"/>
      <c r="CK508" s="1165"/>
      <c r="CL508" s="1165"/>
      <c r="CN508" s="1165"/>
      <c r="CO508" s="1165"/>
      <c r="CP508" s="1165"/>
      <c r="CQ508" s="1165"/>
    </row>
    <row r="509" spans="1:95" hidden="1">
      <c r="A509" s="1165" t="s">
        <v>717</v>
      </c>
      <c r="B509" s="1180">
        <v>45292</v>
      </c>
      <c r="C509" s="1181">
        <v>45321</v>
      </c>
      <c r="D509" s="1182"/>
      <c r="E509" s="1165"/>
      <c r="F509" s="1165"/>
      <c r="G509" s="1234"/>
      <c r="H509" s="1165"/>
      <c r="I509" s="1165"/>
      <c r="J509" s="1165"/>
      <c r="K509" s="1165" t="s">
        <v>73</v>
      </c>
      <c r="L509" s="1183"/>
      <c r="M509" s="1165"/>
      <c r="N509" s="1165"/>
      <c r="O509" s="1165"/>
      <c r="P509" s="1165"/>
      <c r="Q509" s="1165"/>
      <c r="R509" s="1165"/>
      <c r="S509" s="1165"/>
      <c r="T509" s="1165"/>
      <c r="U509" s="1165"/>
      <c r="V509" s="1165"/>
      <c r="W509" s="1165"/>
      <c r="X509" s="1165"/>
      <c r="Y509" s="1165"/>
      <c r="Z509" s="1165"/>
      <c r="AA509" s="1165"/>
      <c r="AB509" s="1165"/>
      <c r="AC509" s="1165"/>
      <c r="AD509" s="1165"/>
      <c r="AE509" s="1165"/>
      <c r="AF509" s="1165"/>
      <c r="AG509" s="1165"/>
      <c r="AH509" s="1165"/>
      <c r="AI509" s="1165"/>
      <c r="AJ509" s="1165"/>
      <c r="AK509" s="1165"/>
      <c r="AL509" s="1165"/>
      <c r="AM509" s="1165"/>
      <c r="AN509" s="1165"/>
      <c r="AO509" s="1165"/>
      <c r="AP509" s="1165"/>
      <c r="AQ509" s="1165"/>
      <c r="AR509" s="1165"/>
      <c r="AS509" s="1165"/>
      <c r="AT509" s="1165"/>
      <c r="AU509" s="1165"/>
      <c r="AV509" s="1165"/>
      <c r="AW509" s="1165"/>
      <c r="AX509" s="1165"/>
      <c r="AY509" s="1165"/>
      <c r="AZ509" s="1165"/>
      <c r="BA509" s="1165"/>
      <c r="BB509" s="1165"/>
      <c r="BC509" s="1165"/>
      <c r="BD509" s="1165"/>
      <c r="BE509" s="1165"/>
      <c r="BF509" s="1165"/>
      <c r="BG509" s="1165"/>
      <c r="BH509" s="1165"/>
      <c r="BI509" s="1165"/>
      <c r="BJ509" s="1165"/>
      <c r="BK509" s="1165"/>
      <c r="BL509" s="1165"/>
      <c r="BM509" s="1165"/>
      <c r="BN509" s="1165"/>
      <c r="BO509" s="1165"/>
      <c r="BP509" s="1165"/>
      <c r="BQ509" s="1165"/>
      <c r="BR509" s="1165"/>
      <c r="BS509" s="1165"/>
      <c r="BT509" s="1165"/>
      <c r="BU509" s="1165"/>
      <c r="BV509" s="1165"/>
      <c r="BW509" s="1165"/>
      <c r="BX509" s="1165"/>
      <c r="BY509" s="1165"/>
      <c r="BZ509" s="1165"/>
      <c r="CA509" s="1165"/>
      <c r="CB509" s="1165"/>
      <c r="CC509" s="1165"/>
      <c r="CD509" s="1165"/>
      <c r="CE509" s="1165"/>
      <c r="CF509" s="1165"/>
      <c r="CG509" s="1165"/>
      <c r="CH509" s="1165"/>
      <c r="CI509" s="1165"/>
      <c r="CJ509" s="1165"/>
      <c r="CK509" s="1165"/>
      <c r="CL509" s="1165"/>
      <c r="CN509" s="1165"/>
      <c r="CO509" s="1165"/>
      <c r="CP509" s="1165"/>
      <c r="CQ509" s="1165"/>
    </row>
    <row r="510" spans="1:95" hidden="1">
      <c r="A510" s="1165" t="s">
        <v>717</v>
      </c>
      <c r="B510" s="1180">
        <v>45323</v>
      </c>
      <c r="C510" s="1181">
        <v>45350</v>
      </c>
      <c r="D510" s="1182"/>
      <c r="E510" s="1183"/>
      <c r="F510" s="1165"/>
      <c r="G510" s="1234"/>
      <c r="H510" s="1165"/>
      <c r="I510" s="1165"/>
      <c r="J510" s="1165"/>
      <c r="K510" s="1165" t="s">
        <v>73</v>
      </c>
      <c r="L510" s="1183"/>
      <c r="M510" s="1165"/>
      <c r="N510" s="1165"/>
      <c r="O510" s="1165"/>
      <c r="P510" s="1165"/>
      <c r="Q510" s="1165"/>
      <c r="R510" s="1165"/>
      <c r="S510" s="1165"/>
      <c r="T510" s="1165"/>
      <c r="U510" s="1165"/>
      <c r="V510" s="1165"/>
      <c r="W510" s="1165"/>
      <c r="X510" s="1165"/>
      <c r="Y510" s="1165"/>
      <c r="Z510" s="1165"/>
      <c r="AA510" s="1165"/>
      <c r="AB510" s="1165"/>
      <c r="AC510" s="1165"/>
      <c r="AD510" s="1165"/>
      <c r="AE510" s="1165"/>
      <c r="AF510" s="1165"/>
      <c r="AG510" s="1165"/>
      <c r="AH510" s="1165"/>
      <c r="AI510" s="1165"/>
      <c r="AJ510" s="1165"/>
      <c r="AK510" s="1165"/>
      <c r="AL510" s="1165"/>
      <c r="AM510" s="1165"/>
      <c r="AN510" s="1165"/>
      <c r="AO510" s="1165"/>
      <c r="AP510" s="1165"/>
      <c r="AQ510" s="1165"/>
      <c r="AR510" s="1165"/>
      <c r="AS510" s="1165"/>
      <c r="AT510" s="1165"/>
      <c r="AU510" s="1165"/>
      <c r="AV510" s="1165"/>
      <c r="AW510" s="1165"/>
      <c r="AX510" s="1165"/>
      <c r="AY510" s="1165"/>
      <c r="AZ510" s="1165"/>
      <c r="BA510" s="1165"/>
      <c r="BB510" s="1165"/>
      <c r="BC510" s="1165"/>
      <c r="BD510" s="1165"/>
      <c r="BE510" s="1165"/>
      <c r="BF510" s="1165"/>
      <c r="BG510" s="1165"/>
      <c r="BH510" s="1165"/>
      <c r="BI510" s="1165"/>
      <c r="BJ510" s="1165"/>
      <c r="BK510" s="1165"/>
      <c r="BL510" s="1165"/>
      <c r="BM510" s="1165"/>
      <c r="BN510" s="1165"/>
      <c r="BO510" s="1165"/>
      <c r="BP510" s="1165"/>
      <c r="BQ510" s="1165"/>
      <c r="BR510" s="1165"/>
      <c r="BS510" s="1165"/>
      <c r="BT510" s="1165"/>
      <c r="BU510" s="1165"/>
      <c r="BV510" s="1165"/>
      <c r="BW510" s="1165"/>
      <c r="BX510" s="1165"/>
      <c r="BY510" s="1165"/>
      <c r="BZ510" s="1165"/>
      <c r="CA510" s="1165"/>
      <c r="CB510" s="1165"/>
      <c r="CC510" s="1165"/>
      <c r="CD510" s="1165"/>
      <c r="CE510" s="1165"/>
      <c r="CF510" s="1165"/>
      <c r="CG510" s="1165"/>
      <c r="CH510" s="1165"/>
      <c r="CI510" s="1165"/>
      <c r="CJ510" s="1165"/>
      <c r="CK510" s="1165"/>
      <c r="CL510" s="1165"/>
      <c r="CN510" s="1165"/>
      <c r="CO510" s="1165"/>
      <c r="CP510" s="1165"/>
      <c r="CQ510" s="1165"/>
    </row>
    <row r="511" spans="1:95" hidden="1">
      <c r="A511" s="1165" t="s">
        <v>717</v>
      </c>
      <c r="B511" s="1180">
        <v>45352</v>
      </c>
      <c r="C511" s="1181">
        <v>45363</v>
      </c>
      <c r="D511" s="1182"/>
      <c r="E511" s="1183"/>
      <c r="F511" s="1165"/>
      <c r="G511" s="1234"/>
      <c r="H511" s="1165"/>
      <c r="I511" s="1165"/>
      <c r="J511" s="1165"/>
      <c r="K511" s="1165" t="s">
        <v>73</v>
      </c>
      <c r="L511" s="1183"/>
      <c r="M511" s="1165"/>
      <c r="N511" s="1165"/>
      <c r="O511" s="1165"/>
      <c r="P511" s="1165"/>
      <c r="Q511" s="1165"/>
      <c r="R511" s="1165"/>
      <c r="S511" s="1165"/>
      <c r="T511" s="1165"/>
      <c r="U511" s="1165"/>
      <c r="V511" s="1165"/>
      <c r="W511" s="1165"/>
      <c r="X511" s="1165"/>
      <c r="Y511" s="1165"/>
      <c r="Z511" s="1165"/>
      <c r="AA511" s="1165"/>
      <c r="AB511" s="1165"/>
      <c r="AC511" s="1165"/>
      <c r="AD511" s="1165"/>
      <c r="AE511" s="1165"/>
      <c r="AF511" s="1165"/>
      <c r="AG511" s="1165"/>
      <c r="AH511" s="1165"/>
      <c r="AI511" s="1165"/>
      <c r="AJ511" s="1165"/>
      <c r="AK511" s="1165"/>
      <c r="AL511" s="1165"/>
      <c r="AM511" s="1165"/>
      <c r="AN511" s="1165"/>
      <c r="AO511" s="1165"/>
      <c r="AP511" s="1165"/>
      <c r="AQ511" s="1165"/>
      <c r="AR511" s="1165"/>
      <c r="AS511" s="1165"/>
      <c r="AT511" s="1165"/>
      <c r="AU511" s="1165"/>
      <c r="AV511" s="1165"/>
      <c r="AW511" s="1165"/>
      <c r="AX511" s="1165"/>
      <c r="AY511" s="1165"/>
      <c r="AZ511" s="1165"/>
      <c r="BA511" s="1165"/>
      <c r="BB511" s="1165"/>
      <c r="BC511" s="1165"/>
      <c r="BD511" s="1165"/>
      <c r="BE511" s="1165"/>
      <c r="BF511" s="1165"/>
      <c r="BG511" s="1165"/>
      <c r="BH511" s="1165"/>
      <c r="BI511" s="1165"/>
      <c r="BJ511" s="1165"/>
      <c r="BK511" s="1165"/>
      <c r="BL511" s="1165"/>
      <c r="BM511" s="1165"/>
      <c r="BN511" s="1165"/>
      <c r="BO511" s="1165"/>
      <c r="BP511" s="1165"/>
      <c r="BQ511" s="1165"/>
      <c r="BR511" s="1165"/>
      <c r="BS511" s="1165"/>
      <c r="BT511" s="1165"/>
      <c r="BU511" s="1165"/>
      <c r="BV511" s="1165"/>
      <c r="BW511" s="1165"/>
      <c r="BX511" s="1165"/>
      <c r="BY511" s="1165"/>
      <c r="BZ511" s="1165"/>
      <c r="CA511" s="1165"/>
      <c r="CB511" s="1165"/>
      <c r="CC511" s="1165"/>
      <c r="CD511" s="1165"/>
      <c r="CE511" s="1165"/>
      <c r="CF511" s="1165"/>
      <c r="CG511" s="1165"/>
      <c r="CH511" s="1165"/>
      <c r="CI511" s="1165"/>
      <c r="CJ511" s="1165"/>
      <c r="CK511" s="1165"/>
      <c r="CL511" s="1165"/>
      <c r="CN511" s="1165"/>
      <c r="CO511" s="1165"/>
      <c r="CP511" s="1165"/>
      <c r="CQ511" s="1165"/>
    </row>
    <row r="512" spans="1:95" hidden="1">
      <c r="A512" s="1165" t="s">
        <v>717</v>
      </c>
      <c r="B512" s="1180">
        <v>45383</v>
      </c>
      <c r="C512" s="1181">
        <v>45390</v>
      </c>
      <c r="D512" s="1182"/>
      <c r="E512" s="1165"/>
      <c r="F512" s="1165"/>
      <c r="G512" s="1234"/>
      <c r="H512" s="1165"/>
      <c r="I512" s="1165"/>
      <c r="J512" s="1165"/>
      <c r="K512" s="1165" t="s">
        <v>73</v>
      </c>
      <c r="L512" s="1183"/>
      <c r="M512" s="1165"/>
      <c r="N512" s="1165"/>
      <c r="O512" s="1165"/>
      <c r="P512" s="1165"/>
      <c r="Q512" s="1165"/>
      <c r="R512" s="1165"/>
      <c r="S512" s="1165"/>
      <c r="T512" s="1165"/>
      <c r="U512" s="1165"/>
      <c r="V512" s="1165"/>
      <c r="W512" s="1165"/>
      <c r="X512" s="1165"/>
      <c r="Y512" s="1165"/>
      <c r="Z512" s="1165"/>
      <c r="AA512" s="1165"/>
      <c r="AB512" s="1165"/>
      <c r="AC512" s="1165"/>
      <c r="AD512" s="1165"/>
      <c r="AE512" s="1165"/>
      <c r="AF512" s="1165"/>
      <c r="AG512" s="1165"/>
      <c r="AH512" s="1165"/>
      <c r="AI512" s="1165"/>
      <c r="AJ512" s="1165"/>
      <c r="AK512" s="1165"/>
      <c r="AL512" s="1165"/>
      <c r="AM512" s="1165"/>
      <c r="AN512" s="1165"/>
      <c r="AO512" s="1165"/>
      <c r="AP512" s="1165"/>
      <c r="AQ512" s="1165"/>
      <c r="AR512" s="1165"/>
      <c r="AS512" s="1165"/>
      <c r="AT512" s="1165"/>
      <c r="AU512" s="1165"/>
      <c r="AV512" s="1165"/>
      <c r="AW512" s="1165"/>
      <c r="AX512" s="1165"/>
      <c r="AY512" s="1165"/>
      <c r="AZ512" s="1165"/>
      <c r="BA512" s="1165"/>
      <c r="BB512" s="1165"/>
      <c r="BC512" s="1165"/>
      <c r="BD512" s="1165"/>
      <c r="BE512" s="1165"/>
      <c r="BF512" s="1165"/>
      <c r="BG512" s="1165"/>
      <c r="BH512" s="1165"/>
      <c r="BI512" s="1165"/>
      <c r="BJ512" s="1165"/>
      <c r="BK512" s="1165"/>
      <c r="BL512" s="1165"/>
      <c r="BM512" s="1165"/>
      <c r="BN512" s="1165"/>
      <c r="BO512" s="1165"/>
      <c r="BP512" s="1165"/>
      <c r="BQ512" s="1165"/>
      <c r="BR512" s="1165"/>
      <c r="BS512" s="1165"/>
      <c r="BT512" s="1165"/>
      <c r="BU512" s="1165"/>
      <c r="BV512" s="1165"/>
      <c r="BW512" s="1165"/>
      <c r="BX512" s="1165"/>
      <c r="BY512" s="1165"/>
      <c r="BZ512" s="1165"/>
      <c r="CA512" s="1165"/>
      <c r="CB512" s="1165"/>
      <c r="CC512" s="1165"/>
      <c r="CD512" s="1165"/>
      <c r="CE512" s="1165"/>
      <c r="CF512" s="1165"/>
      <c r="CG512" s="1165"/>
      <c r="CH512" s="1165"/>
      <c r="CI512" s="1165"/>
      <c r="CJ512" s="1165"/>
      <c r="CK512" s="1165"/>
      <c r="CL512" s="1165"/>
      <c r="CN512" s="1165"/>
      <c r="CO512" s="1165"/>
      <c r="CP512" s="1165"/>
      <c r="CQ512" s="1165"/>
    </row>
    <row r="513" spans="1:95" hidden="1">
      <c r="A513" s="1165" t="s">
        <v>717</v>
      </c>
      <c r="B513" s="1180">
        <v>45413</v>
      </c>
      <c r="C513" s="1181">
        <v>45433</v>
      </c>
      <c r="D513" s="1182"/>
      <c r="E513" s="1183"/>
      <c r="F513" s="1165"/>
      <c r="G513" s="1234"/>
      <c r="H513" s="1165"/>
      <c r="I513" s="1165"/>
      <c r="J513" s="1165"/>
      <c r="K513" s="1165" t="s">
        <v>73</v>
      </c>
      <c r="L513" s="1183"/>
      <c r="M513" s="1165"/>
      <c r="N513" s="1165"/>
      <c r="O513" s="1165"/>
      <c r="P513" s="1165"/>
      <c r="Q513" s="1165"/>
      <c r="R513" s="1165"/>
      <c r="S513" s="1165"/>
      <c r="T513" s="1165"/>
      <c r="U513" s="1165"/>
      <c r="V513" s="1165"/>
      <c r="W513" s="1165"/>
      <c r="X513" s="1165"/>
      <c r="Y513" s="1165"/>
      <c r="Z513" s="1165"/>
      <c r="AA513" s="1165"/>
      <c r="AB513" s="1165"/>
      <c r="AC513" s="1165"/>
      <c r="AD513" s="1165"/>
      <c r="AE513" s="1165"/>
      <c r="AF513" s="1165"/>
      <c r="AG513" s="1165"/>
      <c r="AH513" s="1165"/>
      <c r="AI513" s="1165"/>
      <c r="AJ513" s="1165"/>
      <c r="AK513" s="1165"/>
      <c r="AL513" s="1165"/>
      <c r="AM513" s="1165"/>
      <c r="AN513" s="1165"/>
      <c r="AO513" s="1165"/>
      <c r="AP513" s="1165"/>
      <c r="AQ513" s="1165"/>
      <c r="AR513" s="1165"/>
      <c r="AS513" s="1165"/>
      <c r="AT513" s="1165"/>
      <c r="AU513" s="1165"/>
      <c r="AV513" s="1165"/>
      <c r="AW513" s="1165"/>
      <c r="AX513" s="1165"/>
      <c r="AY513" s="1165"/>
      <c r="AZ513" s="1165"/>
      <c r="BA513" s="1165"/>
      <c r="BB513" s="1165"/>
      <c r="BC513" s="1165"/>
      <c r="BD513" s="1165"/>
      <c r="BE513" s="1165"/>
      <c r="BF513" s="1165"/>
      <c r="BG513" s="1165"/>
      <c r="BH513" s="1165"/>
      <c r="BI513" s="1165"/>
      <c r="BJ513" s="1165"/>
      <c r="BK513" s="1165"/>
      <c r="BL513" s="1165"/>
      <c r="BM513" s="1165"/>
      <c r="BN513" s="1165"/>
      <c r="BO513" s="1165"/>
      <c r="BP513" s="1165"/>
      <c r="BQ513" s="1165"/>
      <c r="BR513" s="1165"/>
      <c r="BS513" s="1165"/>
      <c r="BT513" s="1165"/>
      <c r="BU513" s="1165"/>
      <c r="BV513" s="1165"/>
      <c r="BW513" s="1165"/>
      <c r="BX513" s="1165"/>
      <c r="BY513" s="1165"/>
      <c r="BZ513" s="1165"/>
      <c r="CA513" s="1165"/>
      <c r="CB513" s="1165"/>
      <c r="CC513" s="1165"/>
      <c r="CD513" s="1165"/>
      <c r="CE513" s="1165"/>
      <c r="CF513" s="1165"/>
      <c r="CG513" s="1165"/>
      <c r="CH513" s="1165"/>
      <c r="CI513" s="1165"/>
      <c r="CJ513" s="1165"/>
      <c r="CK513" s="1165"/>
      <c r="CL513" s="1165"/>
      <c r="CN513" s="1165"/>
      <c r="CO513" s="1165"/>
      <c r="CP513" s="1165"/>
      <c r="CQ513" s="1165"/>
    </row>
    <row r="514" spans="1:95" hidden="1">
      <c r="A514" s="1165" t="s">
        <v>717</v>
      </c>
      <c r="B514" s="1180">
        <v>45444</v>
      </c>
      <c r="C514" s="1181">
        <v>45455</v>
      </c>
      <c r="D514" s="1182"/>
      <c r="E514" s="1183"/>
      <c r="F514" s="1165"/>
      <c r="G514" s="1234"/>
      <c r="H514" s="1165"/>
      <c r="I514" s="1165"/>
      <c r="J514" s="1165"/>
      <c r="K514" s="1165" t="s">
        <v>73</v>
      </c>
      <c r="L514" s="1183"/>
      <c r="M514" s="1165"/>
      <c r="N514" s="1165"/>
      <c r="O514" s="1165"/>
      <c r="P514" s="1165"/>
      <c r="Q514" s="1165"/>
      <c r="R514" s="1165"/>
      <c r="S514" s="1165"/>
      <c r="T514" s="1165"/>
      <c r="U514" s="1165"/>
      <c r="V514" s="1165"/>
      <c r="W514" s="1165"/>
      <c r="X514" s="1165"/>
      <c r="Y514" s="1165"/>
      <c r="Z514" s="1165"/>
      <c r="AA514" s="1165"/>
      <c r="AB514" s="1165"/>
      <c r="AC514" s="1165"/>
      <c r="AD514" s="1165"/>
      <c r="AE514" s="1165"/>
      <c r="AF514" s="1165"/>
      <c r="AG514" s="1165"/>
      <c r="AH514" s="1165"/>
      <c r="AI514" s="1165"/>
      <c r="AJ514" s="1165"/>
      <c r="AK514" s="1165"/>
      <c r="AL514" s="1165"/>
      <c r="AM514" s="1165"/>
      <c r="AN514" s="1165"/>
      <c r="AO514" s="1165"/>
      <c r="AP514" s="1165"/>
      <c r="AQ514" s="1165"/>
      <c r="AR514" s="1165"/>
      <c r="AS514" s="1165"/>
      <c r="AT514" s="1165"/>
      <c r="AU514" s="1165"/>
      <c r="AV514" s="1165"/>
      <c r="AW514" s="1165"/>
      <c r="AX514" s="1165"/>
      <c r="AY514" s="1165"/>
      <c r="AZ514" s="1165"/>
      <c r="BA514" s="1165"/>
      <c r="BB514" s="1165"/>
      <c r="BC514" s="1165"/>
      <c r="BD514" s="1165"/>
      <c r="BE514" s="1165"/>
      <c r="BF514" s="1165"/>
      <c r="BG514" s="1165"/>
      <c r="BH514" s="1165"/>
      <c r="BI514" s="1165"/>
      <c r="BJ514" s="1165"/>
      <c r="BK514" s="1165"/>
      <c r="BL514" s="1165"/>
      <c r="BM514" s="1165"/>
      <c r="BN514" s="1165"/>
      <c r="BO514" s="1165"/>
      <c r="BP514" s="1165"/>
      <c r="BQ514" s="1165"/>
      <c r="BR514" s="1165"/>
      <c r="BS514" s="1165"/>
      <c r="BT514" s="1165"/>
      <c r="BU514" s="1165"/>
      <c r="BV514" s="1165"/>
      <c r="BW514" s="1165"/>
      <c r="BX514" s="1165"/>
      <c r="BY514" s="1165"/>
      <c r="BZ514" s="1165"/>
      <c r="CA514" s="1165"/>
      <c r="CB514" s="1165"/>
      <c r="CC514" s="1165"/>
      <c r="CD514" s="1165"/>
      <c r="CE514" s="1165"/>
      <c r="CF514" s="1165"/>
      <c r="CG514" s="1165"/>
      <c r="CH514" s="1165"/>
      <c r="CI514" s="1165"/>
      <c r="CJ514" s="1165"/>
      <c r="CK514" s="1165"/>
      <c r="CL514" s="1165"/>
      <c r="CN514" s="1165"/>
      <c r="CO514" s="1165"/>
      <c r="CP514" s="1165"/>
      <c r="CQ514" s="1165"/>
    </row>
    <row r="515" spans="1:95" hidden="1">
      <c r="A515" s="1165" t="s">
        <v>717</v>
      </c>
      <c r="B515" s="1180">
        <v>45474</v>
      </c>
      <c r="C515" s="1181">
        <v>45481</v>
      </c>
      <c r="D515" s="1182"/>
      <c r="E515" s="1183"/>
      <c r="F515" s="1165"/>
      <c r="G515" s="1234"/>
      <c r="H515" s="1165"/>
      <c r="I515" s="1165"/>
      <c r="J515" s="1165"/>
      <c r="K515" s="1165" t="s">
        <v>73</v>
      </c>
      <c r="L515" s="1183"/>
      <c r="M515" s="1165"/>
      <c r="N515" s="1165"/>
      <c r="O515" s="1165"/>
      <c r="P515" s="1165"/>
      <c r="Q515" s="1165"/>
      <c r="R515" s="1165"/>
      <c r="S515" s="1165"/>
      <c r="T515" s="1165"/>
      <c r="U515" s="1165"/>
      <c r="V515" s="1165"/>
      <c r="W515" s="1165"/>
      <c r="X515" s="1165"/>
      <c r="Y515" s="1165"/>
      <c r="Z515" s="1165"/>
      <c r="AA515" s="1165"/>
      <c r="AB515" s="1165"/>
      <c r="AC515" s="1165"/>
      <c r="AD515" s="1165"/>
      <c r="AE515" s="1165"/>
      <c r="AF515" s="1165"/>
      <c r="AG515" s="1165"/>
      <c r="AH515" s="1165"/>
      <c r="AI515" s="1165"/>
      <c r="AJ515" s="1165"/>
      <c r="AK515" s="1165"/>
      <c r="AL515" s="1165"/>
      <c r="AM515" s="1165"/>
      <c r="AN515" s="1165"/>
      <c r="AO515" s="1165"/>
      <c r="AP515" s="1165"/>
      <c r="AQ515" s="1165"/>
      <c r="AR515" s="1165"/>
      <c r="AS515" s="1165"/>
      <c r="AT515" s="1165"/>
      <c r="AU515" s="1165"/>
      <c r="AV515" s="1165"/>
      <c r="AW515" s="1165"/>
      <c r="AX515" s="1165"/>
      <c r="AY515" s="1165"/>
      <c r="AZ515" s="1165"/>
      <c r="BA515" s="1165"/>
      <c r="BB515" s="1165"/>
      <c r="BC515" s="1165"/>
      <c r="BD515" s="1165"/>
      <c r="BE515" s="1165"/>
      <c r="BF515" s="1165"/>
      <c r="BG515" s="1165"/>
      <c r="BH515" s="1165"/>
      <c r="BI515" s="1165"/>
      <c r="BJ515" s="1165"/>
      <c r="BK515" s="1165"/>
      <c r="BL515" s="1165"/>
      <c r="BM515" s="1165"/>
      <c r="BN515" s="1165"/>
      <c r="BO515" s="1165"/>
      <c r="BP515" s="1165"/>
      <c r="BQ515" s="1165"/>
      <c r="BR515" s="1165"/>
      <c r="BS515" s="1165"/>
      <c r="BT515" s="1165"/>
      <c r="BU515" s="1165"/>
      <c r="BV515" s="1165"/>
      <c r="BW515" s="1165"/>
      <c r="BX515" s="1165"/>
      <c r="BY515" s="1165"/>
      <c r="BZ515" s="1165"/>
      <c r="CA515" s="1165"/>
      <c r="CB515" s="1165"/>
      <c r="CC515" s="1165"/>
      <c r="CD515" s="1165"/>
      <c r="CE515" s="1165"/>
      <c r="CF515" s="1165"/>
      <c r="CG515" s="1165"/>
      <c r="CH515" s="1165"/>
      <c r="CI515" s="1165"/>
      <c r="CJ515" s="1165"/>
      <c r="CK515" s="1165"/>
      <c r="CL515" s="1165"/>
      <c r="CN515" s="1165"/>
      <c r="CO515" s="1165"/>
      <c r="CP515" s="1165"/>
      <c r="CQ515" s="1165"/>
    </row>
    <row r="516" spans="1:95" hidden="1">
      <c r="A516" s="1165" t="s">
        <v>717</v>
      </c>
      <c r="B516" s="1180">
        <v>45505</v>
      </c>
      <c r="C516" s="1181">
        <v>45523</v>
      </c>
      <c r="D516" s="1182"/>
      <c r="E516" s="1183"/>
      <c r="F516" s="1165"/>
      <c r="G516" s="1234"/>
      <c r="H516" s="1165"/>
      <c r="I516" s="1165"/>
      <c r="J516" s="1165"/>
      <c r="K516" s="1165" t="s">
        <v>73</v>
      </c>
      <c r="L516" s="1183"/>
      <c r="M516" s="1165"/>
      <c r="N516" s="1165"/>
      <c r="O516" s="1165"/>
      <c r="P516" s="1165"/>
      <c r="Q516" s="1165"/>
      <c r="R516" s="1165"/>
      <c r="S516" s="1165"/>
      <c r="T516" s="1165"/>
      <c r="U516" s="1165"/>
      <c r="V516" s="1165"/>
      <c r="W516" s="1165"/>
      <c r="X516" s="1165"/>
      <c r="Y516" s="1165"/>
      <c r="Z516" s="1165"/>
      <c r="AA516" s="1165"/>
      <c r="AB516" s="1165"/>
      <c r="AC516" s="1165"/>
      <c r="AD516" s="1165"/>
      <c r="AE516" s="1165"/>
      <c r="AF516" s="1165"/>
      <c r="AG516" s="1165"/>
      <c r="AH516" s="1165"/>
      <c r="AI516" s="1165"/>
      <c r="AJ516" s="1165"/>
      <c r="AK516" s="1165"/>
      <c r="AL516" s="1165"/>
      <c r="AM516" s="1165"/>
      <c r="AN516" s="1165"/>
      <c r="AO516" s="1165"/>
      <c r="AP516" s="1165"/>
      <c r="AQ516" s="1165"/>
      <c r="AR516" s="1165"/>
      <c r="AS516" s="1165"/>
      <c r="AT516" s="1165"/>
      <c r="AU516" s="1165"/>
      <c r="AV516" s="1165"/>
      <c r="AW516" s="1165"/>
      <c r="AX516" s="1165"/>
      <c r="AY516" s="1165"/>
      <c r="AZ516" s="1165"/>
      <c r="BA516" s="1165"/>
      <c r="BB516" s="1165"/>
      <c r="BC516" s="1165"/>
      <c r="BD516" s="1165"/>
      <c r="BE516" s="1165"/>
      <c r="BF516" s="1165"/>
      <c r="BG516" s="1165"/>
      <c r="BH516" s="1165"/>
      <c r="BI516" s="1165"/>
      <c r="BJ516" s="1165"/>
      <c r="BK516" s="1165"/>
      <c r="BL516" s="1165"/>
      <c r="BM516" s="1165"/>
      <c r="BN516" s="1165"/>
      <c r="BO516" s="1165"/>
      <c r="BP516" s="1165"/>
      <c r="BQ516" s="1165"/>
      <c r="BR516" s="1165"/>
      <c r="BS516" s="1165"/>
      <c r="BT516" s="1165"/>
      <c r="BU516" s="1165"/>
      <c r="BV516" s="1165"/>
      <c r="BW516" s="1165"/>
      <c r="BX516" s="1165"/>
      <c r="BY516" s="1165"/>
      <c r="BZ516" s="1165"/>
      <c r="CA516" s="1165"/>
      <c r="CB516" s="1165"/>
      <c r="CC516" s="1165"/>
      <c r="CD516" s="1165"/>
      <c r="CE516" s="1165"/>
      <c r="CF516" s="1165"/>
      <c r="CG516" s="1165"/>
      <c r="CH516" s="1165"/>
      <c r="CI516" s="1165"/>
      <c r="CJ516" s="1165"/>
      <c r="CK516" s="1165"/>
      <c r="CL516" s="1165"/>
      <c r="CN516" s="1165"/>
      <c r="CO516" s="1165"/>
      <c r="CP516" s="1165"/>
      <c r="CQ516" s="1165"/>
    </row>
    <row r="517" spans="1:95" hidden="1">
      <c r="A517" s="1165" t="s">
        <v>717</v>
      </c>
      <c r="B517" s="1180">
        <v>45536</v>
      </c>
      <c r="C517" s="1181">
        <v>45544</v>
      </c>
      <c r="D517" s="1182"/>
      <c r="E517" s="1183"/>
      <c r="F517" s="1165"/>
      <c r="G517" s="1234"/>
      <c r="H517" s="1165"/>
      <c r="I517" s="1165"/>
      <c r="J517" s="1165"/>
      <c r="K517" s="1165" t="s">
        <v>73</v>
      </c>
      <c r="L517" s="1183"/>
      <c r="M517" s="1165"/>
      <c r="N517" s="1165"/>
      <c r="O517" s="1165"/>
      <c r="P517" s="1165"/>
      <c r="Q517" s="1165"/>
      <c r="R517" s="1165"/>
      <c r="S517" s="1165"/>
      <c r="T517" s="1165"/>
      <c r="U517" s="1165"/>
      <c r="V517" s="1165"/>
      <c r="W517" s="1165"/>
      <c r="X517" s="1165"/>
      <c r="Y517" s="1165"/>
      <c r="Z517" s="1165"/>
      <c r="AA517" s="1165"/>
      <c r="AB517" s="1165"/>
      <c r="AC517" s="1165"/>
      <c r="AD517" s="1165"/>
      <c r="AE517" s="1165"/>
      <c r="AF517" s="1165"/>
      <c r="AG517" s="1165"/>
      <c r="AH517" s="1165"/>
      <c r="AI517" s="1165"/>
      <c r="AJ517" s="1165"/>
      <c r="AK517" s="1165"/>
      <c r="AL517" s="1165"/>
      <c r="AM517" s="1165"/>
      <c r="AN517" s="1165"/>
      <c r="AO517" s="1165"/>
      <c r="AP517" s="1165"/>
      <c r="AQ517" s="1165"/>
      <c r="AR517" s="1165"/>
      <c r="AS517" s="1165"/>
      <c r="AT517" s="1165"/>
      <c r="AU517" s="1165"/>
      <c r="AV517" s="1165"/>
      <c r="AW517" s="1165"/>
      <c r="AX517" s="1165"/>
      <c r="AY517" s="1165"/>
      <c r="AZ517" s="1165"/>
      <c r="BA517" s="1165"/>
      <c r="BB517" s="1165"/>
      <c r="BC517" s="1165"/>
      <c r="BD517" s="1165"/>
      <c r="BE517" s="1165"/>
      <c r="BF517" s="1165"/>
      <c r="BG517" s="1165"/>
      <c r="BH517" s="1165"/>
      <c r="BI517" s="1165"/>
      <c r="BJ517" s="1165"/>
      <c r="BK517" s="1165"/>
      <c r="BL517" s="1165"/>
      <c r="BM517" s="1165"/>
      <c r="BN517" s="1165"/>
      <c r="BO517" s="1165"/>
      <c r="BP517" s="1165"/>
      <c r="BQ517" s="1165"/>
      <c r="BR517" s="1165"/>
      <c r="BS517" s="1165"/>
      <c r="BT517" s="1165"/>
      <c r="BU517" s="1165"/>
      <c r="BV517" s="1165"/>
      <c r="BW517" s="1165"/>
      <c r="BX517" s="1165"/>
      <c r="BY517" s="1165"/>
      <c r="BZ517" s="1165"/>
      <c r="CA517" s="1165"/>
      <c r="CB517" s="1165"/>
      <c r="CC517" s="1165"/>
      <c r="CD517" s="1165"/>
      <c r="CE517" s="1165"/>
      <c r="CF517" s="1165"/>
      <c r="CG517" s="1165"/>
      <c r="CH517" s="1165"/>
      <c r="CI517" s="1165"/>
      <c r="CJ517" s="1165"/>
      <c r="CK517" s="1165"/>
      <c r="CL517" s="1165"/>
      <c r="CN517" s="1165"/>
      <c r="CO517" s="1165"/>
      <c r="CP517" s="1165"/>
      <c r="CQ517" s="1165"/>
    </row>
    <row r="518" spans="1:95" hidden="1">
      <c r="A518" s="1165" t="s">
        <v>717</v>
      </c>
      <c r="B518" s="1180">
        <v>45566</v>
      </c>
      <c r="C518" s="1181">
        <v>45580</v>
      </c>
      <c r="D518" s="1182"/>
      <c r="E518" s="1165"/>
      <c r="F518" s="1165"/>
      <c r="G518" s="1234"/>
      <c r="H518" s="1165"/>
      <c r="I518" s="1165"/>
      <c r="J518" s="1165"/>
      <c r="K518" s="1165" t="s">
        <v>73</v>
      </c>
      <c r="L518" s="1183"/>
      <c r="M518" s="1165"/>
      <c r="N518" s="1165"/>
      <c r="O518" s="1165"/>
      <c r="P518" s="1165"/>
      <c r="Q518" s="1165"/>
      <c r="R518" s="1165"/>
      <c r="S518" s="1165"/>
      <c r="T518" s="1165"/>
      <c r="U518" s="1165"/>
      <c r="V518" s="1165"/>
      <c r="W518" s="1165"/>
      <c r="X518" s="1165"/>
      <c r="Y518" s="1165"/>
      <c r="Z518" s="1165"/>
      <c r="AA518" s="1165"/>
      <c r="AB518" s="1165"/>
      <c r="AC518" s="1165"/>
      <c r="AD518" s="1165"/>
      <c r="AE518" s="1165"/>
      <c r="AF518" s="1165"/>
      <c r="AG518" s="1165"/>
      <c r="AH518" s="1165"/>
      <c r="AI518" s="1165"/>
      <c r="AJ518" s="1165"/>
      <c r="AK518" s="1165"/>
      <c r="AL518" s="1165"/>
      <c r="AM518" s="1165"/>
      <c r="AN518" s="1165"/>
      <c r="AO518" s="1165"/>
      <c r="AP518" s="1165"/>
      <c r="AQ518" s="1165"/>
      <c r="AR518" s="1165"/>
      <c r="AS518" s="1165"/>
      <c r="AT518" s="1165"/>
      <c r="AU518" s="1165"/>
      <c r="AV518" s="1165"/>
      <c r="AW518" s="1165"/>
      <c r="AX518" s="1165"/>
      <c r="AY518" s="1165"/>
      <c r="AZ518" s="1165"/>
      <c r="BA518" s="1165"/>
      <c r="BB518" s="1165"/>
      <c r="BC518" s="1165"/>
      <c r="BD518" s="1165"/>
      <c r="BE518" s="1165"/>
      <c r="BF518" s="1165"/>
      <c r="BG518" s="1165"/>
      <c r="BH518" s="1165"/>
      <c r="BI518" s="1165"/>
      <c r="BJ518" s="1165"/>
      <c r="BK518" s="1165"/>
      <c r="BL518" s="1165"/>
      <c r="BM518" s="1165"/>
      <c r="BN518" s="1165"/>
      <c r="BO518" s="1165"/>
      <c r="BP518" s="1165"/>
      <c r="BQ518" s="1165"/>
      <c r="BR518" s="1165"/>
      <c r="BS518" s="1165"/>
      <c r="BT518" s="1165"/>
      <c r="BU518" s="1165"/>
      <c r="BV518" s="1165"/>
      <c r="BW518" s="1165"/>
      <c r="BX518" s="1165"/>
      <c r="BY518" s="1165"/>
      <c r="BZ518" s="1165"/>
      <c r="CA518" s="1165"/>
      <c r="CB518" s="1165"/>
      <c r="CC518" s="1165"/>
      <c r="CD518" s="1165"/>
      <c r="CE518" s="1165"/>
      <c r="CF518" s="1165"/>
      <c r="CG518" s="1165"/>
      <c r="CH518" s="1165"/>
      <c r="CI518" s="1165"/>
      <c r="CJ518" s="1165"/>
      <c r="CK518" s="1165"/>
      <c r="CL518" s="1165"/>
      <c r="CN518" s="1165"/>
      <c r="CO518" s="1165"/>
      <c r="CP518" s="1165"/>
      <c r="CQ518" s="1165"/>
    </row>
    <row r="519" spans="1:95" hidden="1">
      <c r="A519" s="1165" t="s">
        <v>717</v>
      </c>
      <c r="B519" s="1180">
        <v>45597</v>
      </c>
      <c r="C519" s="1181">
        <v>45607</v>
      </c>
      <c r="D519" s="1182"/>
      <c r="E519" s="1165"/>
      <c r="F519" s="1165"/>
      <c r="G519" s="1234"/>
      <c r="H519" s="1165"/>
      <c r="I519" s="1165"/>
      <c r="J519" s="1165"/>
      <c r="K519" s="1165" t="s">
        <v>73</v>
      </c>
      <c r="L519" s="1183"/>
      <c r="M519" s="1165"/>
      <c r="N519" s="1165"/>
      <c r="O519" s="1165"/>
      <c r="P519" s="1165"/>
      <c r="Q519" s="1165"/>
      <c r="R519" s="1165"/>
      <c r="S519" s="1165"/>
      <c r="T519" s="1165"/>
      <c r="U519" s="1165"/>
      <c r="V519" s="1165"/>
      <c r="W519" s="1165"/>
      <c r="X519" s="1165"/>
      <c r="Y519" s="1165"/>
      <c r="Z519" s="1165"/>
      <c r="AA519" s="1165"/>
      <c r="AB519" s="1165"/>
      <c r="AC519" s="1165"/>
      <c r="AD519" s="1165"/>
      <c r="AE519" s="1165"/>
      <c r="AF519" s="1165"/>
      <c r="AG519" s="1165"/>
      <c r="AH519" s="1165"/>
      <c r="AI519" s="1165"/>
      <c r="AJ519" s="1165"/>
      <c r="AK519" s="1165"/>
      <c r="AL519" s="1165"/>
      <c r="AM519" s="1165"/>
      <c r="AN519" s="1165"/>
      <c r="AO519" s="1165"/>
      <c r="AP519" s="1165"/>
      <c r="AQ519" s="1165"/>
      <c r="AR519" s="1165"/>
      <c r="AS519" s="1165"/>
      <c r="AT519" s="1165"/>
      <c r="AU519" s="1165"/>
      <c r="AV519" s="1165"/>
      <c r="AW519" s="1165"/>
      <c r="AX519" s="1165"/>
      <c r="AY519" s="1165"/>
      <c r="AZ519" s="1165"/>
      <c r="BA519" s="1165"/>
      <c r="BB519" s="1165"/>
      <c r="BC519" s="1165"/>
      <c r="BD519" s="1165"/>
      <c r="BE519" s="1165"/>
      <c r="BF519" s="1165"/>
      <c r="BG519" s="1165"/>
      <c r="BH519" s="1165"/>
      <c r="BI519" s="1165"/>
      <c r="BJ519" s="1165"/>
      <c r="BK519" s="1165"/>
      <c r="BL519" s="1165"/>
      <c r="BM519" s="1165"/>
      <c r="BN519" s="1165"/>
      <c r="BO519" s="1165"/>
      <c r="BP519" s="1165"/>
      <c r="BQ519" s="1165"/>
      <c r="BR519" s="1165"/>
      <c r="BS519" s="1165"/>
      <c r="BT519" s="1165"/>
      <c r="BU519" s="1165"/>
      <c r="BV519" s="1165"/>
      <c r="BW519" s="1165"/>
      <c r="BX519" s="1165"/>
      <c r="BY519" s="1165"/>
      <c r="BZ519" s="1165"/>
      <c r="CA519" s="1165"/>
      <c r="CB519" s="1165"/>
      <c r="CC519" s="1165"/>
      <c r="CD519" s="1165"/>
      <c r="CE519" s="1165"/>
      <c r="CF519" s="1165"/>
      <c r="CG519" s="1165"/>
      <c r="CH519" s="1165"/>
      <c r="CI519" s="1165"/>
      <c r="CJ519" s="1165"/>
      <c r="CK519" s="1165"/>
      <c r="CL519" s="1165"/>
      <c r="CN519" s="1165"/>
      <c r="CO519" s="1165"/>
      <c r="CP519" s="1165"/>
      <c r="CQ519" s="1165"/>
    </row>
    <row r="520" spans="1:95" hidden="1">
      <c r="A520" s="1165" t="s">
        <v>717</v>
      </c>
      <c r="B520" s="1180">
        <v>45627</v>
      </c>
      <c r="C520" s="1181">
        <v>45642</v>
      </c>
      <c r="D520" s="1182"/>
      <c r="E520" s="1183"/>
      <c r="F520" s="1165"/>
      <c r="G520" s="1234"/>
      <c r="H520" s="1165"/>
      <c r="I520" s="1165"/>
      <c r="J520" s="1165"/>
      <c r="K520" s="1165" t="s">
        <v>73</v>
      </c>
      <c r="L520" s="1183"/>
      <c r="M520" s="1165"/>
      <c r="N520" s="1165"/>
      <c r="O520" s="1165"/>
      <c r="P520" s="1165"/>
      <c r="Q520" s="1165"/>
      <c r="R520" s="1165"/>
      <c r="S520" s="1165"/>
      <c r="T520" s="1165"/>
      <c r="U520" s="1165"/>
      <c r="V520" s="1165"/>
      <c r="W520" s="1165"/>
      <c r="X520" s="1165"/>
      <c r="Y520" s="1165"/>
      <c r="Z520" s="1165"/>
      <c r="AA520" s="1165"/>
      <c r="AB520" s="1165"/>
      <c r="AC520" s="1165"/>
      <c r="AD520" s="1165"/>
      <c r="AE520" s="1165"/>
      <c r="AF520" s="1165"/>
      <c r="AG520" s="1165"/>
      <c r="AH520" s="1165"/>
      <c r="AI520" s="1165"/>
      <c r="AJ520" s="1165"/>
      <c r="AK520" s="1165"/>
      <c r="AL520" s="1165"/>
      <c r="AM520" s="1165"/>
      <c r="AN520" s="1165"/>
      <c r="AO520" s="1165"/>
      <c r="AP520" s="1165"/>
      <c r="AQ520" s="1165"/>
      <c r="AR520" s="1165"/>
      <c r="AS520" s="1165"/>
      <c r="AT520" s="1165"/>
      <c r="AU520" s="1165"/>
      <c r="AV520" s="1165"/>
      <c r="AW520" s="1165"/>
      <c r="AX520" s="1165"/>
      <c r="AY520" s="1165"/>
      <c r="AZ520" s="1165"/>
      <c r="BA520" s="1165"/>
      <c r="BB520" s="1165"/>
      <c r="BC520" s="1165"/>
      <c r="BD520" s="1165"/>
      <c r="BE520" s="1165"/>
      <c r="BF520" s="1165"/>
      <c r="BG520" s="1165"/>
      <c r="BH520" s="1165"/>
      <c r="BI520" s="1165"/>
      <c r="BJ520" s="1165"/>
      <c r="BK520" s="1165"/>
      <c r="BL520" s="1165"/>
      <c r="BM520" s="1165"/>
      <c r="BN520" s="1165"/>
      <c r="BO520" s="1165"/>
      <c r="BP520" s="1165"/>
      <c r="BQ520" s="1165"/>
      <c r="BR520" s="1165"/>
      <c r="BS520" s="1165"/>
      <c r="BT520" s="1165"/>
      <c r="BU520" s="1165"/>
      <c r="BV520" s="1165"/>
      <c r="BW520" s="1165"/>
      <c r="BX520" s="1165"/>
      <c r="BY520" s="1165"/>
      <c r="BZ520" s="1165"/>
      <c r="CA520" s="1165"/>
      <c r="CB520" s="1165"/>
      <c r="CC520" s="1165"/>
      <c r="CD520" s="1165"/>
      <c r="CE520" s="1165"/>
      <c r="CF520" s="1165"/>
      <c r="CG520" s="1165"/>
      <c r="CH520" s="1165"/>
      <c r="CI520" s="1165"/>
      <c r="CJ520" s="1165"/>
      <c r="CK520" s="1165"/>
      <c r="CL520" s="1165"/>
      <c r="CN520" s="1165"/>
      <c r="CO520" s="1165"/>
      <c r="CP520" s="1165"/>
      <c r="CQ520" s="1165"/>
    </row>
    <row r="521" spans="1:95">
      <c r="A521" s="1165" t="s">
        <v>717</v>
      </c>
      <c r="B521" s="1180">
        <v>45658</v>
      </c>
      <c r="C521" s="1181">
        <v>45681</v>
      </c>
      <c r="D521" s="1182"/>
      <c r="E521" s="1183"/>
      <c r="F521" s="1165"/>
      <c r="G521" s="1234"/>
      <c r="H521" s="1165"/>
      <c r="I521" s="1165"/>
      <c r="J521" s="1165"/>
      <c r="K521" s="1165" t="s">
        <v>73</v>
      </c>
      <c r="L521" s="1183"/>
      <c r="M521" s="1165"/>
      <c r="N521" s="1165"/>
      <c r="O521" s="1165"/>
      <c r="P521" s="1165"/>
      <c r="Q521" s="1165"/>
      <c r="R521" s="1165"/>
      <c r="S521" s="1165"/>
      <c r="T521" s="1165"/>
      <c r="U521" s="1165"/>
      <c r="V521" s="1165"/>
      <c r="W521" s="1165"/>
      <c r="X521" s="1165"/>
      <c r="Y521" s="1165"/>
      <c r="Z521" s="1165"/>
      <c r="AA521" s="1165"/>
      <c r="AB521" s="1165"/>
      <c r="AC521" s="1165"/>
      <c r="AD521" s="1165"/>
      <c r="AE521" s="1165"/>
      <c r="AF521" s="1165"/>
      <c r="AG521" s="1165"/>
      <c r="AH521" s="1165"/>
      <c r="AI521" s="1165"/>
      <c r="AJ521" s="1165"/>
      <c r="AK521" s="1165"/>
      <c r="AL521" s="1165"/>
      <c r="AM521" s="1165"/>
      <c r="AN521" s="1165"/>
      <c r="AO521" s="1165"/>
      <c r="AP521" s="1165"/>
      <c r="AQ521" s="1165"/>
      <c r="AR521" s="1165"/>
      <c r="AS521" s="1165"/>
      <c r="AT521" s="1165"/>
      <c r="AU521" s="1165"/>
      <c r="AV521" s="1165"/>
      <c r="AW521" s="1165"/>
      <c r="AX521" s="1165"/>
      <c r="AY521" s="1165"/>
      <c r="AZ521" s="1165"/>
      <c r="BA521" s="1165"/>
      <c r="BB521" s="1165"/>
      <c r="BC521" s="1165"/>
      <c r="BD521" s="1165"/>
      <c r="BE521" s="1165"/>
      <c r="BF521" s="1165"/>
      <c r="BG521" s="1165"/>
      <c r="BH521" s="1165"/>
      <c r="BI521" s="1165"/>
      <c r="BJ521" s="1165"/>
      <c r="BK521" s="1165"/>
      <c r="BL521" s="1165"/>
      <c r="BM521" s="1165"/>
      <c r="BN521" s="1165"/>
      <c r="BO521" s="1165"/>
      <c r="BP521" s="1165"/>
      <c r="BQ521" s="1165"/>
      <c r="BR521" s="1165"/>
      <c r="BS521" s="1165"/>
      <c r="BT521" s="1165"/>
      <c r="BU521" s="1165"/>
      <c r="BV521" s="1165"/>
      <c r="BW521" s="1165"/>
      <c r="BX521" s="1165"/>
      <c r="BY521" s="1165"/>
      <c r="BZ521" s="1165"/>
      <c r="CA521" s="1165"/>
      <c r="CB521" s="1165"/>
      <c r="CC521" s="1165"/>
      <c r="CD521" s="1165"/>
      <c r="CE521" s="1165"/>
      <c r="CF521" s="1165"/>
      <c r="CG521" s="1165"/>
      <c r="CH521" s="1165"/>
      <c r="CI521" s="1165"/>
      <c r="CJ521" s="1165"/>
      <c r="CK521" s="1165"/>
      <c r="CL521" s="1165"/>
      <c r="CN521" s="1165"/>
      <c r="CO521" s="1165"/>
      <c r="CP521" s="1165"/>
      <c r="CQ521" s="1165"/>
    </row>
    <row r="522" spans="1:95">
      <c r="A522" s="1165" t="s">
        <v>717</v>
      </c>
      <c r="B522" s="1180">
        <v>45689</v>
      </c>
      <c r="C522" s="1181">
        <v>45698</v>
      </c>
      <c r="D522" s="1182"/>
      <c r="E522" s="1183"/>
      <c r="F522" s="1165"/>
      <c r="G522" s="1234"/>
      <c r="H522" s="1165"/>
      <c r="I522" s="1165"/>
      <c r="J522" s="1165"/>
      <c r="K522" s="1165" t="s">
        <v>73</v>
      </c>
      <c r="L522" s="1183"/>
      <c r="M522" s="1165"/>
      <c r="N522" s="1165"/>
      <c r="O522" s="1165"/>
      <c r="P522" s="1165"/>
      <c r="Q522" s="1165"/>
      <c r="R522" s="1165"/>
      <c r="S522" s="1165"/>
      <c r="T522" s="1165"/>
      <c r="U522" s="1165"/>
      <c r="V522" s="1165"/>
      <c r="W522" s="1165"/>
      <c r="X522" s="1165"/>
      <c r="Y522" s="1165"/>
      <c r="Z522" s="1165"/>
      <c r="AA522" s="1165"/>
      <c r="AB522" s="1165"/>
      <c r="AC522" s="1165"/>
      <c r="AD522" s="1165"/>
      <c r="AE522" s="1165"/>
      <c r="AF522" s="1165"/>
      <c r="AG522" s="1165"/>
      <c r="AH522" s="1165"/>
      <c r="AI522" s="1165"/>
      <c r="AJ522" s="1165"/>
      <c r="AK522" s="1165"/>
      <c r="AL522" s="1165"/>
      <c r="AM522" s="1165"/>
      <c r="AN522" s="1165"/>
      <c r="AO522" s="1165"/>
      <c r="AP522" s="1165"/>
      <c r="AQ522" s="1165"/>
      <c r="AR522" s="1165"/>
      <c r="AS522" s="1165"/>
      <c r="AT522" s="1165"/>
      <c r="AU522" s="1165"/>
      <c r="AV522" s="1165"/>
      <c r="AW522" s="1165"/>
      <c r="AX522" s="1165"/>
      <c r="AY522" s="1165"/>
      <c r="AZ522" s="1165"/>
      <c r="BA522" s="1165"/>
      <c r="BB522" s="1165"/>
      <c r="BC522" s="1165"/>
      <c r="BD522" s="1165"/>
      <c r="BE522" s="1165"/>
      <c r="BF522" s="1165"/>
      <c r="BG522" s="1165"/>
      <c r="BH522" s="1165"/>
      <c r="BI522" s="1165"/>
      <c r="BJ522" s="1165"/>
      <c r="BK522" s="1165"/>
      <c r="BL522" s="1165"/>
      <c r="BM522" s="1165"/>
      <c r="BN522" s="1165"/>
      <c r="BO522" s="1165"/>
      <c r="BP522" s="1165"/>
      <c r="BQ522" s="1165"/>
      <c r="BR522" s="1165"/>
      <c r="BS522" s="1165"/>
      <c r="BT522" s="1165"/>
      <c r="BU522" s="1165"/>
      <c r="BV522" s="1165"/>
      <c r="BW522" s="1165"/>
      <c r="BX522" s="1165"/>
      <c r="BY522" s="1165"/>
      <c r="BZ522" s="1165"/>
      <c r="CA522" s="1165"/>
      <c r="CB522" s="1165"/>
      <c r="CC522" s="1165"/>
      <c r="CD522" s="1165"/>
      <c r="CE522" s="1165"/>
      <c r="CF522" s="1165"/>
      <c r="CG522" s="1165"/>
      <c r="CH522" s="1165"/>
      <c r="CI522" s="1165"/>
      <c r="CJ522" s="1165"/>
      <c r="CK522" s="1165"/>
      <c r="CL522" s="1165"/>
      <c r="CN522" s="1165"/>
      <c r="CO522" s="1165"/>
      <c r="CP522" s="1165"/>
      <c r="CQ522" s="1165"/>
    </row>
    <row r="523" spans="1:95">
      <c r="A523" s="1165" t="s">
        <v>717</v>
      </c>
      <c r="B523" s="1180">
        <v>45717</v>
      </c>
      <c r="C523" s="1181">
        <v>45737</v>
      </c>
      <c r="D523" s="1182"/>
      <c r="E523" s="1183"/>
      <c r="F523" s="1165"/>
      <c r="G523" s="1234"/>
      <c r="H523" s="1165"/>
      <c r="I523" s="1165"/>
      <c r="J523" s="1165"/>
      <c r="K523" s="1165" t="s">
        <v>73</v>
      </c>
      <c r="L523" s="1183"/>
      <c r="M523" s="1165"/>
      <c r="N523" s="1165"/>
      <c r="O523" s="1165"/>
      <c r="P523" s="1165"/>
      <c r="Q523" s="1165"/>
      <c r="R523" s="1165"/>
      <c r="S523" s="1165"/>
      <c r="T523" s="1165"/>
      <c r="U523" s="1165"/>
      <c r="V523" s="1165"/>
      <c r="W523" s="1165"/>
      <c r="X523" s="1165"/>
      <c r="Y523" s="1165"/>
      <c r="Z523" s="1165"/>
      <c r="AA523" s="1165"/>
      <c r="AB523" s="1165"/>
      <c r="AC523" s="1165"/>
      <c r="AD523" s="1165"/>
      <c r="AE523" s="1165"/>
      <c r="AF523" s="1165"/>
      <c r="AG523" s="1165"/>
      <c r="AH523" s="1165"/>
      <c r="AI523" s="1165"/>
      <c r="AJ523" s="1165"/>
      <c r="AK523" s="1165"/>
      <c r="AL523" s="1165"/>
      <c r="AM523" s="1165"/>
      <c r="AN523" s="1165"/>
      <c r="AO523" s="1165"/>
      <c r="AP523" s="1165"/>
      <c r="AQ523" s="1165"/>
      <c r="AR523" s="1165"/>
      <c r="AS523" s="1165"/>
      <c r="AT523" s="1165"/>
      <c r="AU523" s="1165"/>
      <c r="AV523" s="1165"/>
      <c r="AW523" s="1165"/>
      <c r="AX523" s="1165"/>
      <c r="AY523" s="1165"/>
      <c r="AZ523" s="1165"/>
      <c r="BA523" s="1165"/>
      <c r="BB523" s="1165"/>
      <c r="BC523" s="1165"/>
      <c r="BD523" s="1165"/>
      <c r="BE523" s="1165"/>
      <c r="BF523" s="1165"/>
      <c r="BG523" s="1165"/>
      <c r="BH523" s="1165"/>
      <c r="BI523" s="1165"/>
      <c r="BJ523" s="1165"/>
      <c r="BK523" s="1165"/>
      <c r="BL523" s="1165"/>
      <c r="BM523" s="1165"/>
      <c r="BN523" s="1165"/>
      <c r="BO523" s="1165"/>
      <c r="BP523" s="1165"/>
      <c r="BQ523" s="1165"/>
      <c r="BR523" s="1165"/>
      <c r="BS523" s="1165"/>
      <c r="BT523" s="1165"/>
      <c r="BU523" s="1165"/>
      <c r="BV523" s="1165"/>
      <c r="BW523" s="1165"/>
      <c r="BX523" s="1165"/>
      <c r="BY523" s="1165"/>
      <c r="BZ523" s="1165"/>
      <c r="CA523" s="1165"/>
      <c r="CB523" s="1165"/>
      <c r="CC523" s="1165"/>
      <c r="CD523" s="1165"/>
      <c r="CE523" s="1165"/>
      <c r="CF523" s="1165"/>
      <c r="CG523" s="1165"/>
      <c r="CH523" s="1165"/>
      <c r="CI523" s="1165"/>
      <c r="CJ523" s="1165"/>
      <c r="CK523" s="1165"/>
      <c r="CL523" s="1165"/>
      <c r="CN523" s="1165"/>
      <c r="CO523" s="1165"/>
      <c r="CP523" s="1165"/>
      <c r="CQ523" s="1165"/>
    </row>
    <row r="524" spans="1:95">
      <c r="A524" s="1165" t="s">
        <v>717</v>
      </c>
      <c r="B524" s="1180">
        <v>45748</v>
      </c>
      <c r="C524" s="1181">
        <v>45757</v>
      </c>
      <c r="D524" s="1182"/>
      <c r="E524" s="1183"/>
      <c r="F524" s="1165"/>
      <c r="G524" s="1234"/>
      <c r="H524" s="1165"/>
      <c r="I524" s="1165"/>
      <c r="J524" s="1165"/>
      <c r="K524" s="1165" t="s">
        <v>73</v>
      </c>
      <c r="L524" s="1183"/>
      <c r="M524" s="1165"/>
      <c r="N524" s="1165"/>
      <c r="O524" s="1165"/>
      <c r="P524" s="1165"/>
      <c r="Q524" s="1165"/>
      <c r="R524" s="1165"/>
      <c r="S524" s="1165"/>
      <c r="T524" s="1165"/>
      <c r="U524" s="1165"/>
      <c r="V524" s="1165"/>
      <c r="W524" s="1165"/>
      <c r="X524" s="1165"/>
      <c r="Y524" s="1165"/>
      <c r="Z524" s="1165"/>
      <c r="AA524" s="1165"/>
      <c r="AB524" s="1165"/>
      <c r="AC524" s="1165"/>
      <c r="AD524" s="1165"/>
      <c r="AE524" s="1165"/>
      <c r="AF524" s="1165"/>
      <c r="AG524" s="1165"/>
      <c r="AH524" s="1165"/>
      <c r="AI524" s="1165"/>
      <c r="AJ524" s="1165"/>
      <c r="AK524" s="1165"/>
      <c r="AL524" s="1165"/>
      <c r="AM524" s="1165"/>
      <c r="AN524" s="1165"/>
      <c r="AO524" s="1165"/>
      <c r="AP524" s="1165"/>
      <c r="AQ524" s="1165"/>
      <c r="AR524" s="1165"/>
      <c r="AS524" s="1165"/>
      <c r="AT524" s="1165"/>
      <c r="AU524" s="1165"/>
      <c r="AV524" s="1165"/>
      <c r="AW524" s="1165"/>
      <c r="AX524" s="1165"/>
      <c r="AY524" s="1165"/>
      <c r="AZ524" s="1165"/>
      <c r="BA524" s="1165"/>
      <c r="BB524" s="1165"/>
      <c r="BC524" s="1165"/>
      <c r="BD524" s="1165"/>
      <c r="BE524" s="1165"/>
      <c r="BF524" s="1165"/>
      <c r="BG524" s="1165"/>
      <c r="BH524" s="1165"/>
      <c r="BI524" s="1165"/>
      <c r="BJ524" s="1165"/>
      <c r="BK524" s="1165"/>
      <c r="BL524" s="1165"/>
      <c r="BM524" s="1165"/>
      <c r="BN524" s="1165"/>
      <c r="BO524" s="1165"/>
      <c r="BP524" s="1165"/>
      <c r="BQ524" s="1165"/>
      <c r="BR524" s="1165"/>
      <c r="BS524" s="1165"/>
      <c r="BT524" s="1165"/>
      <c r="BU524" s="1165"/>
      <c r="BV524" s="1165"/>
      <c r="BW524" s="1165"/>
      <c r="BX524" s="1165"/>
      <c r="BY524" s="1165"/>
      <c r="BZ524" s="1165"/>
      <c r="CA524" s="1165"/>
      <c r="CB524" s="1165"/>
      <c r="CC524" s="1165"/>
      <c r="CD524" s="1165"/>
      <c r="CE524" s="1165"/>
      <c r="CF524" s="1165"/>
      <c r="CG524" s="1165"/>
      <c r="CH524" s="1165"/>
      <c r="CI524" s="1165"/>
      <c r="CJ524" s="1165"/>
      <c r="CK524" s="1165"/>
      <c r="CL524" s="1165"/>
      <c r="CN524" s="1165"/>
      <c r="CO524" s="1165"/>
      <c r="CP524" s="1165"/>
      <c r="CQ524" s="1165"/>
    </row>
    <row r="525" spans="1:95">
      <c r="A525" s="1165" t="s">
        <v>717</v>
      </c>
      <c r="B525" s="1180">
        <v>45778</v>
      </c>
      <c r="C525" s="1181">
        <v>45789</v>
      </c>
      <c r="D525" s="1182"/>
      <c r="E525" s="1183"/>
      <c r="F525" s="1165"/>
      <c r="G525" s="1234"/>
      <c r="H525" s="1165"/>
      <c r="I525" s="1165"/>
      <c r="J525" s="1165"/>
      <c r="K525" s="1165" t="s">
        <v>73</v>
      </c>
      <c r="L525" s="1183"/>
      <c r="M525" s="1165"/>
      <c r="N525" s="1165"/>
      <c r="O525" s="1165"/>
      <c r="P525" s="1165"/>
      <c r="Q525" s="1165"/>
      <c r="R525" s="1165"/>
      <c r="S525" s="1165"/>
      <c r="T525" s="1165"/>
      <c r="U525" s="1165"/>
      <c r="V525" s="1165"/>
      <c r="W525" s="1165"/>
      <c r="X525" s="1165"/>
      <c r="Y525" s="1165"/>
      <c r="Z525" s="1165"/>
      <c r="AA525" s="1165"/>
      <c r="AB525" s="1165"/>
      <c r="AC525" s="1165"/>
      <c r="AD525" s="1165"/>
      <c r="AE525" s="1165"/>
      <c r="AF525" s="1165"/>
      <c r="AG525" s="1165"/>
      <c r="AH525" s="1165"/>
      <c r="AI525" s="1165"/>
      <c r="AJ525" s="1165"/>
      <c r="AK525" s="1165"/>
      <c r="AL525" s="1165"/>
      <c r="AM525" s="1165"/>
      <c r="AN525" s="1165"/>
      <c r="AO525" s="1165"/>
      <c r="AP525" s="1165"/>
      <c r="AQ525" s="1165"/>
      <c r="AR525" s="1165"/>
      <c r="AS525" s="1165"/>
      <c r="AT525" s="1165"/>
      <c r="AU525" s="1165"/>
      <c r="AV525" s="1165"/>
      <c r="AW525" s="1165"/>
      <c r="AX525" s="1165"/>
      <c r="AY525" s="1165"/>
      <c r="AZ525" s="1165"/>
      <c r="BA525" s="1165"/>
      <c r="BB525" s="1165"/>
      <c r="BC525" s="1165"/>
      <c r="BD525" s="1165"/>
      <c r="BE525" s="1165"/>
      <c r="BF525" s="1165"/>
      <c r="BG525" s="1165"/>
      <c r="BH525" s="1165"/>
      <c r="BI525" s="1165"/>
      <c r="BJ525" s="1165"/>
      <c r="BK525" s="1165"/>
      <c r="BL525" s="1165"/>
      <c r="BM525" s="1165"/>
      <c r="BN525" s="1165"/>
      <c r="BO525" s="1165"/>
      <c r="BP525" s="1165"/>
      <c r="BQ525" s="1165"/>
      <c r="BR525" s="1165"/>
      <c r="BS525" s="1165"/>
      <c r="BT525" s="1165"/>
      <c r="BU525" s="1165"/>
      <c r="BV525" s="1165"/>
      <c r="BW525" s="1165"/>
      <c r="BX525" s="1165"/>
      <c r="BY525" s="1165"/>
      <c r="BZ525" s="1165"/>
      <c r="CA525" s="1165"/>
      <c r="CB525" s="1165"/>
      <c r="CC525" s="1165"/>
      <c r="CD525" s="1165"/>
      <c r="CE525" s="1165"/>
      <c r="CF525" s="1165"/>
      <c r="CG525" s="1165"/>
      <c r="CH525" s="1165"/>
      <c r="CI525" s="1165"/>
      <c r="CJ525" s="1165"/>
      <c r="CK525" s="1165"/>
      <c r="CL525" s="1165"/>
      <c r="CN525" s="1165"/>
      <c r="CO525" s="1165"/>
      <c r="CP525" s="1165"/>
      <c r="CQ525" s="1165"/>
    </row>
    <row r="526" spans="1:95">
      <c r="A526" s="1165" t="s">
        <v>717</v>
      </c>
      <c r="B526" s="1180">
        <v>45809</v>
      </c>
      <c r="C526" s="1181">
        <v>45834</v>
      </c>
      <c r="D526" s="1182"/>
      <c r="E526" s="1183"/>
      <c r="F526" s="1165"/>
      <c r="G526" s="1234"/>
      <c r="H526" s="1165"/>
      <c r="I526" s="1165"/>
      <c r="J526" s="1165"/>
      <c r="K526" s="1165" t="s">
        <v>73</v>
      </c>
      <c r="L526" s="1183"/>
      <c r="M526" s="1165"/>
      <c r="N526" s="1165"/>
      <c r="O526" s="1165"/>
      <c r="P526" s="1165"/>
      <c r="Q526" s="1165"/>
      <c r="R526" s="1165"/>
      <c r="S526" s="1165"/>
      <c r="T526" s="1165"/>
      <c r="U526" s="1165"/>
      <c r="V526" s="1165"/>
      <c r="W526" s="1165"/>
      <c r="X526" s="1165"/>
      <c r="Y526" s="1165"/>
      <c r="Z526" s="1165"/>
      <c r="AA526" s="1165"/>
      <c r="AB526" s="1165"/>
      <c r="AC526" s="1165"/>
      <c r="AD526" s="1165"/>
      <c r="AE526" s="1165"/>
      <c r="AF526" s="1165"/>
      <c r="AG526" s="1165"/>
      <c r="AH526" s="1165"/>
      <c r="AI526" s="1165"/>
      <c r="AJ526" s="1165"/>
      <c r="AK526" s="1165"/>
      <c r="AL526" s="1165"/>
      <c r="AM526" s="1165"/>
      <c r="AN526" s="1165"/>
      <c r="AO526" s="1165"/>
      <c r="AP526" s="1165"/>
      <c r="AQ526" s="1165"/>
      <c r="AR526" s="1165"/>
      <c r="AS526" s="1165"/>
      <c r="AT526" s="1165"/>
      <c r="AU526" s="1165"/>
      <c r="AV526" s="1165"/>
      <c r="AW526" s="1165"/>
      <c r="AX526" s="1165"/>
      <c r="AY526" s="1165"/>
      <c r="AZ526" s="1165"/>
      <c r="BA526" s="1165"/>
      <c r="BB526" s="1165"/>
      <c r="BC526" s="1165"/>
      <c r="BD526" s="1165"/>
      <c r="BE526" s="1165"/>
      <c r="BF526" s="1165"/>
      <c r="BG526" s="1165"/>
      <c r="BH526" s="1165"/>
      <c r="BI526" s="1165"/>
      <c r="BJ526" s="1165"/>
      <c r="BK526" s="1165"/>
      <c r="BL526" s="1165"/>
      <c r="BM526" s="1165"/>
      <c r="BN526" s="1165"/>
      <c r="BO526" s="1165"/>
      <c r="BP526" s="1165"/>
      <c r="BQ526" s="1165"/>
      <c r="BR526" s="1165"/>
      <c r="BS526" s="1165"/>
      <c r="BT526" s="1165"/>
      <c r="BU526" s="1165"/>
      <c r="BV526" s="1165"/>
      <c r="BW526" s="1165"/>
      <c r="BX526" s="1165"/>
      <c r="BY526" s="1165"/>
      <c r="BZ526" s="1165"/>
      <c r="CA526" s="1165"/>
      <c r="CB526" s="1165"/>
      <c r="CC526" s="1165"/>
      <c r="CD526" s="1165"/>
      <c r="CE526" s="1165"/>
      <c r="CF526" s="1165"/>
      <c r="CG526" s="1165"/>
      <c r="CH526" s="1165"/>
      <c r="CI526" s="1165"/>
      <c r="CJ526" s="1165"/>
      <c r="CK526" s="1165"/>
      <c r="CL526" s="1165"/>
      <c r="CN526" s="1165"/>
      <c r="CO526" s="1165"/>
      <c r="CP526" s="1165"/>
      <c r="CQ526" s="1165"/>
    </row>
    <row r="527" spans="1:95">
      <c r="A527" s="1165" t="s">
        <v>717</v>
      </c>
      <c r="B527" s="1180">
        <v>45839</v>
      </c>
      <c r="C527" s="1181">
        <v>45863</v>
      </c>
      <c r="D527" s="1182"/>
      <c r="E527" s="1183"/>
      <c r="F527" s="1165"/>
      <c r="G527" s="1234"/>
      <c r="H527" s="1165"/>
      <c r="I527" s="1165"/>
      <c r="J527" s="1165"/>
      <c r="K527" s="1165" t="s">
        <v>73</v>
      </c>
      <c r="L527" s="1183"/>
      <c r="M527" s="1165"/>
      <c r="N527" s="1165"/>
      <c r="O527" s="1165"/>
      <c r="P527" s="1165"/>
      <c r="Q527" s="1165"/>
      <c r="R527" s="1165"/>
      <c r="S527" s="1165"/>
      <c r="T527" s="1165"/>
      <c r="U527" s="1165"/>
      <c r="V527" s="1165"/>
      <c r="W527" s="1165"/>
      <c r="X527" s="1165"/>
      <c r="Y527" s="1165"/>
      <c r="Z527" s="1165"/>
      <c r="AA527" s="1165"/>
      <c r="AB527" s="1165"/>
      <c r="AC527" s="1165"/>
      <c r="AD527" s="1165"/>
      <c r="AE527" s="1165"/>
      <c r="AF527" s="1165"/>
      <c r="AG527" s="1165"/>
      <c r="AH527" s="1165"/>
      <c r="AI527" s="1165"/>
      <c r="AJ527" s="1165"/>
      <c r="AK527" s="1165"/>
      <c r="AL527" s="1165"/>
      <c r="AM527" s="1165"/>
      <c r="AN527" s="1165"/>
      <c r="AO527" s="1165"/>
      <c r="AP527" s="1165"/>
      <c r="AQ527" s="1165"/>
      <c r="AR527" s="1165"/>
      <c r="AS527" s="1165"/>
      <c r="AT527" s="1165"/>
      <c r="AU527" s="1165"/>
      <c r="AV527" s="1165"/>
      <c r="AW527" s="1165"/>
      <c r="AX527" s="1165"/>
      <c r="AY527" s="1165"/>
      <c r="AZ527" s="1165"/>
      <c r="BA527" s="1165"/>
      <c r="BB527" s="1165"/>
      <c r="BC527" s="1165"/>
      <c r="BD527" s="1165"/>
      <c r="BE527" s="1165"/>
      <c r="BF527" s="1165"/>
      <c r="BG527" s="1165"/>
      <c r="BH527" s="1165"/>
      <c r="BI527" s="1165"/>
      <c r="BJ527" s="1165"/>
      <c r="BK527" s="1165"/>
      <c r="BL527" s="1165"/>
      <c r="BM527" s="1165"/>
      <c r="BN527" s="1165"/>
      <c r="BO527" s="1165"/>
      <c r="BP527" s="1165"/>
      <c r="BQ527" s="1165"/>
      <c r="BR527" s="1165"/>
      <c r="BS527" s="1165"/>
      <c r="BT527" s="1165"/>
      <c r="BU527" s="1165"/>
      <c r="BV527" s="1165"/>
      <c r="BW527" s="1165"/>
      <c r="BX527" s="1165"/>
      <c r="BY527" s="1165"/>
      <c r="BZ527" s="1165"/>
      <c r="CA527" s="1165"/>
      <c r="CB527" s="1165"/>
      <c r="CC527" s="1165"/>
      <c r="CD527" s="1165"/>
      <c r="CE527" s="1165"/>
      <c r="CF527" s="1165"/>
      <c r="CG527" s="1165"/>
      <c r="CH527" s="1165"/>
      <c r="CI527" s="1165"/>
      <c r="CJ527" s="1165"/>
      <c r="CK527" s="1165"/>
      <c r="CL527" s="1165"/>
      <c r="CN527" s="1165"/>
      <c r="CO527" s="1165"/>
      <c r="CP527" s="1165"/>
      <c r="CQ527" s="1165"/>
    </row>
    <row r="528" spans="1:95">
      <c r="A528" s="1165" t="s">
        <v>717</v>
      </c>
      <c r="B528" s="1180">
        <v>45870</v>
      </c>
      <c r="C528" s="1181"/>
      <c r="D528" s="1182"/>
      <c r="E528" s="1183"/>
      <c r="F528" s="1165"/>
      <c r="G528" s="1234"/>
      <c r="H528" s="1165"/>
      <c r="I528" s="1165"/>
      <c r="J528" s="1165"/>
      <c r="K528" s="1165"/>
      <c r="L528" s="1183"/>
      <c r="M528" s="1165"/>
      <c r="N528" s="1165"/>
      <c r="O528" s="1165"/>
      <c r="P528" s="1165"/>
      <c r="Q528" s="1165"/>
      <c r="R528" s="1165"/>
      <c r="S528" s="1165"/>
      <c r="T528" s="1165"/>
      <c r="U528" s="1165"/>
      <c r="V528" s="1165"/>
      <c r="W528" s="1165"/>
      <c r="X528" s="1165"/>
      <c r="Y528" s="1165"/>
      <c r="Z528" s="1165"/>
      <c r="AA528" s="1165"/>
      <c r="AB528" s="1165"/>
      <c r="AC528" s="1165"/>
      <c r="AD528" s="1165"/>
      <c r="AE528" s="1165"/>
      <c r="AF528" s="1165"/>
      <c r="AG528" s="1165"/>
      <c r="AH528" s="1165"/>
      <c r="AI528" s="1165"/>
      <c r="AJ528" s="1165"/>
      <c r="AK528" s="1165"/>
      <c r="AL528" s="1165"/>
      <c r="AM528" s="1165"/>
      <c r="AN528" s="1165"/>
      <c r="AO528" s="1165"/>
      <c r="AP528" s="1165"/>
      <c r="AQ528" s="1165"/>
      <c r="AR528" s="1165"/>
      <c r="AS528" s="1165"/>
      <c r="AT528" s="1165"/>
      <c r="AU528" s="1165"/>
      <c r="AV528" s="1165"/>
      <c r="AW528" s="1165"/>
      <c r="AX528" s="1165"/>
      <c r="AY528" s="1165"/>
      <c r="AZ528" s="1165"/>
      <c r="BA528" s="1165"/>
      <c r="BB528" s="1165"/>
      <c r="BC528" s="1165"/>
      <c r="BD528" s="1165"/>
      <c r="BE528" s="1165"/>
      <c r="BF528" s="1165"/>
      <c r="BG528" s="1165"/>
      <c r="BH528" s="1165"/>
      <c r="BI528" s="1165"/>
      <c r="BJ528" s="1165"/>
      <c r="BK528" s="1165"/>
      <c r="BL528" s="1165"/>
      <c r="BM528" s="1165"/>
      <c r="BN528" s="1165"/>
      <c r="BO528" s="1165"/>
      <c r="BP528" s="1165"/>
      <c r="BQ528" s="1165"/>
      <c r="BR528" s="1165"/>
      <c r="BS528" s="1165"/>
      <c r="BT528" s="1165"/>
      <c r="BU528" s="1165"/>
      <c r="BV528" s="1165"/>
      <c r="BW528" s="1165"/>
      <c r="BX528" s="1165"/>
      <c r="BY528" s="1165"/>
      <c r="BZ528" s="1165"/>
      <c r="CA528" s="1165"/>
      <c r="CB528" s="1165"/>
      <c r="CC528" s="1165"/>
      <c r="CD528" s="1165"/>
      <c r="CE528" s="1165"/>
      <c r="CF528" s="1165"/>
      <c r="CG528" s="1165"/>
      <c r="CH528" s="1165"/>
      <c r="CI528" s="1165"/>
      <c r="CJ528" s="1165"/>
      <c r="CK528" s="1165"/>
      <c r="CL528" s="1165"/>
      <c r="CN528" s="1165"/>
      <c r="CO528" s="1165"/>
      <c r="CP528" s="1165"/>
      <c r="CQ528" s="1165"/>
    </row>
    <row r="529" spans="1:95">
      <c r="A529" s="1165" t="s">
        <v>717</v>
      </c>
      <c r="B529" s="1180">
        <v>45901</v>
      </c>
      <c r="C529" s="1181"/>
      <c r="D529" s="1182"/>
      <c r="E529" s="1183"/>
      <c r="F529" s="1165"/>
      <c r="G529" s="1234"/>
      <c r="H529" s="1165"/>
      <c r="I529" s="1165"/>
      <c r="J529" s="1165"/>
      <c r="K529" s="1165"/>
      <c r="L529" s="1183"/>
      <c r="M529" s="1165"/>
      <c r="N529" s="1165"/>
      <c r="O529" s="1165"/>
      <c r="P529" s="1165"/>
      <c r="Q529" s="1165"/>
      <c r="R529" s="1165"/>
      <c r="S529" s="1165"/>
      <c r="T529" s="1165"/>
      <c r="U529" s="1165"/>
      <c r="V529" s="1165"/>
      <c r="W529" s="1165"/>
      <c r="X529" s="1165"/>
      <c r="Y529" s="1165"/>
      <c r="Z529" s="1165"/>
      <c r="AA529" s="1165"/>
      <c r="AB529" s="1165"/>
      <c r="AC529" s="1165"/>
      <c r="AD529" s="1165"/>
      <c r="AE529" s="1165"/>
      <c r="AF529" s="1165"/>
      <c r="AG529" s="1165"/>
      <c r="AH529" s="1165"/>
      <c r="AI529" s="1165"/>
      <c r="AJ529" s="1165"/>
      <c r="AK529" s="1165"/>
      <c r="AL529" s="1165"/>
      <c r="AM529" s="1165"/>
      <c r="AN529" s="1165"/>
      <c r="AO529" s="1165"/>
      <c r="AP529" s="1165"/>
      <c r="AQ529" s="1165"/>
      <c r="AR529" s="1165"/>
      <c r="AS529" s="1165"/>
      <c r="AT529" s="1165"/>
      <c r="AU529" s="1165"/>
      <c r="AV529" s="1165"/>
      <c r="AW529" s="1165"/>
      <c r="AX529" s="1165"/>
      <c r="AY529" s="1165"/>
      <c r="AZ529" s="1165"/>
      <c r="BA529" s="1165"/>
      <c r="BB529" s="1165"/>
      <c r="BC529" s="1165"/>
      <c r="BD529" s="1165"/>
      <c r="BE529" s="1165"/>
      <c r="BF529" s="1165"/>
      <c r="BG529" s="1165"/>
      <c r="BH529" s="1165"/>
      <c r="BI529" s="1165"/>
      <c r="BJ529" s="1165"/>
      <c r="BK529" s="1165"/>
      <c r="BL529" s="1165"/>
      <c r="BM529" s="1165"/>
      <c r="BN529" s="1165"/>
      <c r="BO529" s="1165"/>
      <c r="BP529" s="1165"/>
      <c r="BQ529" s="1165"/>
      <c r="BR529" s="1165"/>
      <c r="BS529" s="1165"/>
      <c r="BT529" s="1165"/>
      <c r="BU529" s="1165"/>
      <c r="BV529" s="1165"/>
      <c r="BW529" s="1165"/>
      <c r="BX529" s="1165"/>
      <c r="BY529" s="1165"/>
      <c r="BZ529" s="1165"/>
      <c r="CA529" s="1165"/>
      <c r="CB529" s="1165"/>
      <c r="CC529" s="1165"/>
      <c r="CD529" s="1165"/>
      <c r="CE529" s="1165"/>
      <c r="CF529" s="1165"/>
      <c r="CG529" s="1165"/>
      <c r="CH529" s="1165"/>
      <c r="CI529" s="1165"/>
      <c r="CJ529" s="1165"/>
      <c r="CK529" s="1165"/>
      <c r="CL529" s="1165"/>
      <c r="CN529" s="1165"/>
      <c r="CO529" s="1165"/>
      <c r="CP529" s="1165"/>
      <c r="CQ529" s="1165"/>
    </row>
    <row r="530" spans="1:95">
      <c r="A530" s="1165" t="s">
        <v>717</v>
      </c>
      <c r="B530" s="1180">
        <v>45931</v>
      </c>
      <c r="C530" s="1181"/>
      <c r="D530" s="1182"/>
      <c r="E530" s="1183"/>
      <c r="F530" s="1165"/>
      <c r="G530" s="1234"/>
      <c r="H530" s="1165"/>
      <c r="I530" s="1165"/>
      <c r="J530" s="1165"/>
      <c r="K530" s="1165"/>
      <c r="L530" s="1183"/>
      <c r="M530" s="1165"/>
      <c r="N530" s="1165"/>
      <c r="O530" s="1165"/>
      <c r="P530" s="1165"/>
      <c r="Q530" s="1165"/>
      <c r="R530" s="1165"/>
      <c r="S530" s="1165"/>
      <c r="T530" s="1165"/>
      <c r="U530" s="1165"/>
      <c r="V530" s="1165"/>
      <c r="W530" s="1165"/>
      <c r="X530" s="1165"/>
      <c r="Y530" s="1165"/>
      <c r="Z530" s="1165"/>
      <c r="AA530" s="1165"/>
      <c r="AB530" s="1165"/>
      <c r="AC530" s="1165"/>
      <c r="AD530" s="1165"/>
      <c r="AE530" s="1165"/>
      <c r="AF530" s="1165"/>
      <c r="AG530" s="1165"/>
      <c r="AH530" s="1165"/>
      <c r="AI530" s="1165"/>
      <c r="AJ530" s="1165"/>
      <c r="AK530" s="1165"/>
      <c r="AL530" s="1165"/>
      <c r="AM530" s="1165"/>
      <c r="AN530" s="1165"/>
      <c r="AO530" s="1165"/>
      <c r="AP530" s="1165"/>
      <c r="AQ530" s="1165"/>
      <c r="AR530" s="1165"/>
      <c r="AS530" s="1165"/>
      <c r="AT530" s="1165"/>
      <c r="AU530" s="1165"/>
      <c r="AV530" s="1165"/>
      <c r="AW530" s="1165"/>
      <c r="AX530" s="1165"/>
      <c r="AY530" s="1165"/>
      <c r="AZ530" s="1165"/>
      <c r="BA530" s="1165"/>
      <c r="BB530" s="1165"/>
      <c r="BC530" s="1165"/>
      <c r="BD530" s="1165"/>
      <c r="BE530" s="1165"/>
      <c r="BF530" s="1165"/>
      <c r="BG530" s="1165"/>
      <c r="BH530" s="1165"/>
      <c r="BI530" s="1165"/>
      <c r="BJ530" s="1165"/>
      <c r="BK530" s="1165"/>
      <c r="BL530" s="1165"/>
      <c r="BM530" s="1165"/>
      <c r="BN530" s="1165"/>
      <c r="BO530" s="1165"/>
      <c r="BP530" s="1165"/>
      <c r="BQ530" s="1165"/>
      <c r="BR530" s="1165"/>
      <c r="BS530" s="1165"/>
      <c r="BT530" s="1165"/>
      <c r="BU530" s="1165"/>
      <c r="BV530" s="1165"/>
      <c r="BW530" s="1165"/>
      <c r="BX530" s="1165"/>
      <c r="BY530" s="1165"/>
      <c r="BZ530" s="1165"/>
      <c r="CA530" s="1165"/>
      <c r="CB530" s="1165"/>
      <c r="CC530" s="1165"/>
      <c r="CD530" s="1165"/>
      <c r="CE530" s="1165"/>
      <c r="CF530" s="1165"/>
      <c r="CG530" s="1165"/>
      <c r="CH530" s="1165"/>
      <c r="CI530" s="1165"/>
      <c r="CJ530" s="1165"/>
      <c r="CK530" s="1165"/>
      <c r="CL530" s="1165"/>
      <c r="CN530" s="1165"/>
      <c r="CO530" s="1165"/>
      <c r="CP530" s="1165"/>
      <c r="CQ530" s="1165"/>
    </row>
    <row r="531" spans="1:95">
      <c r="A531" s="1165" t="s">
        <v>717</v>
      </c>
      <c r="B531" s="1180">
        <v>45962</v>
      </c>
      <c r="C531" s="1181"/>
      <c r="D531" s="1182"/>
      <c r="E531" s="1183"/>
      <c r="F531" s="1165"/>
      <c r="G531" s="1234"/>
      <c r="H531" s="1165"/>
      <c r="I531" s="1165"/>
      <c r="J531" s="1165"/>
      <c r="K531" s="1165"/>
      <c r="L531" s="1183"/>
      <c r="M531" s="1165"/>
      <c r="N531" s="1165"/>
      <c r="O531" s="1165"/>
      <c r="P531" s="1165"/>
      <c r="Q531" s="1165"/>
      <c r="R531" s="1165"/>
      <c r="S531" s="1165"/>
      <c r="T531" s="1165"/>
      <c r="U531" s="1165"/>
      <c r="V531" s="1165"/>
      <c r="W531" s="1165"/>
      <c r="X531" s="1165"/>
      <c r="Y531" s="1165"/>
      <c r="Z531" s="1165"/>
      <c r="AA531" s="1165"/>
      <c r="AB531" s="1165"/>
      <c r="AC531" s="1165"/>
      <c r="AD531" s="1165"/>
      <c r="AE531" s="1165"/>
      <c r="AF531" s="1165"/>
      <c r="AG531" s="1165"/>
      <c r="AH531" s="1165"/>
      <c r="AI531" s="1165"/>
      <c r="AJ531" s="1165"/>
      <c r="AK531" s="1165"/>
      <c r="AL531" s="1165"/>
      <c r="AM531" s="1165"/>
      <c r="AN531" s="1165"/>
      <c r="AO531" s="1165"/>
      <c r="AP531" s="1165"/>
      <c r="AQ531" s="1165"/>
      <c r="AR531" s="1165"/>
      <c r="AS531" s="1165"/>
      <c r="AT531" s="1165"/>
      <c r="AU531" s="1165"/>
      <c r="AV531" s="1165"/>
      <c r="AW531" s="1165"/>
      <c r="AX531" s="1165"/>
      <c r="AY531" s="1165"/>
      <c r="AZ531" s="1165"/>
      <c r="BA531" s="1165"/>
      <c r="BB531" s="1165"/>
      <c r="BC531" s="1165"/>
      <c r="BD531" s="1165"/>
      <c r="BE531" s="1165"/>
      <c r="BF531" s="1165"/>
      <c r="BG531" s="1165"/>
      <c r="BH531" s="1165"/>
      <c r="BI531" s="1165"/>
      <c r="BJ531" s="1165"/>
      <c r="BK531" s="1165"/>
      <c r="BL531" s="1165"/>
      <c r="BM531" s="1165"/>
      <c r="BN531" s="1165"/>
      <c r="BO531" s="1165"/>
      <c r="BP531" s="1165"/>
      <c r="BQ531" s="1165"/>
      <c r="BR531" s="1165"/>
      <c r="BS531" s="1165"/>
      <c r="BT531" s="1165"/>
      <c r="BU531" s="1165"/>
      <c r="BV531" s="1165"/>
      <c r="BW531" s="1165"/>
      <c r="BX531" s="1165"/>
      <c r="BY531" s="1165"/>
      <c r="BZ531" s="1165"/>
      <c r="CA531" s="1165"/>
      <c r="CB531" s="1165"/>
      <c r="CC531" s="1165"/>
      <c r="CD531" s="1165"/>
      <c r="CE531" s="1165"/>
      <c r="CF531" s="1165"/>
      <c r="CG531" s="1165"/>
      <c r="CH531" s="1165"/>
      <c r="CI531" s="1165"/>
      <c r="CJ531" s="1165"/>
      <c r="CK531" s="1165"/>
      <c r="CL531" s="1165"/>
      <c r="CN531" s="1165"/>
      <c r="CO531" s="1165"/>
      <c r="CP531" s="1165"/>
      <c r="CQ531" s="1165"/>
    </row>
    <row r="532" spans="1:95">
      <c r="A532" s="1165" t="s">
        <v>717</v>
      </c>
      <c r="B532" s="1180">
        <v>45992</v>
      </c>
      <c r="C532" s="1181"/>
      <c r="D532" s="1182"/>
      <c r="E532" s="1183"/>
      <c r="F532" s="1165"/>
      <c r="G532" s="1234"/>
      <c r="H532" s="1165"/>
      <c r="I532" s="1165"/>
      <c r="J532" s="1165"/>
      <c r="K532" s="1165"/>
      <c r="L532" s="1183"/>
      <c r="M532" s="1165"/>
      <c r="N532" s="1165"/>
      <c r="O532" s="1165"/>
      <c r="P532" s="1165"/>
      <c r="Q532" s="1165"/>
      <c r="R532" s="1165"/>
      <c r="S532" s="1165"/>
      <c r="T532" s="1165"/>
      <c r="U532" s="1165"/>
      <c r="V532" s="1165"/>
      <c r="W532" s="1165"/>
      <c r="X532" s="1165"/>
      <c r="Y532" s="1165"/>
      <c r="Z532" s="1165"/>
      <c r="AA532" s="1165"/>
      <c r="AB532" s="1165"/>
      <c r="AC532" s="1165"/>
      <c r="AD532" s="1165"/>
      <c r="AE532" s="1165"/>
      <c r="AF532" s="1165"/>
      <c r="AG532" s="1165"/>
      <c r="AH532" s="1165"/>
      <c r="AI532" s="1165"/>
      <c r="AJ532" s="1165"/>
      <c r="AK532" s="1165"/>
      <c r="AL532" s="1165"/>
      <c r="AM532" s="1165"/>
      <c r="AN532" s="1165"/>
      <c r="AO532" s="1165"/>
      <c r="AP532" s="1165"/>
      <c r="AQ532" s="1165"/>
      <c r="AR532" s="1165"/>
      <c r="AS532" s="1165"/>
      <c r="AT532" s="1165"/>
      <c r="AU532" s="1165"/>
      <c r="AV532" s="1165"/>
      <c r="AW532" s="1165"/>
      <c r="AX532" s="1165"/>
      <c r="AY532" s="1165"/>
      <c r="AZ532" s="1165"/>
      <c r="BA532" s="1165"/>
      <c r="BB532" s="1165"/>
      <c r="BC532" s="1165"/>
      <c r="BD532" s="1165"/>
      <c r="BE532" s="1165"/>
      <c r="BF532" s="1165"/>
      <c r="BG532" s="1165"/>
      <c r="BH532" s="1165"/>
      <c r="BI532" s="1165"/>
      <c r="BJ532" s="1165"/>
      <c r="BK532" s="1165"/>
      <c r="BL532" s="1165"/>
      <c r="BM532" s="1165"/>
      <c r="BN532" s="1165"/>
      <c r="BO532" s="1165"/>
      <c r="BP532" s="1165"/>
      <c r="BQ532" s="1165"/>
      <c r="BR532" s="1165"/>
      <c r="BS532" s="1165"/>
      <c r="BT532" s="1165"/>
      <c r="BU532" s="1165"/>
      <c r="BV532" s="1165"/>
      <c r="BW532" s="1165"/>
      <c r="BX532" s="1165"/>
      <c r="BY532" s="1165"/>
      <c r="BZ532" s="1165"/>
      <c r="CA532" s="1165"/>
      <c r="CB532" s="1165"/>
      <c r="CC532" s="1165"/>
      <c r="CD532" s="1165"/>
      <c r="CE532" s="1165"/>
      <c r="CF532" s="1165"/>
      <c r="CG532" s="1165"/>
      <c r="CH532" s="1165"/>
      <c r="CI532" s="1165"/>
      <c r="CJ532" s="1165"/>
      <c r="CK532" s="1165"/>
      <c r="CL532" s="1165"/>
      <c r="CN532" s="1165"/>
      <c r="CO532" s="1165"/>
      <c r="CP532" s="1165"/>
      <c r="CQ532" s="1165"/>
    </row>
    <row r="533" spans="1:95" hidden="1">
      <c r="A533" s="1165"/>
      <c r="B533" s="1180"/>
      <c r="C533" s="1181"/>
      <c r="D533" s="1165"/>
      <c r="E533" s="1183"/>
      <c r="F533" s="1184"/>
      <c r="G533" s="1234"/>
      <c r="H533" s="1184"/>
      <c r="I533" s="1184"/>
      <c r="J533" s="1184"/>
      <c r="K533" s="1165"/>
      <c r="L533" s="1183"/>
      <c r="M533" s="1165"/>
      <c r="N533" s="1165"/>
      <c r="O533" s="1165"/>
      <c r="P533" s="1165"/>
      <c r="Q533" s="1165"/>
      <c r="R533" s="1165"/>
      <c r="S533" s="1165"/>
      <c r="T533" s="1165"/>
      <c r="U533" s="1165"/>
      <c r="V533" s="1165"/>
      <c r="W533" s="1165"/>
      <c r="X533" s="1165"/>
      <c r="Y533" s="1165"/>
      <c r="Z533" s="1165"/>
      <c r="AA533" s="1165"/>
      <c r="AB533" s="1165"/>
      <c r="AC533" s="1165"/>
      <c r="AD533" s="1165"/>
      <c r="AE533" s="1165"/>
      <c r="AF533" s="1165"/>
      <c r="AG533" s="1165"/>
      <c r="AH533" s="1165"/>
      <c r="AI533" s="1165"/>
      <c r="AJ533" s="1165"/>
      <c r="AK533" s="1165"/>
      <c r="AL533" s="1165"/>
      <c r="AM533" s="1165"/>
      <c r="AN533" s="1165"/>
      <c r="AO533" s="1165"/>
      <c r="AP533" s="1165"/>
      <c r="AQ533" s="1165"/>
      <c r="AR533" s="1165"/>
      <c r="AS533" s="1165"/>
      <c r="AT533" s="1165"/>
      <c r="AU533" s="1165"/>
      <c r="AV533" s="1165"/>
      <c r="AW533" s="1165"/>
      <c r="AX533" s="1165"/>
      <c r="AY533" s="1165"/>
      <c r="AZ533" s="1165"/>
      <c r="BA533" s="1165"/>
      <c r="BB533" s="1165"/>
      <c r="BC533" s="1165"/>
      <c r="BD533" s="1165"/>
      <c r="BE533" s="1165"/>
      <c r="BF533" s="1165"/>
      <c r="BG533" s="1165"/>
      <c r="BH533" s="1165"/>
      <c r="BI533" s="1165"/>
      <c r="BJ533" s="1165"/>
      <c r="BK533" s="1165"/>
      <c r="BL533" s="1165"/>
      <c r="BM533" s="1165"/>
      <c r="BN533" s="1165"/>
      <c r="BO533" s="1165"/>
      <c r="BP533" s="1165"/>
      <c r="BQ533" s="1165"/>
      <c r="BR533" s="1165"/>
      <c r="BS533" s="1165"/>
      <c r="BT533" s="1165"/>
      <c r="BU533" s="1165"/>
      <c r="BV533" s="1165"/>
      <c r="BW533" s="1165"/>
      <c r="BX533" s="1165"/>
      <c r="BY533" s="1165"/>
      <c r="BZ533" s="1165"/>
      <c r="CA533" s="1165"/>
      <c r="CB533" s="1165"/>
      <c r="CC533" s="1165"/>
      <c r="CD533" s="1165"/>
      <c r="CE533" s="1165"/>
      <c r="CF533" s="1165"/>
      <c r="CG533" s="1165"/>
      <c r="CH533" s="1165"/>
      <c r="CI533" s="1165"/>
      <c r="CJ533" s="1165"/>
      <c r="CK533" s="1165"/>
      <c r="CL533" s="1165"/>
      <c r="CN533" s="1165"/>
      <c r="CO533" s="1165"/>
      <c r="CP533" s="1165"/>
      <c r="CQ533" s="1165"/>
    </row>
    <row r="534" spans="1:95" s="933" customFormat="1" hidden="1">
      <c r="A534" s="1185"/>
      <c r="B534" s="1201"/>
      <c r="C534" s="1187"/>
      <c r="D534" s="1185"/>
      <c r="E534" s="1194"/>
      <c r="F534" s="1197"/>
      <c r="G534" s="1235"/>
      <c r="H534" s="1197"/>
      <c r="I534" s="1197"/>
      <c r="J534" s="1197"/>
      <c r="K534" s="1185"/>
      <c r="L534" s="1194"/>
      <c r="M534" s="1185"/>
      <c r="N534" s="1185"/>
      <c r="O534" s="1185"/>
      <c r="P534" s="1185"/>
      <c r="Q534" s="1185"/>
      <c r="R534" s="1185"/>
      <c r="S534" s="1185"/>
      <c r="T534" s="1185"/>
      <c r="U534" s="1185"/>
      <c r="V534" s="1185"/>
      <c r="W534" s="1185"/>
      <c r="X534" s="1185"/>
      <c r="Y534" s="1185"/>
      <c r="Z534" s="1185"/>
      <c r="AA534" s="1185"/>
      <c r="AB534" s="1185"/>
      <c r="AC534" s="1185"/>
      <c r="AD534" s="1185"/>
      <c r="AE534" s="1185"/>
      <c r="AF534" s="1185"/>
      <c r="AG534" s="1185"/>
      <c r="AH534" s="1185"/>
      <c r="AI534" s="1185"/>
      <c r="AJ534" s="1185"/>
      <c r="AK534" s="1185"/>
      <c r="AL534" s="1185"/>
      <c r="AM534" s="1185"/>
      <c r="AN534" s="1185"/>
      <c r="AO534" s="1185"/>
      <c r="AP534" s="1185"/>
      <c r="AQ534" s="1185"/>
      <c r="AR534" s="1185"/>
      <c r="AS534" s="1185"/>
      <c r="AT534" s="1185"/>
      <c r="AU534" s="1185"/>
      <c r="AV534" s="1185"/>
      <c r="AW534" s="1185"/>
      <c r="AX534" s="1185"/>
      <c r="AY534" s="1185"/>
      <c r="AZ534" s="1185"/>
      <c r="BA534" s="1185"/>
      <c r="BB534" s="1185"/>
      <c r="BC534" s="1185"/>
      <c r="BD534" s="1185"/>
      <c r="BE534" s="1185"/>
      <c r="BF534" s="1185"/>
      <c r="BG534" s="1185"/>
      <c r="BH534" s="1185"/>
      <c r="BI534" s="1185"/>
      <c r="BJ534" s="1185"/>
      <c r="BK534" s="1185"/>
      <c r="BL534" s="1185"/>
      <c r="BM534" s="1185"/>
      <c r="BN534" s="1185"/>
      <c r="BO534" s="1185"/>
      <c r="BP534" s="1185"/>
      <c r="BQ534" s="1185"/>
      <c r="BR534" s="1185"/>
      <c r="BS534" s="1185"/>
      <c r="BT534" s="1185"/>
      <c r="BU534" s="1185"/>
      <c r="BV534" s="1185"/>
      <c r="BW534" s="1185"/>
      <c r="BX534" s="1185"/>
      <c r="BY534" s="1185"/>
      <c r="BZ534" s="1185"/>
      <c r="CA534" s="1185"/>
      <c r="CB534" s="1185"/>
      <c r="CC534" s="1185"/>
      <c r="CD534" s="1185"/>
      <c r="CE534" s="1185"/>
      <c r="CF534" s="1185"/>
      <c r="CG534" s="1185"/>
      <c r="CH534" s="1185"/>
      <c r="CI534" s="1185"/>
      <c r="CJ534" s="1185"/>
      <c r="CK534" s="1185"/>
      <c r="CL534" s="1185"/>
      <c r="CN534" s="1185"/>
      <c r="CO534" s="1185"/>
      <c r="CP534" s="1185"/>
      <c r="CQ534" s="1185"/>
    </row>
    <row r="535" spans="1:95" ht="28.8">
      <c r="A535" s="1250" t="s">
        <v>864</v>
      </c>
      <c r="B535" s="1251">
        <v>45809</v>
      </c>
      <c r="C535" s="1252"/>
      <c r="D535" s="1253"/>
      <c r="E535" s="1254"/>
      <c r="F535" s="1250"/>
      <c r="G535" s="1255"/>
      <c r="H535" s="1250"/>
      <c r="I535" s="1250"/>
      <c r="J535" s="1250"/>
      <c r="K535" s="1250" t="s">
        <v>865</v>
      </c>
      <c r="L535" s="1254"/>
      <c r="M535" s="1250"/>
      <c r="N535" s="1250"/>
      <c r="O535" s="1250"/>
      <c r="P535" s="1250"/>
      <c r="Q535" s="1250"/>
      <c r="R535" s="1250"/>
      <c r="S535" s="1250"/>
      <c r="T535" s="1250"/>
      <c r="U535" s="1250"/>
      <c r="V535" s="1250"/>
      <c r="W535" s="1250"/>
      <c r="X535" s="1250"/>
      <c r="Y535" s="1250"/>
      <c r="Z535" s="1250"/>
      <c r="AA535" s="1250"/>
      <c r="AB535" s="1250"/>
      <c r="AC535" s="1250"/>
      <c r="AD535" s="1250"/>
      <c r="AE535" s="1250"/>
      <c r="AF535" s="1250"/>
      <c r="AG535" s="1250"/>
      <c r="AH535" s="1250"/>
      <c r="AI535" s="1250"/>
      <c r="AJ535" s="1250"/>
      <c r="AK535" s="1250"/>
      <c r="AL535" s="1250"/>
      <c r="AM535" s="1250"/>
      <c r="AN535" s="1250"/>
      <c r="AO535" s="1250"/>
      <c r="AP535" s="1250"/>
      <c r="AQ535" s="1250"/>
      <c r="AR535" s="1250"/>
      <c r="AS535" s="1250"/>
      <c r="AT535" s="1250"/>
      <c r="AU535" s="1250"/>
      <c r="AV535" s="1250"/>
      <c r="AW535" s="1250"/>
      <c r="AX535" s="1250"/>
      <c r="AY535" s="1250"/>
      <c r="AZ535" s="1250"/>
      <c r="BA535" s="1250"/>
      <c r="BB535" s="1250"/>
      <c r="BC535" s="1250"/>
      <c r="BD535" s="1250"/>
      <c r="BE535" s="1250"/>
      <c r="BF535" s="1250"/>
      <c r="BG535" s="1250"/>
      <c r="BH535" s="1250"/>
      <c r="BI535" s="1250"/>
      <c r="BJ535" s="1250"/>
      <c r="BK535" s="1250"/>
      <c r="BL535" s="1250"/>
      <c r="BM535" s="1250"/>
      <c r="BN535" s="1250"/>
      <c r="BO535" s="1250"/>
      <c r="BP535" s="1250"/>
      <c r="BQ535" s="1250"/>
      <c r="BR535" s="1250"/>
      <c r="BS535" s="1250"/>
      <c r="BT535" s="1250"/>
      <c r="BU535" s="1250"/>
      <c r="BV535" s="1250"/>
      <c r="BW535" s="1250"/>
      <c r="BX535" s="1250"/>
      <c r="BY535" s="1250"/>
      <c r="BZ535" s="1250"/>
      <c r="CA535" s="1250"/>
      <c r="CB535" s="1250"/>
      <c r="CC535" s="1250"/>
      <c r="CD535" s="1250"/>
      <c r="CE535" s="1250"/>
      <c r="CF535" s="1250"/>
      <c r="CG535" s="1250"/>
      <c r="CH535" s="1250"/>
      <c r="CI535" s="1250"/>
      <c r="CJ535" s="1250"/>
      <c r="CK535" s="1250"/>
      <c r="CL535" s="1250"/>
      <c r="CM535" s="1109"/>
      <c r="CN535" s="1250"/>
      <c r="CO535" s="1250"/>
      <c r="CP535" s="1165"/>
      <c r="CQ535" s="1165"/>
    </row>
    <row r="536" spans="1:95">
      <c r="A536" s="1250" t="s">
        <v>864</v>
      </c>
      <c r="B536" s="1251">
        <v>45839</v>
      </c>
      <c r="C536" s="1181">
        <v>45863</v>
      </c>
      <c r="D536" s="1253"/>
      <c r="E536" s="1254"/>
      <c r="F536" s="1250"/>
      <c r="G536" s="1255"/>
      <c r="H536" s="1250"/>
      <c r="I536" s="1250"/>
      <c r="J536" s="1250"/>
      <c r="K536" s="1250" t="s">
        <v>883</v>
      </c>
      <c r="L536" s="1254"/>
      <c r="M536" s="1250"/>
      <c r="N536" s="1250"/>
      <c r="O536" s="1250"/>
      <c r="P536" s="1250"/>
      <c r="Q536" s="1250"/>
      <c r="R536" s="1250"/>
      <c r="S536" s="1250"/>
      <c r="T536" s="1250"/>
      <c r="U536" s="1250"/>
      <c r="V536" s="1250"/>
      <c r="W536" s="1250"/>
      <c r="X536" s="1250"/>
      <c r="Y536" s="1250"/>
      <c r="Z536" s="1250"/>
      <c r="AA536" s="1250"/>
      <c r="AB536" s="1250"/>
      <c r="AC536" s="1250"/>
      <c r="AD536" s="1250"/>
      <c r="AE536" s="1250"/>
      <c r="AF536" s="1250"/>
      <c r="AG536" s="1250"/>
      <c r="AH536" s="1250"/>
      <c r="AI536" s="1250"/>
      <c r="AJ536" s="1250"/>
      <c r="AK536" s="1250"/>
      <c r="AL536" s="1250"/>
      <c r="AM536" s="1250"/>
      <c r="AN536" s="1250"/>
      <c r="AO536" s="1250"/>
      <c r="AP536" s="1250"/>
      <c r="AQ536" s="1250"/>
      <c r="AR536" s="1250"/>
      <c r="AS536" s="1250"/>
      <c r="AT536" s="1250"/>
      <c r="AU536" s="1250"/>
      <c r="AV536" s="1250"/>
      <c r="AW536" s="1250"/>
      <c r="AX536" s="1250"/>
      <c r="AY536" s="1250"/>
      <c r="AZ536" s="1250"/>
      <c r="BA536" s="1250"/>
      <c r="BB536" s="1250"/>
      <c r="BC536" s="1250"/>
      <c r="BD536" s="1250"/>
      <c r="BE536" s="1250"/>
      <c r="BF536" s="1250"/>
      <c r="BG536" s="1250"/>
      <c r="BH536" s="1250"/>
      <c r="BI536" s="1250"/>
      <c r="BJ536" s="1250"/>
      <c r="BK536" s="1250"/>
      <c r="BL536" s="1250"/>
      <c r="BM536" s="1250"/>
      <c r="BN536" s="1250"/>
      <c r="BO536" s="1250"/>
      <c r="BP536" s="1250"/>
      <c r="BQ536" s="1250"/>
      <c r="BR536" s="1250"/>
      <c r="BS536" s="1250"/>
      <c r="BT536" s="1250"/>
      <c r="BU536" s="1250"/>
      <c r="BV536" s="1250"/>
      <c r="BW536" s="1250"/>
      <c r="BX536" s="1250"/>
      <c r="BY536" s="1250"/>
      <c r="BZ536" s="1250"/>
      <c r="CA536" s="1250"/>
      <c r="CB536" s="1250"/>
      <c r="CC536" s="1250"/>
      <c r="CD536" s="1250"/>
      <c r="CE536" s="1250"/>
      <c r="CF536" s="1250"/>
      <c r="CG536" s="1250"/>
      <c r="CH536" s="1250"/>
      <c r="CI536" s="1250"/>
      <c r="CJ536" s="1250"/>
      <c r="CK536" s="1250"/>
      <c r="CL536" s="1250"/>
      <c r="CM536" s="1109"/>
      <c r="CN536" s="1250"/>
      <c r="CO536" s="1250"/>
      <c r="CP536" s="1165"/>
      <c r="CQ536" s="1165"/>
    </row>
    <row r="537" spans="1:95">
      <c r="A537" s="1250" t="s">
        <v>864</v>
      </c>
      <c r="B537" s="1251">
        <v>45870</v>
      </c>
      <c r="C537" s="1252"/>
      <c r="D537" s="1253"/>
      <c r="E537" s="1254"/>
      <c r="F537" s="1250"/>
      <c r="G537" s="1255"/>
      <c r="H537" s="1250"/>
      <c r="I537" s="1250"/>
      <c r="J537" s="1250"/>
      <c r="K537" s="1250"/>
      <c r="L537" s="1254"/>
      <c r="M537" s="1250"/>
      <c r="N537" s="1250"/>
      <c r="O537" s="1250"/>
      <c r="P537" s="1250"/>
      <c r="Q537" s="1250"/>
      <c r="R537" s="1250"/>
      <c r="S537" s="1250"/>
      <c r="T537" s="1250"/>
      <c r="U537" s="1250"/>
      <c r="V537" s="1250"/>
      <c r="W537" s="1250"/>
      <c r="X537" s="1250"/>
      <c r="Y537" s="1250"/>
      <c r="Z537" s="1250"/>
      <c r="AA537" s="1250"/>
      <c r="AB537" s="1250"/>
      <c r="AC537" s="1250"/>
      <c r="AD537" s="1250"/>
      <c r="AE537" s="1250"/>
      <c r="AF537" s="1250"/>
      <c r="AG537" s="1250"/>
      <c r="AH537" s="1250"/>
      <c r="AI537" s="1250"/>
      <c r="AJ537" s="1250"/>
      <c r="AK537" s="1250"/>
      <c r="AL537" s="1250"/>
      <c r="AM537" s="1250"/>
      <c r="AN537" s="1250"/>
      <c r="AO537" s="1250"/>
      <c r="AP537" s="1250"/>
      <c r="AQ537" s="1250"/>
      <c r="AR537" s="1250"/>
      <c r="AS537" s="1250"/>
      <c r="AT537" s="1250"/>
      <c r="AU537" s="1250"/>
      <c r="AV537" s="1250"/>
      <c r="AW537" s="1250"/>
      <c r="AX537" s="1250"/>
      <c r="AY537" s="1250"/>
      <c r="AZ537" s="1250"/>
      <c r="BA537" s="1250"/>
      <c r="BB537" s="1250"/>
      <c r="BC537" s="1250"/>
      <c r="BD537" s="1250"/>
      <c r="BE537" s="1250"/>
      <c r="BF537" s="1250"/>
      <c r="BG537" s="1250"/>
      <c r="BH537" s="1250"/>
      <c r="BI537" s="1250"/>
      <c r="BJ537" s="1250"/>
      <c r="BK537" s="1250"/>
      <c r="BL537" s="1250"/>
      <c r="BM537" s="1250"/>
      <c r="BN537" s="1250"/>
      <c r="BO537" s="1250"/>
      <c r="BP537" s="1250"/>
      <c r="BQ537" s="1250"/>
      <c r="BR537" s="1250"/>
      <c r="BS537" s="1250"/>
      <c r="BT537" s="1250"/>
      <c r="BU537" s="1250"/>
      <c r="BV537" s="1250"/>
      <c r="BW537" s="1250"/>
      <c r="BX537" s="1250"/>
      <c r="BY537" s="1250"/>
      <c r="BZ537" s="1250"/>
      <c r="CA537" s="1250"/>
      <c r="CB537" s="1250"/>
      <c r="CC537" s="1250"/>
      <c r="CD537" s="1250"/>
      <c r="CE537" s="1250"/>
      <c r="CF537" s="1250"/>
      <c r="CG537" s="1250"/>
      <c r="CH537" s="1250"/>
      <c r="CI537" s="1250"/>
      <c r="CJ537" s="1250"/>
      <c r="CK537" s="1250"/>
      <c r="CL537" s="1250"/>
      <c r="CM537" s="1109"/>
      <c r="CN537" s="1250"/>
      <c r="CO537" s="1250"/>
      <c r="CP537" s="1165"/>
      <c r="CQ537" s="1165"/>
    </row>
    <row r="538" spans="1:95">
      <c r="A538" s="1250" t="s">
        <v>864</v>
      </c>
      <c r="B538" s="1251">
        <v>45901</v>
      </c>
      <c r="C538" s="1252"/>
      <c r="D538" s="1253"/>
      <c r="E538" s="1254"/>
      <c r="F538" s="1250"/>
      <c r="G538" s="1255"/>
      <c r="H538" s="1250"/>
      <c r="I538" s="1250"/>
      <c r="J538" s="1250"/>
      <c r="K538" s="1250"/>
      <c r="L538" s="1254"/>
      <c r="M538" s="1250"/>
      <c r="N538" s="1250"/>
      <c r="O538" s="1250"/>
      <c r="P538" s="1250"/>
      <c r="Q538" s="1250"/>
      <c r="R538" s="1250"/>
      <c r="S538" s="1250"/>
      <c r="T538" s="1250"/>
      <c r="U538" s="1250"/>
      <c r="V538" s="1250"/>
      <c r="W538" s="1250"/>
      <c r="X538" s="1250"/>
      <c r="Y538" s="1250"/>
      <c r="Z538" s="1250"/>
      <c r="AA538" s="1250"/>
      <c r="AB538" s="1250"/>
      <c r="AC538" s="1250"/>
      <c r="AD538" s="1250"/>
      <c r="AE538" s="1250"/>
      <c r="AF538" s="1250"/>
      <c r="AG538" s="1250"/>
      <c r="AH538" s="1250"/>
      <c r="AI538" s="1250"/>
      <c r="AJ538" s="1250"/>
      <c r="AK538" s="1250"/>
      <c r="AL538" s="1250"/>
      <c r="AM538" s="1250"/>
      <c r="AN538" s="1250"/>
      <c r="AO538" s="1250"/>
      <c r="AP538" s="1250"/>
      <c r="AQ538" s="1250"/>
      <c r="AR538" s="1250"/>
      <c r="AS538" s="1250"/>
      <c r="AT538" s="1250"/>
      <c r="AU538" s="1250"/>
      <c r="AV538" s="1250"/>
      <c r="AW538" s="1250"/>
      <c r="AX538" s="1250"/>
      <c r="AY538" s="1250"/>
      <c r="AZ538" s="1250"/>
      <c r="BA538" s="1250"/>
      <c r="BB538" s="1250"/>
      <c r="BC538" s="1250"/>
      <c r="BD538" s="1250"/>
      <c r="BE538" s="1250"/>
      <c r="BF538" s="1250"/>
      <c r="BG538" s="1250"/>
      <c r="BH538" s="1250"/>
      <c r="BI538" s="1250"/>
      <c r="BJ538" s="1250"/>
      <c r="BK538" s="1250"/>
      <c r="BL538" s="1250"/>
      <c r="BM538" s="1250"/>
      <c r="BN538" s="1250"/>
      <c r="BO538" s="1250"/>
      <c r="BP538" s="1250"/>
      <c r="BQ538" s="1250"/>
      <c r="BR538" s="1250"/>
      <c r="BS538" s="1250"/>
      <c r="BT538" s="1250"/>
      <c r="BU538" s="1250"/>
      <c r="BV538" s="1250"/>
      <c r="BW538" s="1250"/>
      <c r="BX538" s="1250"/>
      <c r="BY538" s="1250"/>
      <c r="BZ538" s="1250"/>
      <c r="CA538" s="1250"/>
      <c r="CB538" s="1250"/>
      <c r="CC538" s="1250"/>
      <c r="CD538" s="1250"/>
      <c r="CE538" s="1250"/>
      <c r="CF538" s="1250"/>
      <c r="CG538" s="1250"/>
      <c r="CH538" s="1250"/>
      <c r="CI538" s="1250"/>
      <c r="CJ538" s="1250"/>
      <c r="CK538" s="1250"/>
      <c r="CL538" s="1250"/>
      <c r="CM538" s="1109"/>
      <c r="CN538" s="1250"/>
      <c r="CO538" s="1250"/>
      <c r="CP538" s="1165"/>
      <c r="CQ538" s="1165"/>
    </row>
    <row r="539" spans="1:95">
      <c r="A539" s="1250" t="s">
        <v>864</v>
      </c>
      <c r="B539" s="1251">
        <v>45931</v>
      </c>
      <c r="C539" s="1252"/>
      <c r="D539" s="1253"/>
      <c r="E539" s="1254"/>
      <c r="F539" s="1250"/>
      <c r="G539" s="1255"/>
      <c r="H539" s="1250"/>
      <c r="I539" s="1250"/>
      <c r="J539" s="1250"/>
      <c r="K539" s="1250"/>
      <c r="L539" s="1254"/>
      <c r="M539" s="1250"/>
      <c r="N539" s="1250"/>
      <c r="O539" s="1250"/>
      <c r="P539" s="1250"/>
      <c r="Q539" s="1250"/>
      <c r="R539" s="1250"/>
      <c r="S539" s="1250"/>
      <c r="T539" s="1250"/>
      <c r="U539" s="1250"/>
      <c r="V539" s="1250"/>
      <c r="W539" s="1250"/>
      <c r="X539" s="1250"/>
      <c r="Y539" s="1250"/>
      <c r="Z539" s="1250"/>
      <c r="AA539" s="1250"/>
      <c r="AB539" s="1250"/>
      <c r="AC539" s="1250"/>
      <c r="AD539" s="1250"/>
      <c r="AE539" s="1250"/>
      <c r="AF539" s="1250"/>
      <c r="AG539" s="1250"/>
      <c r="AH539" s="1250"/>
      <c r="AI539" s="1250"/>
      <c r="AJ539" s="1250"/>
      <c r="AK539" s="1250"/>
      <c r="AL539" s="1250"/>
      <c r="AM539" s="1250"/>
      <c r="AN539" s="1250"/>
      <c r="AO539" s="1250"/>
      <c r="AP539" s="1250"/>
      <c r="AQ539" s="1250"/>
      <c r="AR539" s="1250"/>
      <c r="AS539" s="1250"/>
      <c r="AT539" s="1250"/>
      <c r="AU539" s="1250"/>
      <c r="AV539" s="1250"/>
      <c r="AW539" s="1250"/>
      <c r="AX539" s="1250"/>
      <c r="AY539" s="1250"/>
      <c r="AZ539" s="1250"/>
      <c r="BA539" s="1250"/>
      <c r="BB539" s="1250"/>
      <c r="BC539" s="1250"/>
      <c r="BD539" s="1250"/>
      <c r="BE539" s="1250"/>
      <c r="BF539" s="1250"/>
      <c r="BG539" s="1250"/>
      <c r="BH539" s="1250"/>
      <c r="BI539" s="1250"/>
      <c r="BJ539" s="1250"/>
      <c r="BK539" s="1250"/>
      <c r="BL539" s="1250"/>
      <c r="BM539" s="1250"/>
      <c r="BN539" s="1250"/>
      <c r="BO539" s="1250"/>
      <c r="BP539" s="1250"/>
      <c r="BQ539" s="1250"/>
      <c r="BR539" s="1250"/>
      <c r="BS539" s="1250"/>
      <c r="BT539" s="1250"/>
      <c r="BU539" s="1250"/>
      <c r="BV539" s="1250"/>
      <c r="BW539" s="1250"/>
      <c r="BX539" s="1250"/>
      <c r="BY539" s="1250"/>
      <c r="BZ539" s="1250"/>
      <c r="CA539" s="1250"/>
      <c r="CB539" s="1250"/>
      <c r="CC539" s="1250"/>
      <c r="CD539" s="1250"/>
      <c r="CE539" s="1250"/>
      <c r="CF539" s="1250"/>
      <c r="CG539" s="1250"/>
      <c r="CH539" s="1250"/>
      <c r="CI539" s="1250"/>
      <c r="CJ539" s="1250"/>
      <c r="CK539" s="1250"/>
      <c r="CL539" s="1250"/>
      <c r="CM539" s="1109"/>
      <c r="CN539" s="1250"/>
      <c r="CO539" s="1250"/>
      <c r="CP539" s="1165"/>
      <c r="CQ539" s="1165"/>
    </row>
    <row r="540" spans="1:95">
      <c r="A540" s="1250" t="s">
        <v>864</v>
      </c>
      <c r="B540" s="1251">
        <v>45962</v>
      </c>
      <c r="C540" s="1252"/>
      <c r="D540" s="1253"/>
      <c r="E540" s="1254"/>
      <c r="F540" s="1250"/>
      <c r="G540" s="1255"/>
      <c r="H540" s="1250"/>
      <c r="I540" s="1250"/>
      <c r="J540" s="1250"/>
      <c r="K540" s="1250"/>
      <c r="L540" s="1254"/>
      <c r="M540" s="1250"/>
      <c r="N540" s="1250"/>
      <c r="O540" s="1250"/>
      <c r="P540" s="1250"/>
      <c r="Q540" s="1250"/>
      <c r="R540" s="1250"/>
      <c r="S540" s="1250"/>
      <c r="T540" s="1250"/>
      <c r="U540" s="1250"/>
      <c r="V540" s="1250"/>
      <c r="W540" s="1250"/>
      <c r="X540" s="1250"/>
      <c r="Y540" s="1250"/>
      <c r="Z540" s="1250"/>
      <c r="AA540" s="1250"/>
      <c r="AB540" s="1250"/>
      <c r="AC540" s="1250"/>
      <c r="AD540" s="1250"/>
      <c r="AE540" s="1250"/>
      <c r="AF540" s="1250"/>
      <c r="AG540" s="1250"/>
      <c r="AH540" s="1250"/>
      <c r="AI540" s="1250"/>
      <c r="AJ540" s="1250"/>
      <c r="AK540" s="1250"/>
      <c r="AL540" s="1250"/>
      <c r="AM540" s="1250"/>
      <c r="AN540" s="1250"/>
      <c r="AO540" s="1250"/>
      <c r="AP540" s="1250"/>
      <c r="AQ540" s="1250"/>
      <c r="AR540" s="1250"/>
      <c r="AS540" s="1250"/>
      <c r="AT540" s="1250"/>
      <c r="AU540" s="1250"/>
      <c r="AV540" s="1250"/>
      <c r="AW540" s="1250"/>
      <c r="AX540" s="1250"/>
      <c r="AY540" s="1250"/>
      <c r="AZ540" s="1250"/>
      <c r="BA540" s="1250"/>
      <c r="BB540" s="1250"/>
      <c r="BC540" s="1250"/>
      <c r="BD540" s="1250"/>
      <c r="BE540" s="1250"/>
      <c r="BF540" s="1250"/>
      <c r="BG540" s="1250"/>
      <c r="BH540" s="1250"/>
      <c r="BI540" s="1250"/>
      <c r="BJ540" s="1250"/>
      <c r="BK540" s="1250"/>
      <c r="BL540" s="1250"/>
      <c r="BM540" s="1250"/>
      <c r="BN540" s="1250"/>
      <c r="BO540" s="1250"/>
      <c r="BP540" s="1250"/>
      <c r="BQ540" s="1250"/>
      <c r="BR540" s="1250"/>
      <c r="BS540" s="1250"/>
      <c r="BT540" s="1250"/>
      <c r="BU540" s="1250"/>
      <c r="BV540" s="1250"/>
      <c r="BW540" s="1250"/>
      <c r="BX540" s="1250"/>
      <c r="BY540" s="1250"/>
      <c r="BZ540" s="1250"/>
      <c r="CA540" s="1250"/>
      <c r="CB540" s="1250"/>
      <c r="CC540" s="1250"/>
      <c r="CD540" s="1250"/>
      <c r="CE540" s="1250"/>
      <c r="CF540" s="1250"/>
      <c r="CG540" s="1250"/>
      <c r="CH540" s="1250"/>
      <c r="CI540" s="1250"/>
      <c r="CJ540" s="1250"/>
      <c r="CK540" s="1250"/>
      <c r="CL540" s="1250"/>
      <c r="CM540" s="1109"/>
      <c r="CN540" s="1250"/>
      <c r="CO540" s="1250"/>
      <c r="CP540" s="1165"/>
      <c r="CQ540" s="1165"/>
    </row>
    <row r="541" spans="1:95">
      <c r="A541" s="1250" t="s">
        <v>864</v>
      </c>
      <c r="B541" s="1251">
        <v>45992</v>
      </c>
      <c r="C541" s="1252"/>
      <c r="D541" s="1253"/>
      <c r="E541" s="1254"/>
      <c r="F541" s="1250"/>
      <c r="G541" s="1255"/>
      <c r="H541" s="1250"/>
      <c r="I541" s="1250"/>
      <c r="J541" s="1250"/>
      <c r="K541" s="1250"/>
      <c r="L541" s="1254"/>
      <c r="M541" s="1250"/>
      <c r="N541" s="1250"/>
      <c r="O541" s="1250"/>
      <c r="P541" s="1250"/>
      <c r="Q541" s="1250"/>
      <c r="R541" s="1250"/>
      <c r="S541" s="1250"/>
      <c r="T541" s="1250"/>
      <c r="U541" s="1250"/>
      <c r="V541" s="1250"/>
      <c r="W541" s="1250"/>
      <c r="X541" s="1250"/>
      <c r="Y541" s="1250"/>
      <c r="Z541" s="1250"/>
      <c r="AA541" s="1250"/>
      <c r="AB541" s="1250"/>
      <c r="AC541" s="1250"/>
      <c r="AD541" s="1250"/>
      <c r="AE541" s="1250"/>
      <c r="AF541" s="1250"/>
      <c r="AG541" s="1250"/>
      <c r="AH541" s="1250"/>
      <c r="AI541" s="1250"/>
      <c r="AJ541" s="1250"/>
      <c r="AK541" s="1250"/>
      <c r="AL541" s="1250"/>
      <c r="AM541" s="1250"/>
      <c r="AN541" s="1250"/>
      <c r="AO541" s="1250"/>
      <c r="AP541" s="1250"/>
      <c r="AQ541" s="1250"/>
      <c r="AR541" s="1250"/>
      <c r="AS541" s="1250"/>
      <c r="AT541" s="1250"/>
      <c r="AU541" s="1250"/>
      <c r="AV541" s="1250"/>
      <c r="AW541" s="1250"/>
      <c r="AX541" s="1250"/>
      <c r="AY541" s="1250"/>
      <c r="AZ541" s="1250"/>
      <c r="BA541" s="1250"/>
      <c r="BB541" s="1250"/>
      <c r="BC541" s="1250"/>
      <c r="BD541" s="1250"/>
      <c r="BE541" s="1250"/>
      <c r="BF541" s="1250"/>
      <c r="BG541" s="1250"/>
      <c r="BH541" s="1250"/>
      <c r="BI541" s="1250"/>
      <c r="BJ541" s="1250"/>
      <c r="BK541" s="1250"/>
      <c r="BL541" s="1250"/>
      <c r="BM541" s="1250"/>
      <c r="BN541" s="1250"/>
      <c r="BO541" s="1250"/>
      <c r="BP541" s="1250"/>
      <c r="BQ541" s="1250"/>
      <c r="BR541" s="1250"/>
      <c r="BS541" s="1250"/>
      <c r="BT541" s="1250"/>
      <c r="BU541" s="1250"/>
      <c r="BV541" s="1250"/>
      <c r="BW541" s="1250"/>
      <c r="BX541" s="1250"/>
      <c r="BY541" s="1250"/>
      <c r="BZ541" s="1250"/>
      <c r="CA541" s="1250"/>
      <c r="CB541" s="1250"/>
      <c r="CC541" s="1250"/>
      <c r="CD541" s="1250"/>
      <c r="CE541" s="1250"/>
      <c r="CF541" s="1250"/>
      <c r="CG541" s="1250"/>
      <c r="CH541" s="1250"/>
      <c r="CI541" s="1250"/>
      <c r="CJ541" s="1250"/>
      <c r="CK541" s="1250"/>
      <c r="CL541" s="1250"/>
      <c r="CM541" s="1109"/>
      <c r="CN541" s="1250"/>
      <c r="CO541" s="1250"/>
      <c r="CP541" s="1165"/>
      <c r="CQ541" s="1165"/>
    </row>
    <row r="542" spans="1:95" hidden="1">
      <c r="A542" s="1250"/>
      <c r="B542" s="1251"/>
      <c r="C542" s="1252"/>
      <c r="D542" s="1250"/>
      <c r="E542" s="1254"/>
      <c r="F542" s="1256"/>
      <c r="G542" s="1255"/>
      <c r="H542" s="1256"/>
      <c r="I542" s="1256"/>
      <c r="J542" s="1256"/>
      <c r="K542" s="1250"/>
      <c r="L542" s="1254"/>
      <c r="M542" s="1250"/>
      <c r="N542" s="1250"/>
      <c r="O542" s="1250"/>
      <c r="P542" s="1250"/>
      <c r="Q542" s="1250"/>
      <c r="R542" s="1250"/>
      <c r="S542" s="1250"/>
      <c r="T542" s="1250"/>
      <c r="U542" s="1250"/>
      <c r="V542" s="1250"/>
      <c r="W542" s="1250"/>
      <c r="X542" s="1250"/>
      <c r="Y542" s="1250"/>
      <c r="Z542" s="1250"/>
      <c r="AA542" s="1250"/>
      <c r="AB542" s="1250"/>
      <c r="AC542" s="1250"/>
      <c r="AD542" s="1250"/>
      <c r="AE542" s="1250"/>
      <c r="AF542" s="1250"/>
      <c r="AG542" s="1250"/>
      <c r="AH542" s="1250"/>
      <c r="AI542" s="1250"/>
      <c r="AJ542" s="1250"/>
      <c r="AK542" s="1250"/>
      <c r="AL542" s="1250"/>
      <c r="AM542" s="1250"/>
      <c r="AN542" s="1250"/>
      <c r="AO542" s="1250"/>
      <c r="AP542" s="1250"/>
      <c r="AQ542" s="1250"/>
      <c r="AR542" s="1250"/>
      <c r="AS542" s="1250"/>
      <c r="AT542" s="1250"/>
      <c r="AU542" s="1250"/>
      <c r="AV542" s="1250"/>
      <c r="AW542" s="1250"/>
      <c r="AX542" s="1250"/>
      <c r="AY542" s="1250"/>
      <c r="AZ542" s="1250"/>
      <c r="BA542" s="1250"/>
      <c r="BB542" s="1250"/>
      <c r="BC542" s="1250"/>
      <c r="BD542" s="1250"/>
      <c r="BE542" s="1250"/>
      <c r="BF542" s="1250"/>
      <c r="BG542" s="1250"/>
      <c r="BH542" s="1250"/>
      <c r="BI542" s="1250"/>
      <c r="BJ542" s="1250"/>
      <c r="BK542" s="1250"/>
      <c r="BL542" s="1250"/>
      <c r="BM542" s="1250"/>
      <c r="BN542" s="1250"/>
      <c r="BO542" s="1250"/>
      <c r="BP542" s="1250"/>
      <c r="BQ542" s="1250"/>
      <c r="BR542" s="1250"/>
      <c r="BS542" s="1250"/>
      <c r="BT542" s="1250"/>
      <c r="BU542" s="1250"/>
      <c r="BV542" s="1250"/>
      <c r="BW542" s="1250"/>
      <c r="BX542" s="1250"/>
      <c r="BY542" s="1250"/>
      <c r="BZ542" s="1250"/>
      <c r="CA542" s="1250"/>
      <c r="CB542" s="1250"/>
      <c r="CC542" s="1250"/>
      <c r="CD542" s="1250"/>
      <c r="CE542" s="1250"/>
      <c r="CF542" s="1250"/>
      <c r="CG542" s="1250"/>
      <c r="CH542" s="1250"/>
      <c r="CI542" s="1250"/>
      <c r="CJ542" s="1250"/>
      <c r="CK542" s="1250"/>
      <c r="CL542" s="1250"/>
      <c r="CM542" s="1109"/>
      <c r="CN542" s="1250"/>
      <c r="CO542" s="1250"/>
      <c r="CP542" s="1165"/>
      <c r="CQ542" s="1165"/>
    </row>
    <row r="543" spans="1:95" s="933" customFormat="1" hidden="1">
      <c r="A543" s="1185"/>
      <c r="B543" s="1201"/>
      <c r="C543" s="1187"/>
      <c r="D543" s="1185"/>
      <c r="E543" s="1194"/>
      <c r="F543" s="1197"/>
      <c r="G543" s="1235"/>
      <c r="H543" s="1197"/>
      <c r="I543" s="1197"/>
      <c r="J543" s="1197"/>
      <c r="K543" s="1185"/>
      <c r="L543" s="1194"/>
      <c r="M543" s="1185"/>
      <c r="N543" s="1185"/>
      <c r="O543" s="1185"/>
      <c r="P543" s="1185"/>
      <c r="Q543" s="1185"/>
      <c r="R543" s="1185"/>
      <c r="S543" s="1185"/>
      <c r="T543" s="1185"/>
      <c r="U543" s="1185"/>
      <c r="V543" s="1185"/>
      <c r="W543" s="1185"/>
      <c r="X543" s="1185"/>
      <c r="Y543" s="1185"/>
      <c r="Z543" s="1185"/>
      <c r="AA543" s="1185"/>
      <c r="AB543" s="1185"/>
      <c r="AC543" s="1185"/>
      <c r="AD543" s="1185"/>
      <c r="AE543" s="1185"/>
      <c r="AF543" s="1185"/>
      <c r="AG543" s="1185"/>
      <c r="AH543" s="1185"/>
      <c r="AI543" s="1185"/>
      <c r="AJ543" s="1185"/>
      <c r="AK543" s="1185"/>
      <c r="AL543" s="1185"/>
      <c r="AM543" s="1185"/>
      <c r="AN543" s="1185"/>
      <c r="AO543" s="1185"/>
      <c r="AP543" s="1185"/>
      <c r="AQ543" s="1185"/>
      <c r="AR543" s="1185"/>
      <c r="AS543" s="1185"/>
      <c r="AT543" s="1185"/>
      <c r="AU543" s="1185"/>
      <c r="AV543" s="1185"/>
      <c r="AW543" s="1185"/>
      <c r="AX543" s="1185"/>
      <c r="AY543" s="1185"/>
      <c r="AZ543" s="1185"/>
      <c r="BA543" s="1185"/>
      <c r="BB543" s="1185"/>
      <c r="BC543" s="1185"/>
      <c r="BD543" s="1185"/>
      <c r="BE543" s="1185"/>
      <c r="BF543" s="1185"/>
      <c r="BG543" s="1185"/>
      <c r="BH543" s="1185"/>
      <c r="BI543" s="1185"/>
      <c r="BJ543" s="1185"/>
      <c r="BK543" s="1185"/>
      <c r="BL543" s="1185"/>
      <c r="BM543" s="1185"/>
      <c r="BN543" s="1185"/>
      <c r="BO543" s="1185"/>
      <c r="BP543" s="1185"/>
      <c r="BQ543" s="1185"/>
      <c r="BR543" s="1185"/>
      <c r="BS543" s="1185"/>
      <c r="BT543" s="1185"/>
      <c r="BU543" s="1185"/>
      <c r="BV543" s="1185"/>
      <c r="BW543" s="1185"/>
      <c r="BX543" s="1185"/>
      <c r="BY543" s="1185"/>
      <c r="BZ543" s="1185"/>
      <c r="CA543" s="1185"/>
      <c r="CB543" s="1185"/>
      <c r="CC543" s="1185"/>
      <c r="CD543" s="1185"/>
      <c r="CE543" s="1185"/>
      <c r="CF543" s="1185"/>
      <c r="CG543" s="1185"/>
      <c r="CH543" s="1185"/>
      <c r="CI543" s="1185"/>
      <c r="CJ543" s="1185"/>
      <c r="CK543" s="1185"/>
      <c r="CL543" s="1185"/>
      <c r="CN543" s="1185"/>
      <c r="CO543" s="1185"/>
      <c r="CP543" s="1185"/>
      <c r="CQ543" s="1185"/>
    </row>
    <row r="544" spans="1:95" hidden="1">
      <c r="A544" s="1165" t="s">
        <v>704</v>
      </c>
      <c r="B544" s="1180">
        <v>44927</v>
      </c>
      <c r="C544" s="1181">
        <v>44949</v>
      </c>
      <c r="D544" s="1165" t="s">
        <v>706</v>
      </c>
      <c r="E544" s="1165">
        <v>7.85</v>
      </c>
      <c r="F544" s="1165">
        <v>2242</v>
      </c>
      <c r="G544" s="1234"/>
      <c r="H544" s="1165"/>
      <c r="I544" s="1165"/>
      <c r="J544" s="1165"/>
      <c r="K544" s="1165" t="s">
        <v>247</v>
      </c>
      <c r="L544" s="1183">
        <v>7.76</v>
      </c>
      <c r="M544" s="1184">
        <v>2260</v>
      </c>
      <c r="N544" s="1184">
        <v>10</v>
      </c>
      <c r="O544" s="1184"/>
      <c r="P544" s="1184"/>
      <c r="Q544" s="1184"/>
      <c r="R544" s="1184"/>
      <c r="S544" s="1184"/>
      <c r="T544" s="1184"/>
      <c r="U544" s="1184"/>
      <c r="V544" s="1165"/>
      <c r="W544" s="1165"/>
      <c r="X544" s="1165"/>
      <c r="Y544" s="1165"/>
      <c r="Z544" s="1165"/>
      <c r="AA544" s="1165"/>
      <c r="AB544" s="1165"/>
      <c r="AC544" s="1165"/>
      <c r="AD544" s="1165"/>
      <c r="AE544" s="1165"/>
      <c r="AF544" s="1165"/>
      <c r="AG544" s="1165"/>
      <c r="AH544" s="1165"/>
      <c r="AI544" s="1165"/>
      <c r="AJ544" s="1165"/>
      <c r="AK544" s="1165"/>
      <c r="AL544" s="1165"/>
      <c r="AM544" s="1165"/>
      <c r="AN544" s="1165"/>
      <c r="AO544" s="1165"/>
      <c r="AP544" s="1165"/>
      <c r="AQ544" s="1165"/>
      <c r="AR544" s="1165"/>
      <c r="AS544" s="1165"/>
      <c r="AT544" s="1165"/>
      <c r="AU544" s="1165"/>
      <c r="AV544" s="1165"/>
      <c r="AW544" s="1165"/>
      <c r="AX544" s="1165"/>
      <c r="AY544" s="1165"/>
      <c r="AZ544" s="1165"/>
      <c r="BA544" s="1165"/>
      <c r="BB544" s="1165"/>
      <c r="BC544" s="1165"/>
      <c r="BD544" s="1165"/>
      <c r="BE544" s="1165"/>
      <c r="BF544" s="1165"/>
      <c r="BG544" s="1165"/>
      <c r="BH544" s="1165"/>
      <c r="BI544" s="1165"/>
      <c r="BJ544" s="1165"/>
      <c r="BK544" s="1165"/>
      <c r="BL544" s="1165"/>
      <c r="BM544" s="1165"/>
      <c r="BN544" s="1165"/>
      <c r="BO544" s="1165"/>
      <c r="BP544" s="1165"/>
      <c r="BQ544" s="1165"/>
      <c r="BR544" s="1165"/>
      <c r="BS544" s="1165"/>
      <c r="BT544" s="1165"/>
      <c r="BU544" s="1165"/>
      <c r="BV544" s="1165"/>
      <c r="BW544" s="1165"/>
      <c r="BX544" s="1165"/>
      <c r="BY544" s="1165"/>
      <c r="BZ544" s="1165"/>
      <c r="CA544" s="1165"/>
      <c r="CB544" s="1165"/>
      <c r="CC544" s="1165"/>
      <c r="CD544" s="1165"/>
      <c r="CE544" s="1165"/>
      <c r="CF544" s="1165"/>
      <c r="CG544" s="1165"/>
      <c r="CH544" s="1165"/>
      <c r="CI544" s="1165"/>
      <c r="CJ544" s="1165"/>
      <c r="CK544" s="1165"/>
      <c r="CL544" s="1165">
        <f t="shared" ref="CL544:CL573" si="13">IF(N544="","",IF(LEFT(N544,1)="&lt;",VALUE(RIGHT(N544,1)/2),N544))</f>
        <v>10</v>
      </c>
      <c r="CN544" s="1184"/>
      <c r="CO544" s="1165"/>
      <c r="CP544" s="1165"/>
      <c r="CQ544" s="1165"/>
    </row>
    <row r="545" spans="1:95" hidden="1">
      <c r="A545" s="1165" t="s">
        <v>718</v>
      </c>
      <c r="B545" s="1180">
        <v>44958</v>
      </c>
      <c r="C545" s="1181">
        <v>44977</v>
      </c>
      <c r="D545" s="1182"/>
      <c r="E545" s="1183">
        <v>8.1999999999999993</v>
      </c>
      <c r="F545" s="1165">
        <v>5880</v>
      </c>
      <c r="G545" s="1234"/>
      <c r="H545" s="1165"/>
      <c r="I545" s="1165"/>
      <c r="J545" s="1165"/>
      <c r="K545" s="1165" t="s">
        <v>2</v>
      </c>
      <c r="L545" s="1183">
        <v>8.3000000000000007</v>
      </c>
      <c r="M545" s="1165">
        <v>5400</v>
      </c>
      <c r="N545" s="1165">
        <v>13</v>
      </c>
      <c r="O545" s="1165"/>
      <c r="P545" s="1165"/>
      <c r="Q545" s="1165"/>
      <c r="R545" s="1165"/>
      <c r="S545" s="1165"/>
      <c r="T545" s="1165"/>
      <c r="U545" s="1165"/>
      <c r="V545" s="1165"/>
      <c r="W545" s="1165"/>
      <c r="X545" s="1165"/>
      <c r="Y545" s="1165"/>
      <c r="Z545" s="1165"/>
      <c r="AA545" s="1165"/>
      <c r="AB545" s="1165"/>
      <c r="AC545" s="1165"/>
      <c r="AD545" s="1165"/>
      <c r="AE545" s="1165"/>
      <c r="AF545" s="1165"/>
      <c r="AG545" s="1165"/>
      <c r="AH545" s="1165"/>
      <c r="AI545" s="1165"/>
      <c r="AJ545" s="1165"/>
      <c r="AK545" s="1165"/>
      <c r="AL545" s="1165"/>
      <c r="AM545" s="1165"/>
      <c r="AN545" s="1165"/>
      <c r="AO545" s="1165"/>
      <c r="AP545" s="1165"/>
      <c r="AQ545" s="1165"/>
      <c r="AR545" s="1165"/>
      <c r="AS545" s="1165"/>
      <c r="AT545" s="1165"/>
      <c r="AU545" s="1165"/>
      <c r="AV545" s="1165"/>
      <c r="AW545" s="1165"/>
      <c r="AX545" s="1165"/>
      <c r="AY545" s="1165"/>
      <c r="AZ545" s="1165"/>
      <c r="BA545" s="1165"/>
      <c r="BB545" s="1165"/>
      <c r="BC545" s="1165"/>
      <c r="BD545" s="1165"/>
      <c r="BE545" s="1165"/>
      <c r="BF545" s="1165"/>
      <c r="BG545" s="1165"/>
      <c r="BH545" s="1165"/>
      <c r="BI545" s="1165"/>
      <c r="BJ545" s="1165"/>
      <c r="BK545" s="1165"/>
      <c r="BL545" s="1165"/>
      <c r="BM545" s="1165"/>
      <c r="BN545" s="1165"/>
      <c r="BO545" s="1165"/>
      <c r="BP545" s="1165"/>
      <c r="BQ545" s="1165"/>
      <c r="BR545" s="1165"/>
      <c r="BS545" s="1165"/>
      <c r="BT545" s="1165"/>
      <c r="BU545" s="1165"/>
      <c r="BV545" s="1165"/>
      <c r="BW545" s="1165"/>
      <c r="BX545" s="1165"/>
      <c r="BY545" s="1165"/>
      <c r="BZ545" s="1165"/>
      <c r="CA545" s="1165"/>
      <c r="CB545" s="1165"/>
      <c r="CC545" s="1165"/>
      <c r="CD545" s="1165"/>
      <c r="CE545" s="1165"/>
      <c r="CF545" s="1165"/>
      <c r="CG545" s="1165"/>
      <c r="CH545" s="1165"/>
      <c r="CI545" s="1165"/>
      <c r="CJ545" s="1165"/>
      <c r="CK545" s="1165"/>
      <c r="CL545" s="1165">
        <f t="shared" si="13"/>
        <v>13</v>
      </c>
      <c r="CN545" s="1165"/>
      <c r="CO545" s="1165"/>
      <c r="CP545" s="1165"/>
      <c r="CQ545" s="1165"/>
    </row>
    <row r="546" spans="1:95" hidden="1">
      <c r="A546" s="1165" t="s">
        <v>704</v>
      </c>
      <c r="B546" s="1180">
        <v>44986</v>
      </c>
      <c r="C546" s="1181">
        <v>45007</v>
      </c>
      <c r="D546" s="1165" t="s">
        <v>706</v>
      </c>
      <c r="E546" s="1165">
        <v>7.31</v>
      </c>
      <c r="F546" s="1165">
        <v>2950</v>
      </c>
      <c r="G546" s="1234"/>
      <c r="H546" s="1165"/>
      <c r="I546" s="1165"/>
      <c r="J546" s="1165"/>
      <c r="K546" s="1165" t="s">
        <v>247</v>
      </c>
      <c r="L546" s="1183">
        <v>7.64</v>
      </c>
      <c r="M546" s="1165">
        <v>3200</v>
      </c>
      <c r="N546" s="1165">
        <v>6</v>
      </c>
      <c r="O546" s="1165"/>
      <c r="P546" s="1165"/>
      <c r="Q546" s="1165"/>
      <c r="R546" s="1165"/>
      <c r="S546" s="1165"/>
      <c r="T546" s="1165"/>
      <c r="U546" s="1165"/>
      <c r="V546" s="1165" t="s">
        <v>17</v>
      </c>
      <c r="W546" s="1165">
        <v>6.4000000000000001E-2</v>
      </c>
      <c r="X546" s="1165" t="s">
        <v>37</v>
      </c>
      <c r="Y546" s="1165" t="s">
        <v>17</v>
      </c>
      <c r="Z546" s="1165"/>
      <c r="AA546" s="1165" t="s">
        <v>17</v>
      </c>
      <c r="AB546" s="1165" t="s">
        <v>17</v>
      </c>
      <c r="AC546" s="1165">
        <v>7.6999999999999999E-2</v>
      </c>
      <c r="AD546" s="1165" t="s">
        <v>17</v>
      </c>
      <c r="AE546" s="1165" t="s">
        <v>30</v>
      </c>
      <c r="AF546" s="1165" t="s">
        <v>50</v>
      </c>
      <c r="AG546" s="1165">
        <v>0.09</v>
      </c>
      <c r="AH546" s="1165" t="s">
        <v>52</v>
      </c>
      <c r="AI546" s="1165"/>
      <c r="AJ546" s="1165">
        <v>1E-3</v>
      </c>
      <c r="AK546" s="1165">
        <v>7.1999999999999995E-2</v>
      </c>
      <c r="AL546" s="1165" t="s">
        <v>37</v>
      </c>
      <c r="AM546" s="1165" t="s">
        <v>17</v>
      </c>
      <c r="AN546" s="1165"/>
      <c r="AO546" s="1165" t="s">
        <v>17</v>
      </c>
      <c r="AP546" s="1165" t="s">
        <v>17</v>
      </c>
      <c r="AQ546" s="1165">
        <v>0.105</v>
      </c>
      <c r="AR546" s="1165" t="s">
        <v>17</v>
      </c>
      <c r="AS546" s="1165" t="s">
        <v>30</v>
      </c>
      <c r="AT546" s="1165">
        <v>6.0000000000000001E-3</v>
      </c>
      <c r="AU546" s="1165">
        <v>0.09</v>
      </c>
      <c r="AV546" s="1165">
        <v>0.18</v>
      </c>
      <c r="AW546" s="1165" t="s">
        <v>37</v>
      </c>
      <c r="AX546" s="1165" t="s">
        <v>37</v>
      </c>
      <c r="AY546" s="1165" t="s">
        <v>53</v>
      </c>
      <c r="AZ546" s="1165" t="s">
        <v>85</v>
      </c>
      <c r="BA546" s="1165" t="s">
        <v>85</v>
      </c>
      <c r="BB546" s="1165" t="s">
        <v>85</v>
      </c>
      <c r="BC546" s="1165" t="s">
        <v>85</v>
      </c>
      <c r="BD546" s="1165" t="s">
        <v>85</v>
      </c>
      <c r="BE546" s="1165" t="s">
        <v>85</v>
      </c>
      <c r="BF546" s="1165" t="s">
        <v>85</v>
      </c>
      <c r="BG546" s="1165" t="s">
        <v>85</v>
      </c>
      <c r="BH546" s="1165" t="s">
        <v>85</v>
      </c>
      <c r="BI546" s="1165" t="s">
        <v>85</v>
      </c>
      <c r="BJ546" s="1165" t="s">
        <v>85</v>
      </c>
      <c r="BK546" s="1165" t="s">
        <v>85</v>
      </c>
      <c r="BL546" s="1165" t="s">
        <v>102</v>
      </c>
      <c r="BM546" s="1165" t="s">
        <v>85</v>
      </c>
      <c r="BN546" s="1165" t="s">
        <v>85</v>
      </c>
      <c r="BO546" s="1165" t="s">
        <v>85</v>
      </c>
      <c r="BP546" s="1165" t="s">
        <v>102</v>
      </c>
      <c r="BQ546" s="1165" t="s">
        <v>102</v>
      </c>
      <c r="BR546" s="1165" t="s">
        <v>332</v>
      </c>
      <c r="BS546" s="1165" t="s">
        <v>0</v>
      </c>
      <c r="BT546" s="1165" t="s">
        <v>333</v>
      </c>
      <c r="BU546" s="1165" t="s">
        <v>0</v>
      </c>
      <c r="BV546" s="1165" t="s">
        <v>0</v>
      </c>
      <c r="BW546" s="1165" t="s">
        <v>332</v>
      </c>
      <c r="BX546" s="1165" t="s">
        <v>332</v>
      </c>
      <c r="BY546" s="1165" t="s">
        <v>333</v>
      </c>
      <c r="BZ546" s="1165" t="s">
        <v>333</v>
      </c>
      <c r="CA546" s="1165" t="s">
        <v>333</v>
      </c>
      <c r="CB546" s="1165" t="s">
        <v>333</v>
      </c>
      <c r="CC546" s="1165" t="s">
        <v>333</v>
      </c>
      <c r="CD546" s="1165" t="s">
        <v>51</v>
      </c>
      <c r="CE546" s="1165" t="s">
        <v>15</v>
      </c>
      <c r="CF546" s="1165" t="s">
        <v>15</v>
      </c>
      <c r="CG546" s="1165" t="s">
        <v>15</v>
      </c>
      <c r="CH546" s="1165" t="s">
        <v>15</v>
      </c>
      <c r="CI546" s="1165" t="s">
        <v>15</v>
      </c>
      <c r="CJ546" s="1165" t="s">
        <v>51</v>
      </c>
      <c r="CK546" s="1165" t="s">
        <v>53</v>
      </c>
      <c r="CL546" s="1165">
        <f t="shared" si="13"/>
        <v>6</v>
      </c>
      <c r="CN546" s="1165"/>
      <c r="CO546" s="1165"/>
      <c r="CP546" s="1165"/>
      <c r="CQ546" s="1165"/>
    </row>
    <row r="547" spans="1:95" hidden="1">
      <c r="A547" s="1165" t="s">
        <v>704</v>
      </c>
      <c r="B547" s="1180">
        <v>45017</v>
      </c>
      <c r="C547" s="1181">
        <v>45042</v>
      </c>
      <c r="D547" s="1165" t="s">
        <v>719</v>
      </c>
      <c r="E547" s="1165">
        <v>7.67</v>
      </c>
      <c r="F547" s="1165">
        <v>3020</v>
      </c>
      <c r="G547" s="1234"/>
      <c r="H547" s="1165"/>
      <c r="I547" s="1165"/>
      <c r="J547" s="1165"/>
      <c r="K547" s="1165" t="s">
        <v>247</v>
      </c>
      <c r="L547" s="1183">
        <v>7.41</v>
      </c>
      <c r="M547" s="1165">
        <v>6250</v>
      </c>
      <c r="N547" s="1165">
        <v>26</v>
      </c>
      <c r="O547" s="1165"/>
      <c r="P547" s="1165"/>
      <c r="Q547" s="1165"/>
      <c r="R547" s="1165"/>
      <c r="S547" s="1165"/>
      <c r="T547" s="1165"/>
      <c r="U547" s="1165"/>
      <c r="V547" s="1165"/>
      <c r="W547" s="1165"/>
      <c r="X547" s="1165"/>
      <c r="Y547" s="1165"/>
      <c r="Z547" s="1165"/>
      <c r="AA547" s="1165"/>
      <c r="AB547" s="1165"/>
      <c r="AC547" s="1165"/>
      <c r="AD547" s="1165"/>
      <c r="AE547" s="1165"/>
      <c r="AF547" s="1165"/>
      <c r="AG547" s="1165"/>
      <c r="AH547" s="1165"/>
      <c r="AI547" s="1165"/>
      <c r="AJ547" s="1165"/>
      <c r="AK547" s="1165"/>
      <c r="AL547" s="1165"/>
      <c r="AM547" s="1165"/>
      <c r="AN547" s="1165"/>
      <c r="AO547" s="1165"/>
      <c r="AP547" s="1165"/>
      <c r="AQ547" s="1165"/>
      <c r="AR547" s="1165"/>
      <c r="AS547" s="1165"/>
      <c r="AT547" s="1165"/>
      <c r="AU547" s="1165"/>
      <c r="AV547" s="1165"/>
      <c r="AW547" s="1165"/>
      <c r="AX547" s="1165"/>
      <c r="AY547" s="1165"/>
      <c r="AZ547" s="1165"/>
      <c r="BA547" s="1165"/>
      <c r="BB547" s="1165"/>
      <c r="BC547" s="1165"/>
      <c r="BD547" s="1165"/>
      <c r="BE547" s="1165"/>
      <c r="BF547" s="1165"/>
      <c r="BG547" s="1165"/>
      <c r="BH547" s="1165"/>
      <c r="BI547" s="1165"/>
      <c r="BJ547" s="1165"/>
      <c r="BK547" s="1165"/>
      <c r="BL547" s="1165"/>
      <c r="BM547" s="1165"/>
      <c r="BN547" s="1165"/>
      <c r="BO547" s="1165"/>
      <c r="BP547" s="1165"/>
      <c r="BQ547" s="1165"/>
      <c r="BR547" s="1165"/>
      <c r="BS547" s="1165"/>
      <c r="BT547" s="1165"/>
      <c r="BU547" s="1165"/>
      <c r="BV547" s="1165"/>
      <c r="BW547" s="1165"/>
      <c r="BX547" s="1165"/>
      <c r="BY547" s="1165"/>
      <c r="BZ547" s="1165"/>
      <c r="CA547" s="1165"/>
      <c r="CB547" s="1165"/>
      <c r="CC547" s="1165"/>
      <c r="CD547" s="1165"/>
      <c r="CE547" s="1165"/>
      <c r="CF547" s="1165"/>
      <c r="CG547" s="1165"/>
      <c r="CH547" s="1165"/>
      <c r="CI547" s="1165"/>
      <c r="CJ547" s="1165"/>
      <c r="CK547" s="1165"/>
      <c r="CL547" s="1165">
        <f t="shared" si="13"/>
        <v>26</v>
      </c>
      <c r="CN547" s="1165"/>
      <c r="CO547" s="1165"/>
      <c r="CP547" s="1165"/>
      <c r="CQ547" s="1165"/>
    </row>
    <row r="548" spans="1:95" hidden="1">
      <c r="A548" s="1165" t="s">
        <v>747</v>
      </c>
      <c r="B548" s="1180">
        <v>45047</v>
      </c>
      <c r="C548" s="1181">
        <v>45061</v>
      </c>
      <c r="D548" s="1182"/>
      <c r="E548" s="1183">
        <v>8.7200000000000006</v>
      </c>
      <c r="F548" s="1184">
        <v>1542</v>
      </c>
      <c r="G548" s="1234"/>
      <c r="H548" s="1184"/>
      <c r="I548" s="1184"/>
      <c r="J548" s="1184"/>
      <c r="K548" s="1165" t="s">
        <v>10</v>
      </c>
      <c r="L548" s="1183">
        <v>8.52</v>
      </c>
      <c r="M548" s="1165">
        <v>1570</v>
      </c>
      <c r="N548" s="1165">
        <v>30</v>
      </c>
      <c r="O548" s="1165"/>
      <c r="P548" s="1165"/>
      <c r="Q548" s="1165"/>
      <c r="R548" s="1165"/>
      <c r="S548" s="1165"/>
      <c r="T548" s="1165"/>
      <c r="U548" s="1165"/>
      <c r="V548" s="1165"/>
      <c r="W548" s="1165"/>
      <c r="X548" s="1165"/>
      <c r="Y548" s="1165"/>
      <c r="Z548" s="1165"/>
      <c r="AA548" s="1165"/>
      <c r="AB548" s="1165"/>
      <c r="AC548" s="1165"/>
      <c r="AD548" s="1165"/>
      <c r="AE548" s="1165"/>
      <c r="AF548" s="1165"/>
      <c r="AG548" s="1165"/>
      <c r="AH548" s="1165"/>
      <c r="AI548" s="1165"/>
      <c r="AJ548" s="1165"/>
      <c r="AK548" s="1165"/>
      <c r="AL548" s="1165"/>
      <c r="AM548" s="1165"/>
      <c r="AN548" s="1165"/>
      <c r="AO548" s="1165"/>
      <c r="AP548" s="1165"/>
      <c r="AQ548" s="1165"/>
      <c r="AR548" s="1165"/>
      <c r="AS548" s="1165"/>
      <c r="AT548" s="1165"/>
      <c r="AU548" s="1165"/>
      <c r="AV548" s="1165"/>
      <c r="AW548" s="1165"/>
      <c r="AX548" s="1165"/>
      <c r="AY548" s="1165"/>
      <c r="AZ548" s="1165"/>
      <c r="BA548" s="1165"/>
      <c r="BB548" s="1165"/>
      <c r="BC548" s="1165"/>
      <c r="BD548" s="1165"/>
      <c r="BE548" s="1165"/>
      <c r="BF548" s="1165"/>
      <c r="BG548" s="1165"/>
      <c r="BH548" s="1165"/>
      <c r="BI548" s="1165"/>
      <c r="BJ548" s="1165"/>
      <c r="BK548" s="1165"/>
      <c r="BL548" s="1165"/>
      <c r="BM548" s="1165"/>
      <c r="BN548" s="1165"/>
      <c r="BO548" s="1165"/>
      <c r="BP548" s="1165"/>
      <c r="BQ548" s="1165"/>
      <c r="BR548" s="1165"/>
      <c r="BS548" s="1165"/>
      <c r="BT548" s="1165"/>
      <c r="BU548" s="1165"/>
      <c r="BV548" s="1165"/>
      <c r="BW548" s="1165"/>
      <c r="BX548" s="1165"/>
      <c r="BY548" s="1165"/>
      <c r="BZ548" s="1165"/>
      <c r="CA548" s="1165"/>
      <c r="CB548" s="1165"/>
      <c r="CC548" s="1165"/>
      <c r="CD548" s="1165"/>
      <c r="CE548" s="1165"/>
      <c r="CF548" s="1165"/>
      <c r="CG548" s="1165"/>
      <c r="CH548" s="1165"/>
      <c r="CI548" s="1165"/>
      <c r="CJ548" s="1165"/>
      <c r="CK548" s="1165"/>
      <c r="CL548" s="1165">
        <f t="shared" si="13"/>
        <v>30</v>
      </c>
      <c r="CN548" s="1165"/>
      <c r="CO548" s="1165"/>
      <c r="CP548" s="1165"/>
      <c r="CQ548" s="1165"/>
    </row>
    <row r="549" spans="1:95" hidden="1">
      <c r="A549" s="1165" t="s">
        <v>704</v>
      </c>
      <c r="B549" s="1180">
        <v>45078</v>
      </c>
      <c r="C549" s="1181">
        <v>45103</v>
      </c>
      <c r="D549" s="1165" t="s">
        <v>706</v>
      </c>
      <c r="E549" s="1165">
        <v>7.78</v>
      </c>
      <c r="F549" s="1165">
        <v>330.3</v>
      </c>
      <c r="G549" s="1234"/>
      <c r="H549" s="1165"/>
      <c r="I549" s="1165"/>
      <c r="J549" s="1165"/>
      <c r="K549" s="1165" t="s">
        <v>247</v>
      </c>
      <c r="L549" s="1183">
        <v>7.74</v>
      </c>
      <c r="M549" s="1165">
        <v>3680</v>
      </c>
      <c r="N549" s="1165">
        <v>6</v>
      </c>
      <c r="O549" s="1165"/>
      <c r="P549" s="1165"/>
      <c r="Q549" s="1165"/>
      <c r="R549" s="1165"/>
      <c r="S549" s="1165"/>
      <c r="T549" s="1165"/>
      <c r="U549" s="1165"/>
      <c r="V549" s="1165" t="s">
        <v>17</v>
      </c>
      <c r="W549" s="1165">
        <v>5.8000000000000003E-2</v>
      </c>
      <c r="X549" s="1165" t="s">
        <v>37</v>
      </c>
      <c r="Y549" s="1165" t="s">
        <v>17</v>
      </c>
      <c r="Z549" s="1165"/>
      <c r="AA549" s="1165" t="s">
        <v>17</v>
      </c>
      <c r="AB549" s="1165" t="s">
        <v>17</v>
      </c>
      <c r="AC549" s="1165">
        <v>7.2999999999999995E-2</v>
      </c>
      <c r="AD549" s="1165" t="s">
        <v>17</v>
      </c>
      <c r="AE549" s="1165" t="s">
        <v>30</v>
      </c>
      <c r="AF549" s="1165" t="s">
        <v>50</v>
      </c>
      <c r="AG549" s="1165">
        <v>0.08</v>
      </c>
      <c r="AH549" s="1165" t="s">
        <v>52</v>
      </c>
      <c r="AI549" s="1165"/>
      <c r="AJ549" s="1165" t="s">
        <v>17</v>
      </c>
      <c r="AK549" s="1165">
        <v>0.06</v>
      </c>
      <c r="AL549" s="1165" t="s">
        <v>37</v>
      </c>
      <c r="AM549" s="1165" t="s">
        <v>17</v>
      </c>
      <c r="AN549" s="1165"/>
      <c r="AO549" s="1165" t="s">
        <v>17</v>
      </c>
      <c r="AP549" s="1165" t="s">
        <v>17</v>
      </c>
      <c r="AQ549" s="1165">
        <v>0.08</v>
      </c>
      <c r="AR549" s="1165" t="s">
        <v>17</v>
      </c>
      <c r="AS549" s="1165" t="s">
        <v>30</v>
      </c>
      <c r="AT549" s="1165" t="s">
        <v>50</v>
      </c>
      <c r="AU549" s="1165">
        <v>0.08</v>
      </c>
      <c r="AV549" s="1165">
        <v>0.15</v>
      </c>
      <c r="AW549" s="1165" t="s">
        <v>37</v>
      </c>
      <c r="AX549" s="1165" t="s">
        <v>37</v>
      </c>
      <c r="AY549" s="1165" t="s">
        <v>53</v>
      </c>
      <c r="AZ549" s="1165" t="s">
        <v>85</v>
      </c>
      <c r="BA549" s="1165" t="s">
        <v>85</v>
      </c>
      <c r="BB549" s="1165" t="s">
        <v>85</v>
      </c>
      <c r="BC549" s="1165" t="s">
        <v>85</v>
      </c>
      <c r="BD549" s="1165" t="s">
        <v>85</v>
      </c>
      <c r="BE549" s="1165" t="s">
        <v>85</v>
      </c>
      <c r="BF549" s="1165" t="s">
        <v>85</v>
      </c>
      <c r="BG549" s="1165" t="s">
        <v>85</v>
      </c>
      <c r="BH549" s="1165" t="s">
        <v>85</v>
      </c>
      <c r="BI549" s="1165" t="s">
        <v>85</v>
      </c>
      <c r="BJ549" s="1165" t="s">
        <v>85</v>
      </c>
      <c r="BK549" s="1165" t="s">
        <v>85</v>
      </c>
      <c r="BL549" s="1165" t="s">
        <v>102</v>
      </c>
      <c r="BM549" s="1165" t="s">
        <v>85</v>
      </c>
      <c r="BN549" s="1165" t="s">
        <v>85</v>
      </c>
      <c r="BO549" s="1165" t="s">
        <v>85</v>
      </c>
      <c r="BP549" s="1165" t="s">
        <v>102</v>
      </c>
      <c r="BQ549" s="1165" t="s">
        <v>102</v>
      </c>
      <c r="BR549" s="1165" t="s">
        <v>332</v>
      </c>
      <c r="BS549" s="1165" t="s">
        <v>0</v>
      </c>
      <c r="BT549" s="1165" t="s">
        <v>333</v>
      </c>
      <c r="BU549" s="1165" t="s">
        <v>0</v>
      </c>
      <c r="BV549" s="1165" t="s">
        <v>0</v>
      </c>
      <c r="BW549" s="1165" t="s">
        <v>332</v>
      </c>
      <c r="BX549" s="1165" t="s">
        <v>332</v>
      </c>
      <c r="BY549" s="1165" t="s">
        <v>333</v>
      </c>
      <c r="BZ549" s="1165" t="s">
        <v>333</v>
      </c>
      <c r="CA549" s="1165" t="s">
        <v>333</v>
      </c>
      <c r="CB549" s="1165" t="s">
        <v>333</v>
      </c>
      <c r="CC549" s="1165" t="s">
        <v>333</v>
      </c>
      <c r="CD549" s="1165" t="s">
        <v>51</v>
      </c>
      <c r="CE549" s="1165" t="s">
        <v>15</v>
      </c>
      <c r="CF549" s="1165" t="s">
        <v>15</v>
      </c>
      <c r="CG549" s="1165" t="s">
        <v>15</v>
      </c>
      <c r="CH549" s="1165" t="s">
        <v>15</v>
      </c>
      <c r="CI549" s="1165" t="s">
        <v>15</v>
      </c>
      <c r="CJ549" s="1165" t="s">
        <v>51</v>
      </c>
      <c r="CK549" s="1165" t="s">
        <v>53</v>
      </c>
      <c r="CL549" s="1165">
        <f t="shared" si="13"/>
        <v>6</v>
      </c>
      <c r="CN549" s="1165"/>
      <c r="CO549" s="1165"/>
      <c r="CP549" s="1165"/>
      <c r="CQ549" s="1165"/>
    </row>
    <row r="550" spans="1:95" hidden="1">
      <c r="A550" s="1165" t="s">
        <v>754</v>
      </c>
      <c r="B550" s="1180">
        <v>45108</v>
      </c>
      <c r="C550" s="1181">
        <v>45117</v>
      </c>
      <c r="D550" s="1182"/>
      <c r="E550" s="1165">
        <v>8.43</v>
      </c>
      <c r="F550" s="1165">
        <v>4400</v>
      </c>
      <c r="G550" s="1234"/>
      <c r="H550" s="1165"/>
      <c r="I550" s="1165"/>
      <c r="J550" s="1165"/>
      <c r="K550" s="1165" t="s">
        <v>9</v>
      </c>
      <c r="L550" s="1183">
        <v>8.42</v>
      </c>
      <c r="M550" s="1165">
        <v>5440</v>
      </c>
      <c r="N550" s="1165">
        <v>15</v>
      </c>
      <c r="O550" s="1165"/>
      <c r="P550" s="1165"/>
      <c r="Q550" s="1165"/>
      <c r="R550" s="1165"/>
      <c r="S550" s="1165"/>
      <c r="T550" s="1165"/>
      <c r="U550" s="1165"/>
      <c r="V550" s="1165"/>
      <c r="W550" s="1165"/>
      <c r="X550" s="1165"/>
      <c r="Y550" s="1165"/>
      <c r="Z550" s="1165"/>
      <c r="AA550" s="1165"/>
      <c r="AB550" s="1165"/>
      <c r="AC550" s="1165"/>
      <c r="AD550" s="1165"/>
      <c r="AE550" s="1165"/>
      <c r="AF550" s="1165"/>
      <c r="AG550" s="1165"/>
      <c r="AH550" s="1165"/>
      <c r="AI550" s="1165"/>
      <c r="AJ550" s="1165"/>
      <c r="AK550" s="1165"/>
      <c r="AL550" s="1165"/>
      <c r="AM550" s="1165"/>
      <c r="AN550" s="1165"/>
      <c r="AO550" s="1165"/>
      <c r="AP550" s="1165"/>
      <c r="AQ550" s="1165"/>
      <c r="AR550" s="1165"/>
      <c r="AS550" s="1165"/>
      <c r="AT550" s="1165"/>
      <c r="AU550" s="1165"/>
      <c r="AV550" s="1165"/>
      <c r="AW550" s="1165"/>
      <c r="AX550" s="1165"/>
      <c r="AY550" s="1165"/>
      <c r="AZ550" s="1165"/>
      <c r="BA550" s="1165"/>
      <c r="BB550" s="1165"/>
      <c r="BC550" s="1165"/>
      <c r="BD550" s="1165"/>
      <c r="BE550" s="1165"/>
      <c r="BF550" s="1165"/>
      <c r="BG550" s="1165"/>
      <c r="BH550" s="1165"/>
      <c r="BI550" s="1165"/>
      <c r="BJ550" s="1165"/>
      <c r="BK550" s="1165"/>
      <c r="BL550" s="1165"/>
      <c r="BM550" s="1165"/>
      <c r="BN550" s="1165"/>
      <c r="BO550" s="1165"/>
      <c r="BP550" s="1165"/>
      <c r="BQ550" s="1165"/>
      <c r="BR550" s="1165"/>
      <c r="BS550" s="1165"/>
      <c r="BT550" s="1165"/>
      <c r="BU550" s="1165"/>
      <c r="BV550" s="1165"/>
      <c r="BW550" s="1165"/>
      <c r="BX550" s="1165"/>
      <c r="BY550" s="1165"/>
      <c r="BZ550" s="1165"/>
      <c r="CA550" s="1165"/>
      <c r="CB550" s="1165"/>
      <c r="CC550" s="1165"/>
      <c r="CD550" s="1165"/>
      <c r="CE550" s="1165"/>
      <c r="CF550" s="1165"/>
      <c r="CG550" s="1165"/>
      <c r="CH550" s="1165"/>
      <c r="CI550" s="1165"/>
      <c r="CJ550" s="1165"/>
      <c r="CK550" s="1165"/>
      <c r="CL550" s="1165">
        <f t="shared" si="13"/>
        <v>15</v>
      </c>
      <c r="CN550" s="1165"/>
      <c r="CO550" s="1165"/>
      <c r="CP550" s="1165"/>
      <c r="CQ550" s="1165"/>
    </row>
    <row r="551" spans="1:95" hidden="1">
      <c r="A551" s="1165" t="s">
        <v>762</v>
      </c>
      <c r="B551" s="1180">
        <v>45139</v>
      </c>
      <c r="C551" s="1181">
        <v>45153</v>
      </c>
      <c r="D551" s="1182"/>
      <c r="E551" s="1183">
        <v>9.1999999999999993</v>
      </c>
      <c r="F551" s="1165">
        <v>3750</v>
      </c>
      <c r="G551" s="1234"/>
      <c r="H551" s="1165"/>
      <c r="I551" s="1165"/>
      <c r="J551" s="1165"/>
      <c r="K551" s="1165" t="s">
        <v>857</v>
      </c>
      <c r="L551" s="1222">
        <v>8.7100000000000009</v>
      </c>
      <c r="M551" s="1211">
        <v>3690</v>
      </c>
      <c r="N551" s="1211" t="s">
        <v>53</v>
      </c>
      <c r="O551" s="1210"/>
      <c r="P551" s="1165"/>
      <c r="Q551" s="1165"/>
      <c r="R551" s="1165"/>
      <c r="S551" s="1165"/>
      <c r="T551" s="1165"/>
      <c r="U551" s="1165"/>
      <c r="V551" s="1165"/>
      <c r="W551" s="1165"/>
      <c r="X551" s="1165"/>
      <c r="Y551" s="1165"/>
      <c r="Z551" s="1165"/>
      <c r="AA551" s="1165"/>
      <c r="AB551" s="1165"/>
      <c r="AC551" s="1165"/>
      <c r="AD551" s="1165"/>
      <c r="AE551" s="1165"/>
      <c r="AF551" s="1165"/>
      <c r="AG551" s="1165"/>
      <c r="AH551" s="1165"/>
      <c r="AI551" s="1165"/>
      <c r="AJ551" s="1165"/>
      <c r="AK551" s="1165"/>
      <c r="AL551" s="1165"/>
      <c r="AM551" s="1165"/>
      <c r="AN551" s="1165"/>
      <c r="AO551" s="1165"/>
      <c r="AP551" s="1165"/>
      <c r="AQ551" s="1165"/>
      <c r="AR551" s="1165"/>
      <c r="AS551" s="1165"/>
      <c r="AT551" s="1165"/>
      <c r="AU551" s="1165"/>
      <c r="AV551" s="1165"/>
      <c r="AW551" s="1165"/>
      <c r="AX551" s="1165"/>
      <c r="AY551" s="1165"/>
      <c r="AZ551" s="1165"/>
      <c r="BA551" s="1165"/>
      <c r="BB551" s="1165"/>
      <c r="BC551" s="1165"/>
      <c r="BD551" s="1165"/>
      <c r="BE551" s="1165"/>
      <c r="BF551" s="1165"/>
      <c r="BG551" s="1165"/>
      <c r="BH551" s="1165"/>
      <c r="BI551" s="1165"/>
      <c r="BJ551" s="1165"/>
      <c r="BK551" s="1165"/>
      <c r="BL551" s="1165"/>
      <c r="BM551" s="1165"/>
      <c r="BN551" s="1165"/>
      <c r="BO551" s="1165"/>
      <c r="BP551" s="1165"/>
      <c r="BQ551" s="1165"/>
      <c r="BR551" s="1165"/>
      <c r="BS551" s="1165"/>
      <c r="BT551" s="1165"/>
      <c r="BU551" s="1165"/>
      <c r="BV551" s="1165"/>
      <c r="BW551" s="1165"/>
      <c r="BX551" s="1165"/>
      <c r="BY551" s="1165"/>
      <c r="BZ551" s="1165"/>
      <c r="CA551" s="1165"/>
      <c r="CB551" s="1165"/>
      <c r="CC551" s="1165"/>
      <c r="CD551" s="1165"/>
      <c r="CE551" s="1165"/>
      <c r="CF551" s="1165"/>
      <c r="CG551" s="1165"/>
      <c r="CH551" s="1165"/>
      <c r="CI551" s="1165"/>
      <c r="CJ551" s="1165"/>
      <c r="CK551" s="1165"/>
      <c r="CL551" s="1165">
        <f t="shared" si="13"/>
        <v>2.5</v>
      </c>
      <c r="CN551" s="1165"/>
      <c r="CO551" s="1165"/>
      <c r="CP551" s="1165"/>
      <c r="CQ551" s="1165"/>
    </row>
    <row r="552" spans="1:95" hidden="1">
      <c r="A552" s="1165" t="s">
        <v>762</v>
      </c>
      <c r="B552" s="1180">
        <v>45170</v>
      </c>
      <c r="C552" s="1181">
        <v>45188</v>
      </c>
      <c r="D552" s="1182"/>
      <c r="E552" s="1165">
        <v>9.27</v>
      </c>
      <c r="F552" s="1165">
        <v>3830</v>
      </c>
      <c r="G552" s="1234"/>
      <c r="H552" s="1165"/>
      <c r="I552" s="1165"/>
      <c r="J552" s="1165"/>
      <c r="K552" s="1165" t="s">
        <v>857</v>
      </c>
      <c r="L552" s="1183">
        <v>9.2899999999999991</v>
      </c>
      <c r="M552" s="1165">
        <v>3760</v>
      </c>
      <c r="N552" s="1165">
        <v>14</v>
      </c>
      <c r="O552" s="1165" t="s">
        <v>51</v>
      </c>
      <c r="P552" s="1165">
        <v>22</v>
      </c>
      <c r="Q552" s="1165">
        <v>36</v>
      </c>
      <c r="R552" s="1165">
        <v>58</v>
      </c>
      <c r="S552" s="1165" t="s">
        <v>51</v>
      </c>
      <c r="T552" s="1165">
        <v>2610</v>
      </c>
      <c r="U552" s="1165" t="s">
        <v>30</v>
      </c>
      <c r="V552" s="1165">
        <v>2E-3</v>
      </c>
      <c r="W552" s="1165">
        <v>3.3000000000000002E-2</v>
      </c>
      <c r="X552" s="1165" t="s">
        <v>37</v>
      </c>
      <c r="Y552" s="1165" t="s">
        <v>17</v>
      </c>
      <c r="Z552" s="1165" t="s">
        <v>17</v>
      </c>
      <c r="AA552" s="1165" t="s">
        <v>17</v>
      </c>
      <c r="AB552" s="1165" t="s">
        <v>17</v>
      </c>
      <c r="AC552" s="1165">
        <v>4.8000000000000001E-2</v>
      </c>
      <c r="AD552" s="1165">
        <v>1E-3</v>
      </c>
      <c r="AE552" s="1165" t="s">
        <v>30</v>
      </c>
      <c r="AF552" s="1165" t="s">
        <v>50</v>
      </c>
      <c r="AG552" s="1165">
        <v>0.12</v>
      </c>
      <c r="AH552" s="1165" t="s">
        <v>52</v>
      </c>
      <c r="AI552" s="1165">
        <v>7.0000000000000007E-2</v>
      </c>
      <c r="AJ552" s="1165">
        <v>2E-3</v>
      </c>
      <c r="AK552" s="1165">
        <v>4.1000000000000002E-2</v>
      </c>
      <c r="AL552" s="1165" t="s">
        <v>37</v>
      </c>
      <c r="AM552" s="1165" t="s">
        <v>17</v>
      </c>
      <c r="AN552" s="1165" t="s">
        <v>17</v>
      </c>
      <c r="AO552" s="1165" t="s">
        <v>17</v>
      </c>
      <c r="AP552" s="1165" t="s">
        <v>17</v>
      </c>
      <c r="AQ552" s="1165">
        <v>0.13400000000000001</v>
      </c>
      <c r="AR552" s="1165">
        <v>2E-3</v>
      </c>
      <c r="AS552" s="1165" t="s">
        <v>30</v>
      </c>
      <c r="AT552" s="1165" t="s">
        <v>50</v>
      </c>
      <c r="AU552" s="1165">
        <v>0.16</v>
      </c>
      <c r="AV552" s="1165">
        <v>0.14000000000000001</v>
      </c>
      <c r="AW552" s="1165" t="s">
        <v>37</v>
      </c>
      <c r="AX552" s="1165" t="s">
        <v>37</v>
      </c>
      <c r="AY552" s="1165" t="s">
        <v>53</v>
      </c>
      <c r="AZ552" s="1165" t="s">
        <v>85</v>
      </c>
      <c r="BA552" s="1165" t="s">
        <v>85</v>
      </c>
      <c r="BB552" s="1165" t="s">
        <v>85</v>
      </c>
      <c r="BC552" s="1165" t="s">
        <v>85</v>
      </c>
      <c r="BD552" s="1165" t="s">
        <v>85</v>
      </c>
      <c r="BE552" s="1165" t="s">
        <v>85</v>
      </c>
      <c r="BF552" s="1165" t="s">
        <v>85</v>
      </c>
      <c r="BG552" s="1165" t="s">
        <v>85</v>
      </c>
      <c r="BH552" s="1165" t="s">
        <v>85</v>
      </c>
      <c r="BI552" s="1165" t="s">
        <v>85</v>
      </c>
      <c r="BJ552" s="1165" t="s">
        <v>85</v>
      </c>
      <c r="BK552" s="1165" t="s">
        <v>85</v>
      </c>
      <c r="BL552" s="1165" t="s">
        <v>102</v>
      </c>
      <c r="BM552" s="1165" t="s">
        <v>85</v>
      </c>
      <c r="BN552" s="1165" t="s">
        <v>85</v>
      </c>
      <c r="BO552" s="1165" t="s">
        <v>85</v>
      </c>
      <c r="BP552" s="1165" t="s">
        <v>102</v>
      </c>
      <c r="BQ552" s="1165" t="s">
        <v>102</v>
      </c>
      <c r="BR552" s="1165" t="s">
        <v>332</v>
      </c>
      <c r="BS552" s="1165" t="s">
        <v>0</v>
      </c>
      <c r="BT552" s="1165" t="s">
        <v>333</v>
      </c>
      <c r="BU552" s="1165" t="s">
        <v>0</v>
      </c>
      <c r="BV552" s="1165" t="s">
        <v>0</v>
      </c>
      <c r="BW552" s="1165" t="s">
        <v>332</v>
      </c>
      <c r="BX552" s="1165" t="s">
        <v>332</v>
      </c>
      <c r="BY552" s="1165" t="s">
        <v>333</v>
      </c>
      <c r="BZ552" s="1165" t="s">
        <v>333</v>
      </c>
      <c r="CA552" s="1165" t="s">
        <v>333</v>
      </c>
      <c r="CB552" s="1165" t="s">
        <v>333</v>
      </c>
      <c r="CC552" s="1165" t="s">
        <v>333</v>
      </c>
      <c r="CD552" s="1165" t="s">
        <v>51</v>
      </c>
      <c r="CE552" s="1165" t="s">
        <v>15</v>
      </c>
      <c r="CF552" s="1165" t="s">
        <v>15</v>
      </c>
      <c r="CG552" s="1165" t="s">
        <v>15</v>
      </c>
      <c r="CH552" s="1165" t="s">
        <v>15</v>
      </c>
      <c r="CI552" s="1165" t="s">
        <v>15</v>
      </c>
      <c r="CJ552" s="1165" t="s">
        <v>51</v>
      </c>
      <c r="CK552" s="1165" t="s">
        <v>53</v>
      </c>
      <c r="CL552" s="1165">
        <f t="shared" si="13"/>
        <v>14</v>
      </c>
      <c r="CN552" s="1165"/>
      <c r="CO552" s="1165"/>
      <c r="CP552" s="1165"/>
      <c r="CQ552" s="1165"/>
    </row>
    <row r="553" spans="1:95" hidden="1">
      <c r="A553" s="1165" t="s">
        <v>718</v>
      </c>
      <c r="B553" s="1180">
        <v>45200</v>
      </c>
      <c r="C553" s="1181">
        <v>45209</v>
      </c>
      <c r="D553" s="1182"/>
      <c r="E553" s="1165">
        <v>7.77</v>
      </c>
      <c r="F553" s="1165">
        <v>5540</v>
      </c>
      <c r="G553" s="1234"/>
      <c r="H553" s="1165"/>
      <c r="I553" s="1165"/>
      <c r="J553" s="1165"/>
      <c r="K553" s="1165" t="s">
        <v>2</v>
      </c>
      <c r="L553" s="1183">
        <v>7.91</v>
      </c>
      <c r="M553" s="1165">
        <v>6460</v>
      </c>
      <c r="N553" s="1165">
        <v>8</v>
      </c>
      <c r="O553" s="1165"/>
      <c r="P553" s="1165"/>
      <c r="Q553" s="1165"/>
      <c r="R553" s="1165"/>
      <c r="S553" s="1165"/>
      <c r="T553" s="1165"/>
      <c r="U553" s="1165"/>
      <c r="V553" s="1165"/>
      <c r="W553" s="1165"/>
      <c r="X553" s="1165"/>
      <c r="Y553" s="1165"/>
      <c r="Z553" s="1165"/>
      <c r="AA553" s="1165"/>
      <c r="AB553" s="1165"/>
      <c r="AC553" s="1165"/>
      <c r="AD553" s="1165"/>
      <c r="AE553" s="1165"/>
      <c r="AF553" s="1165"/>
      <c r="AG553" s="1165"/>
      <c r="AH553" s="1165"/>
      <c r="AI553" s="1165"/>
      <c r="AJ553" s="1165"/>
      <c r="AK553" s="1165"/>
      <c r="AL553" s="1165"/>
      <c r="AM553" s="1165"/>
      <c r="AN553" s="1165"/>
      <c r="AO553" s="1165"/>
      <c r="AP553" s="1165"/>
      <c r="AQ553" s="1165"/>
      <c r="AR553" s="1165"/>
      <c r="AS553" s="1165"/>
      <c r="AT553" s="1165"/>
      <c r="AU553" s="1165"/>
      <c r="AV553" s="1165"/>
      <c r="AW553" s="1165"/>
      <c r="AX553" s="1165"/>
      <c r="AY553" s="1165"/>
      <c r="AZ553" s="1165"/>
      <c r="BA553" s="1165"/>
      <c r="BB553" s="1165"/>
      <c r="BC553" s="1165"/>
      <c r="BD553" s="1165"/>
      <c r="BE553" s="1165"/>
      <c r="BF553" s="1165"/>
      <c r="BG553" s="1165"/>
      <c r="BH553" s="1165"/>
      <c r="BI553" s="1165"/>
      <c r="BJ553" s="1165"/>
      <c r="BK553" s="1165"/>
      <c r="BL553" s="1165"/>
      <c r="BM553" s="1165"/>
      <c r="BN553" s="1165"/>
      <c r="BO553" s="1165"/>
      <c r="BP553" s="1165"/>
      <c r="BQ553" s="1165"/>
      <c r="BR553" s="1165"/>
      <c r="BS553" s="1165"/>
      <c r="BT553" s="1165"/>
      <c r="BU553" s="1165"/>
      <c r="BV553" s="1165"/>
      <c r="BW553" s="1165"/>
      <c r="BX553" s="1165"/>
      <c r="BY553" s="1165"/>
      <c r="BZ553" s="1165"/>
      <c r="CA553" s="1165"/>
      <c r="CB553" s="1165"/>
      <c r="CC553" s="1165"/>
      <c r="CD553" s="1165"/>
      <c r="CE553" s="1165"/>
      <c r="CF553" s="1165"/>
      <c r="CG553" s="1165"/>
      <c r="CH553" s="1165"/>
      <c r="CI553" s="1165"/>
      <c r="CJ553" s="1165"/>
      <c r="CK553" s="1165"/>
      <c r="CL553" s="1165">
        <f t="shared" si="13"/>
        <v>8</v>
      </c>
      <c r="CN553" s="1165"/>
      <c r="CO553" s="1165"/>
      <c r="CP553" s="1165"/>
      <c r="CQ553" s="1165"/>
    </row>
    <row r="554" spans="1:95" hidden="1">
      <c r="A554" s="1165" t="s">
        <v>785</v>
      </c>
      <c r="B554" s="1180">
        <v>45231</v>
      </c>
      <c r="C554" s="1181">
        <v>45244</v>
      </c>
      <c r="D554" s="1165" t="s">
        <v>706</v>
      </c>
      <c r="E554" s="1165">
        <v>7.66</v>
      </c>
      <c r="F554" s="1165">
        <v>4110</v>
      </c>
      <c r="G554" s="1234"/>
      <c r="H554" s="1165"/>
      <c r="I554" s="1165"/>
      <c r="J554" s="1165"/>
      <c r="K554" s="1165" t="s">
        <v>240</v>
      </c>
      <c r="L554" s="1183">
        <v>7.76</v>
      </c>
      <c r="M554" s="1165">
        <v>4360</v>
      </c>
      <c r="N554" s="1165" t="s">
        <v>53</v>
      </c>
      <c r="O554" s="1165"/>
      <c r="P554" s="1165"/>
      <c r="Q554" s="1165"/>
      <c r="R554" s="1165"/>
      <c r="S554" s="1165"/>
      <c r="T554" s="1165"/>
      <c r="U554" s="1165"/>
      <c r="V554" s="1165"/>
      <c r="W554" s="1165"/>
      <c r="X554" s="1165"/>
      <c r="Y554" s="1165"/>
      <c r="Z554" s="1165"/>
      <c r="AA554" s="1165"/>
      <c r="AB554" s="1165"/>
      <c r="AC554" s="1165"/>
      <c r="AD554" s="1165"/>
      <c r="AE554" s="1165"/>
      <c r="AF554" s="1165"/>
      <c r="AG554" s="1165"/>
      <c r="AH554" s="1165"/>
      <c r="AI554" s="1165"/>
      <c r="AJ554" s="1165"/>
      <c r="AK554" s="1165"/>
      <c r="AL554" s="1165"/>
      <c r="AM554" s="1165"/>
      <c r="AN554" s="1165"/>
      <c r="AO554" s="1165"/>
      <c r="AP554" s="1165"/>
      <c r="AQ554" s="1165"/>
      <c r="AR554" s="1165"/>
      <c r="AS554" s="1165"/>
      <c r="AT554" s="1165"/>
      <c r="AU554" s="1165"/>
      <c r="AV554" s="1165"/>
      <c r="AW554" s="1165"/>
      <c r="AX554" s="1165"/>
      <c r="AY554" s="1165"/>
      <c r="AZ554" s="1165"/>
      <c r="BA554" s="1165"/>
      <c r="BB554" s="1165"/>
      <c r="BC554" s="1165"/>
      <c r="BD554" s="1165"/>
      <c r="BE554" s="1165"/>
      <c r="BF554" s="1165"/>
      <c r="BG554" s="1165"/>
      <c r="BH554" s="1165"/>
      <c r="BI554" s="1165"/>
      <c r="BJ554" s="1165"/>
      <c r="BK554" s="1165"/>
      <c r="BL554" s="1165"/>
      <c r="BM554" s="1165"/>
      <c r="BN554" s="1165"/>
      <c r="BO554" s="1165"/>
      <c r="BP554" s="1165"/>
      <c r="BQ554" s="1165"/>
      <c r="BR554" s="1165"/>
      <c r="BS554" s="1165"/>
      <c r="BT554" s="1165"/>
      <c r="BU554" s="1165"/>
      <c r="BV554" s="1165"/>
      <c r="BW554" s="1165"/>
      <c r="BX554" s="1165"/>
      <c r="BY554" s="1165"/>
      <c r="BZ554" s="1165"/>
      <c r="CA554" s="1165"/>
      <c r="CB554" s="1165"/>
      <c r="CC554" s="1165"/>
      <c r="CD554" s="1165"/>
      <c r="CE554" s="1165"/>
      <c r="CF554" s="1165"/>
      <c r="CG554" s="1165"/>
      <c r="CH554" s="1165"/>
      <c r="CI554" s="1165"/>
      <c r="CJ554" s="1165"/>
      <c r="CK554" s="1165"/>
      <c r="CL554" s="1165">
        <f t="shared" si="13"/>
        <v>2.5</v>
      </c>
      <c r="CN554" s="1165"/>
      <c r="CO554" s="1165"/>
      <c r="CP554" s="1165"/>
      <c r="CQ554" s="1165"/>
    </row>
    <row r="555" spans="1:95" hidden="1">
      <c r="A555" s="1165" t="s">
        <v>718</v>
      </c>
      <c r="B555" s="1180">
        <v>45261</v>
      </c>
      <c r="C555" s="1181">
        <v>45271</v>
      </c>
      <c r="D555" s="1182"/>
      <c r="E555" s="1165">
        <v>7.84</v>
      </c>
      <c r="F555" s="1165">
        <v>6130</v>
      </c>
      <c r="G555" s="1234"/>
      <c r="H555" s="1165"/>
      <c r="I555" s="1165"/>
      <c r="J555" s="1165"/>
      <c r="K555" s="1165" t="s">
        <v>2</v>
      </c>
      <c r="L555" s="1183">
        <v>7.85</v>
      </c>
      <c r="M555" s="1165">
        <v>6520</v>
      </c>
      <c r="N555" s="1165">
        <v>10</v>
      </c>
      <c r="O555" s="1165" t="s">
        <v>51</v>
      </c>
      <c r="P555" s="1165" t="s">
        <v>51</v>
      </c>
      <c r="Q555" s="1165">
        <v>264</v>
      </c>
      <c r="R555" s="1165">
        <v>264</v>
      </c>
      <c r="S555" s="1165">
        <v>13</v>
      </c>
      <c r="T555" s="1165">
        <v>3180</v>
      </c>
      <c r="U555" s="1165" t="s">
        <v>30</v>
      </c>
      <c r="V555" s="1165" t="s">
        <v>17</v>
      </c>
      <c r="W555" s="1165">
        <v>2.4E-2</v>
      </c>
      <c r="X555" s="1165" t="s">
        <v>37</v>
      </c>
      <c r="Y555" s="1165" t="s">
        <v>17</v>
      </c>
      <c r="Z555" s="1165">
        <v>2E-3</v>
      </c>
      <c r="AA555" s="1165" t="s">
        <v>17</v>
      </c>
      <c r="AB555" s="1165" t="s">
        <v>17</v>
      </c>
      <c r="AC555" s="1165">
        <v>0.315</v>
      </c>
      <c r="AD555" s="1165">
        <v>0.02</v>
      </c>
      <c r="AE555" s="1165" t="s">
        <v>30</v>
      </c>
      <c r="AF555" s="1165" t="s">
        <v>50</v>
      </c>
      <c r="AG555" s="1165">
        <v>0.89</v>
      </c>
      <c r="AH555" s="1165" t="s">
        <v>52</v>
      </c>
      <c r="AI555" s="1165" t="s">
        <v>30</v>
      </c>
      <c r="AJ555" s="1165" t="s">
        <v>17</v>
      </c>
      <c r="AK555" s="1165">
        <v>2.4E-2</v>
      </c>
      <c r="AL555" s="1165" t="s">
        <v>37</v>
      </c>
      <c r="AM555" s="1165" t="s">
        <v>17</v>
      </c>
      <c r="AN555" s="1165">
        <v>2E-3</v>
      </c>
      <c r="AO555" s="1165" t="s">
        <v>17</v>
      </c>
      <c r="AP555" s="1165" t="s">
        <v>17</v>
      </c>
      <c r="AQ555" s="1165">
        <v>0.33500000000000002</v>
      </c>
      <c r="AR555" s="1165">
        <v>1.7999999999999999E-2</v>
      </c>
      <c r="AS555" s="1165" t="s">
        <v>30</v>
      </c>
      <c r="AT555" s="1165" t="s">
        <v>50</v>
      </c>
      <c r="AU555" s="1165">
        <v>0.99</v>
      </c>
      <c r="AV555" s="1165">
        <v>0.22</v>
      </c>
      <c r="AW555" s="1165" t="s">
        <v>37</v>
      </c>
      <c r="AX555" s="1165" t="s">
        <v>37</v>
      </c>
      <c r="AY555" s="1165" t="s">
        <v>53</v>
      </c>
      <c r="AZ555" s="1165" t="s">
        <v>85</v>
      </c>
      <c r="BA555" s="1165" t="s">
        <v>85</v>
      </c>
      <c r="BB555" s="1165" t="s">
        <v>85</v>
      </c>
      <c r="BC555" s="1165" t="s">
        <v>85</v>
      </c>
      <c r="BD555" s="1165" t="s">
        <v>85</v>
      </c>
      <c r="BE555" s="1165" t="s">
        <v>85</v>
      </c>
      <c r="BF555" s="1165" t="s">
        <v>85</v>
      </c>
      <c r="BG555" s="1165" t="s">
        <v>85</v>
      </c>
      <c r="BH555" s="1165" t="s">
        <v>85</v>
      </c>
      <c r="BI555" s="1165" t="s">
        <v>85</v>
      </c>
      <c r="BJ555" s="1165" t="s">
        <v>85</v>
      </c>
      <c r="BK555" s="1165" t="s">
        <v>85</v>
      </c>
      <c r="BL555" s="1165" t="s">
        <v>102</v>
      </c>
      <c r="BM555" s="1165" t="s">
        <v>85</v>
      </c>
      <c r="BN555" s="1165" t="s">
        <v>85</v>
      </c>
      <c r="BO555" s="1165" t="s">
        <v>85</v>
      </c>
      <c r="BP555" s="1165" t="s">
        <v>102</v>
      </c>
      <c r="BQ555" s="1165" t="s">
        <v>102</v>
      </c>
      <c r="BR555" s="1165" t="s">
        <v>332</v>
      </c>
      <c r="BS555" s="1165" t="s">
        <v>0</v>
      </c>
      <c r="BT555" s="1165" t="s">
        <v>333</v>
      </c>
      <c r="BU555" s="1165" t="s">
        <v>0</v>
      </c>
      <c r="BV555" s="1165" t="s">
        <v>0</v>
      </c>
      <c r="BW555" s="1165" t="s">
        <v>332</v>
      </c>
      <c r="BX555" s="1165" t="s">
        <v>332</v>
      </c>
      <c r="BY555" s="1165" t="s">
        <v>333</v>
      </c>
      <c r="BZ555" s="1165" t="s">
        <v>333</v>
      </c>
      <c r="CA555" s="1165" t="s">
        <v>333</v>
      </c>
      <c r="CB555" s="1165" t="s">
        <v>333</v>
      </c>
      <c r="CC555" s="1165" t="s">
        <v>333</v>
      </c>
      <c r="CD555" s="1165" t="s">
        <v>51</v>
      </c>
      <c r="CE555" s="1165" t="s">
        <v>15</v>
      </c>
      <c r="CF555" s="1165" t="s">
        <v>15</v>
      </c>
      <c r="CG555" s="1165" t="s">
        <v>15</v>
      </c>
      <c r="CH555" s="1165" t="s">
        <v>15</v>
      </c>
      <c r="CI555" s="1165" t="s">
        <v>15</v>
      </c>
      <c r="CJ555" s="1165" t="s">
        <v>51</v>
      </c>
      <c r="CK555" s="1165" t="s">
        <v>53</v>
      </c>
      <c r="CL555" s="1165">
        <f t="shared" si="13"/>
        <v>10</v>
      </c>
      <c r="CN555" s="1165"/>
      <c r="CO555" s="1165"/>
      <c r="CP555" s="1165"/>
      <c r="CQ555" s="1165"/>
    </row>
    <row r="556" spans="1:95" hidden="1">
      <c r="A556" s="1165" t="s">
        <v>718</v>
      </c>
      <c r="B556" s="1180">
        <v>45292</v>
      </c>
      <c r="C556" s="1181">
        <v>45321</v>
      </c>
      <c r="D556" s="1182"/>
      <c r="E556" s="1165">
        <v>7.93</v>
      </c>
      <c r="F556" s="1165">
        <v>6180</v>
      </c>
      <c r="G556" s="1234">
        <v>28.4</v>
      </c>
      <c r="H556" s="1165" t="s">
        <v>245</v>
      </c>
      <c r="I556" s="1165" t="s">
        <v>246</v>
      </c>
      <c r="J556" s="1165" t="s">
        <v>433</v>
      </c>
      <c r="K556" s="1165" t="s">
        <v>2</v>
      </c>
      <c r="L556" s="1183">
        <v>8.17</v>
      </c>
      <c r="M556" s="1165">
        <v>6370</v>
      </c>
      <c r="N556" s="1165">
        <v>14</v>
      </c>
      <c r="O556" s="1165"/>
      <c r="P556" s="1165"/>
      <c r="Q556" s="1165"/>
      <c r="R556" s="1165"/>
      <c r="S556" s="1165"/>
      <c r="T556" s="1165"/>
      <c r="U556" s="1165"/>
      <c r="V556" s="1165"/>
      <c r="W556" s="1165"/>
      <c r="X556" s="1165"/>
      <c r="Y556" s="1165"/>
      <c r="Z556" s="1165"/>
      <c r="AA556" s="1165"/>
      <c r="AB556" s="1165"/>
      <c r="AC556" s="1165"/>
      <c r="AD556" s="1165"/>
      <c r="AE556" s="1165"/>
      <c r="AF556" s="1165"/>
      <c r="AG556" s="1165"/>
      <c r="AH556" s="1165"/>
      <c r="AI556" s="1165"/>
      <c r="AJ556" s="1165"/>
      <c r="AK556" s="1165"/>
      <c r="AL556" s="1165"/>
      <c r="AM556" s="1165"/>
      <c r="AN556" s="1165"/>
      <c r="AO556" s="1165"/>
      <c r="AP556" s="1165"/>
      <c r="AQ556" s="1165"/>
      <c r="AR556" s="1165"/>
      <c r="AS556" s="1165"/>
      <c r="AT556" s="1165"/>
      <c r="AU556" s="1165"/>
      <c r="AV556" s="1165"/>
      <c r="AW556" s="1165"/>
      <c r="AX556" s="1165"/>
      <c r="AY556" s="1165"/>
      <c r="AZ556" s="1165"/>
      <c r="BA556" s="1165"/>
      <c r="BB556" s="1165"/>
      <c r="BC556" s="1165"/>
      <c r="BD556" s="1165"/>
      <c r="BE556" s="1165"/>
      <c r="BF556" s="1165"/>
      <c r="BG556" s="1165"/>
      <c r="BH556" s="1165"/>
      <c r="BI556" s="1165"/>
      <c r="BJ556" s="1165"/>
      <c r="BK556" s="1165"/>
      <c r="BL556" s="1165"/>
      <c r="BM556" s="1165"/>
      <c r="BN556" s="1165"/>
      <c r="BO556" s="1165"/>
      <c r="BP556" s="1165"/>
      <c r="BQ556" s="1165"/>
      <c r="BR556" s="1165"/>
      <c r="BS556" s="1165"/>
      <c r="BT556" s="1165"/>
      <c r="BU556" s="1165"/>
      <c r="BV556" s="1165"/>
      <c r="BW556" s="1165"/>
      <c r="BX556" s="1165"/>
      <c r="BY556" s="1165"/>
      <c r="BZ556" s="1165"/>
      <c r="CA556" s="1165"/>
      <c r="CB556" s="1165"/>
      <c r="CC556" s="1165"/>
      <c r="CD556" s="1165"/>
      <c r="CE556" s="1165"/>
      <c r="CF556" s="1165"/>
      <c r="CG556" s="1165"/>
      <c r="CH556" s="1165"/>
      <c r="CI556" s="1165"/>
      <c r="CJ556" s="1165"/>
      <c r="CK556" s="1165"/>
      <c r="CL556" s="1223">
        <f t="shared" si="13"/>
        <v>14</v>
      </c>
      <c r="CN556" s="1165"/>
      <c r="CO556" s="1165"/>
      <c r="CP556" s="1165"/>
      <c r="CQ556" s="1165"/>
    </row>
    <row r="557" spans="1:95" hidden="1">
      <c r="A557" s="1165" t="s">
        <v>754</v>
      </c>
      <c r="B557" s="1180">
        <v>45323</v>
      </c>
      <c r="C557" s="1181">
        <v>45350</v>
      </c>
      <c r="D557" s="1182"/>
      <c r="E557" s="1183">
        <v>8.1199999999999992</v>
      </c>
      <c r="F557" s="1165">
        <v>5980</v>
      </c>
      <c r="G557" s="1234">
        <v>30.2</v>
      </c>
      <c r="H557" s="1165" t="s">
        <v>245</v>
      </c>
      <c r="I557" s="1165" t="s">
        <v>246</v>
      </c>
      <c r="J557" s="1165" t="s">
        <v>433</v>
      </c>
      <c r="K557" s="1165" t="s">
        <v>9</v>
      </c>
      <c r="L557" s="1183">
        <v>8.31</v>
      </c>
      <c r="M557" s="1165">
        <v>6110</v>
      </c>
      <c r="N557" s="1165">
        <v>20</v>
      </c>
      <c r="O557" s="1165"/>
      <c r="P557" s="1165"/>
      <c r="Q557" s="1165"/>
      <c r="R557" s="1165"/>
      <c r="S557" s="1165"/>
      <c r="T557" s="1165"/>
      <c r="U557" s="1165"/>
      <c r="V557" s="1165"/>
      <c r="W557" s="1165"/>
      <c r="X557" s="1165"/>
      <c r="Y557" s="1165"/>
      <c r="Z557" s="1165"/>
      <c r="AA557" s="1165"/>
      <c r="AB557" s="1165"/>
      <c r="AC557" s="1165"/>
      <c r="AD557" s="1165"/>
      <c r="AE557" s="1165"/>
      <c r="AF557" s="1165"/>
      <c r="AG557" s="1165"/>
      <c r="AH557" s="1165"/>
      <c r="AI557" s="1165"/>
      <c r="AJ557" s="1165"/>
      <c r="AK557" s="1165"/>
      <c r="AL557" s="1165"/>
      <c r="AM557" s="1165"/>
      <c r="AN557" s="1165"/>
      <c r="AO557" s="1165"/>
      <c r="AP557" s="1165"/>
      <c r="AQ557" s="1165"/>
      <c r="AR557" s="1165"/>
      <c r="AS557" s="1165"/>
      <c r="AT557" s="1165"/>
      <c r="AU557" s="1165"/>
      <c r="AV557" s="1165"/>
      <c r="AW557" s="1165"/>
      <c r="AX557" s="1165"/>
      <c r="AY557" s="1165"/>
      <c r="AZ557" s="1165"/>
      <c r="BA557" s="1165"/>
      <c r="BB557" s="1165"/>
      <c r="BC557" s="1165"/>
      <c r="BD557" s="1165"/>
      <c r="BE557" s="1165"/>
      <c r="BF557" s="1165"/>
      <c r="BG557" s="1165"/>
      <c r="BH557" s="1165"/>
      <c r="BI557" s="1165"/>
      <c r="BJ557" s="1165"/>
      <c r="BK557" s="1165"/>
      <c r="BL557" s="1165"/>
      <c r="BM557" s="1165"/>
      <c r="BN557" s="1165"/>
      <c r="BO557" s="1165"/>
      <c r="BP557" s="1165"/>
      <c r="BQ557" s="1165"/>
      <c r="BR557" s="1165"/>
      <c r="BS557" s="1165"/>
      <c r="BT557" s="1165"/>
      <c r="BU557" s="1165"/>
      <c r="BV557" s="1165"/>
      <c r="BW557" s="1165"/>
      <c r="BX557" s="1165"/>
      <c r="BY557" s="1165"/>
      <c r="BZ557" s="1165"/>
      <c r="CA557" s="1165"/>
      <c r="CB557" s="1165"/>
      <c r="CC557" s="1165"/>
      <c r="CD557" s="1165"/>
      <c r="CE557" s="1165"/>
      <c r="CF557" s="1165"/>
      <c r="CG557" s="1165"/>
      <c r="CH557" s="1165"/>
      <c r="CI557" s="1165"/>
      <c r="CJ557" s="1165"/>
      <c r="CK557" s="1165"/>
      <c r="CL557" s="1223">
        <f t="shared" si="13"/>
        <v>20</v>
      </c>
      <c r="CN557" s="1165"/>
      <c r="CO557" s="1165"/>
      <c r="CP557" s="1165"/>
      <c r="CQ557" s="1165"/>
    </row>
    <row r="558" spans="1:95" hidden="1">
      <c r="A558" s="1165" t="s">
        <v>798</v>
      </c>
      <c r="B558" s="1180">
        <v>45352</v>
      </c>
      <c r="C558" s="1181">
        <v>45363</v>
      </c>
      <c r="D558" s="1182"/>
      <c r="E558" s="1183">
        <v>8.34</v>
      </c>
      <c r="F558" s="1165">
        <v>13900</v>
      </c>
      <c r="G558" s="1234">
        <v>26.3</v>
      </c>
      <c r="H558" s="1165" t="s">
        <v>245</v>
      </c>
      <c r="I558" s="1165" t="s">
        <v>246</v>
      </c>
      <c r="J558" s="1165" t="s">
        <v>433</v>
      </c>
      <c r="K558" s="1165" t="s">
        <v>8</v>
      </c>
      <c r="L558" s="1183">
        <v>7.98</v>
      </c>
      <c r="M558" s="1165">
        <v>14700</v>
      </c>
      <c r="N558" s="1165">
        <v>10</v>
      </c>
      <c r="O558" s="1165"/>
      <c r="P558" s="1165"/>
      <c r="Q558" s="1165"/>
      <c r="R558" s="1165"/>
      <c r="S558" s="1165"/>
      <c r="T558" s="1165"/>
      <c r="U558" s="1165" t="s">
        <v>30</v>
      </c>
      <c r="V558" s="1165">
        <v>4.0000000000000001E-3</v>
      </c>
      <c r="W558" s="1165">
        <v>2.8000000000000001E-2</v>
      </c>
      <c r="X558" s="1165">
        <v>4.0000000000000002E-4</v>
      </c>
      <c r="Y558" s="1165" t="s">
        <v>17</v>
      </c>
      <c r="Z558" s="1165"/>
      <c r="AA558" s="1165">
        <v>3.0000000000000001E-3</v>
      </c>
      <c r="AB558" s="1165">
        <v>1E-3</v>
      </c>
      <c r="AC558" s="1165">
        <v>0.111</v>
      </c>
      <c r="AD558" s="1165">
        <v>7.0000000000000001E-3</v>
      </c>
      <c r="AE558" s="1165" t="s">
        <v>30</v>
      </c>
      <c r="AF558" s="1165" t="s">
        <v>50</v>
      </c>
      <c r="AG558" s="1165">
        <v>0.8</v>
      </c>
      <c r="AH558" s="1165" t="s">
        <v>52</v>
      </c>
      <c r="AI558" s="1165">
        <v>0.03</v>
      </c>
      <c r="AJ558" s="1165">
        <v>4.0000000000000001E-3</v>
      </c>
      <c r="AK558" s="1165">
        <v>2.5000000000000001E-2</v>
      </c>
      <c r="AL558" s="1165" t="s">
        <v>37</v>
      </c>
      <c r="AM558" s="1165" t="s">
        <v>17</v>
      </c>
      <c r="AN558" s="1165"/>
      <c r="AO558" s="1165" t="s">
        <v>17</v>
      </c>
      <c r="AP558" s="1165" t="s">
        <v>17</v>
      </c>
      <c r="AQ558" s="1165">
        <v>0.14299999999999999</v>
      </c>
      <c r="AR558" s="1165">
        <v>8.0000000000000002E-3</v>
      </c>
      <c r="AS558" s="1165" t="s">
        <v>30</v>
      </c>
      <c r="AT558" s="1165" t="s">
        <v>50</v>
      </c>
      <c r="AU558" s="1165">
        <v>0.91</v>
      </c>
      <c r="AV558" s="1165" t="s">
        <v>52</v>
      </c>
      <c r="AW558" s="1165" t="s">
        <v>37</v>
      </c>
      <c r="AX558" s="1165" t="s">
        <v>37</v>
      </c>
      <c r="AY558" s="1165" t="s">
        <v>53</v>
      </c>
      <c r="AZ558" s="1165" t="s">
        <v>85</v>
      </c>
      <c r="BA558" s="1165" t="s">
        <v>85</v>
      </c>
      <c r="BB558" s="1165" t="s">
        <v>85</v>
      </c>
      <c r="BC558" s="1165" t="s">
        <v>85</v>
      </c>
      <c r="BD558" s="1165" t="s">
        <v>85</v>
      </c>
      <c r="BE558" s="1165" t="s">
        <v>85</v>
      </c>
      <c r="BF558" s="1165" t="s">
        <v>85</v>
      </c>
      <c r="BG558" s="1165" t="s">
        <v>85</v>
      </c>
      <c r="BH558" s="1165" t="s">
        <v>85</v>
      </c>
      <c r="BI558" s="1165" t="s">
        <v>85</v>
      </c>
      <c r="BJ558" s="1165" t="s">
        <v>85</v>
      </c>
      <c r="BK558" s="1165" t="s">
        <v>85</v>
      </c>
      <c r="BL558" s="1165" t="s">
        <v>102</v>
      </c>
      <c r="BM558" s="1165" t="s">
        <v>85</v>
      </c>
      <c r="BN558" s="1165" t="s">
        <v>85</v>
      </c>
      <c r="BO558" s="1165" t="s">
        <v>85</v>
      </c>
      <c r="BP558" s="1165" t="s">
        <v>102</v>
      </c>
      <c r="BQ558" s="1165" t="s">
        <v>102</v>
      </c>
      <c r="BR558" s="1165" t="s">
        <v>332</v>
      </c>
      <c r="BS558" s="1165" t="s">
        <v>0</v>
      </c>
      <c r="BT558" s="1165" t="s">
        <v>333</v>
      </c>
      <c r="BU558" s="1165" t="s">
        <v>0</v>
      </c>
      <c r="BV558" s="1165" t="s">
        <v>0</v>
      </c>
      <c r="BW558" s="1165" t="s">
        <v>332</v>
      </c>
      <c r="BX558" s="1165" t="s">
        <v>332</v>
      </c>
      <c r="BY558" s="1165" t="s">
        <v>333</v>
      </c>
      <c r="BZ558" s="1165" t="s">
        <v>333</v>
      </c>
      <c r="CA558" s="1165" t="s">
        <v>333</v>
      </c>
      <c r="CB558" s="1165" t="s">
        <v>333</v>
      </c>
      <c r="CC558" s="1165" t="s">
        <v>333</v>
      </c>
      <c r="CD558" s="1165" t="s">
        <v>51</v>
      </c>
      <c r="CE558" s="1165" t="s">
        <v>15</v>
      </c>
      <c r="CF558" s="1165" t="s">
        <v>15</v>
      </c>
      <c r="CG558" s="1165" t="s">
        <v>15</v>
      </c>
      <c r="CH558" s="1165" t="s">
        <v>15</v>
      </c>
      <c r="CI558" s="1165" t="s">
        <v>15</v>
      </c>
      <c r="CJ558" s="1165" t="s">
        <v>51</v>
      </c>
      <c r="CK558" s="1165" t="s">
        <v>53</v>
      </c>
      <c r="CL558" s="1223">
        <f t="shared" si="13"/>
        <v>10</v>
      </c>
      <c r="CN558" s="1165" t="s">
        <v>17</v>
      </c>
      <c r="CO558" s="1165">
        <v>3.0000000000000001E-3</v>
      </c>
      <c r="CP558" s="1165" t="s">
        <v>17</v>
      </c>
      <c r="CQ558" s="1165">
        <v>3.0000000000000001E-3</v>
      </c>
    </row>
    <row r="559" spans="1:95" hidden="1">
      <c r="A559" s="1165" t="s">
        <v>718</v>
      </c>
      <c r="B559" s="1180">
        <v>45383</v>
      </c>
      <c r="C559" s="1181">
        <v>45390</v>
      </c>
      <c r="D559" s="1182"/>
      <c r="E559" s="1183">
        <v>8.1999999999999993</v>
      </c>
      <c r="F559" s="1165">
        <v>5370</v>
      </c>
      <c r="G559" s="1234">
        <v>23.7</v>
      </c>
      <c r="H559" s="1165" t="s">
        <v>245</v>
      </c>
      <c r="I559" s="1165" t="s">
        <v>246</v>
      </c>
      <c r="J559" s="1165" t="s">
        <v>433</v>
      </c>
      <c r="K559" s="1165" t="s">
        <v>2</v>
      </c>
      <c r="L559" s="1183">
        <v>8.4</v>
      </c>
      <c r="M559" s="1165">
        <v>8630</v>
      </c>
      <c r="N559" s="1165" t="s">
        <v>53</v>
      </c>
      <c r="O559" s="1165"/>
      <c r="P559" s="1165"/>
      <c r="Q559" s="1165"/>
      <c r="R559" s="1165"/>
      <c r="S559" s="1165"/>
      <c r="T559" s="1165"/>
      <c r="U559" s="1165"/>
      <c r="V559" s="1165"/>
      <c r="W559" s="1165"/>
      <c r="X559" s="1165"/>
      <c r="Y559" s="1165"/>
      <c r="Z559" s="1165"/>
      <c r="AA559" s="1165"/>
      <c r="AB559" s="1165"/>
      <c r="AC559" s="1165"/>
      <c r="AD559" s="1165"/>
      <c r="AE559" s="1165"/>
      <c r="AF559" s="1165"/>
      <c r="AG559" s="1165"/>
      <c r="AH559" s="1165"/>
      <c r="AI559" s="1165"/>
      <c r="AJ559" s="1165"/>
      <c r="AK559" s="1165"/>
      <c r="AL559" s="1165"/>
      <c r="AM559" s="1165"/>
      <c r="AN559" s="1165"/>
      <c r="AO559" s="1165"/>
      <c r="AP559" s="1165"/>
      <c r="AQ559" s="1165"/>
      <c r="AR559" s="1165"/>
      <c r="AS559" s="1165"/>
      <c r="AT559" s="1165"/>
      <c r="AU559" s="1165"/>
      <c r="AV559" s="1165"/>
      <c r="AW559" s="1165"/>
      <c r="AX559" s="1165"/>
      <c r="AY559" s="1165"/>
      <c r="AZ559" s="1165"/>
      <c r="BA559" s="1165"/>
      <c r="BB559" s="1165"/>
      <c r="BC559" s="1165"/>
      <c r="BD559" s="1165"/>
      <c r="BE559" s="1165"/>
      <c r="BF559" s="1165"/>
      <c r="BG559" s="1165"/>
      <c r="BH559" s="1165"/>
      <c r="BI559" s="1165"/>
      <c r="BJ559" s="1165"/>
      <c r="BK559" s="1165"/>
      <c r="BL559" s="1165"/>
      <c r="BM559" s="1165"/>
      <c r="BN559" s="1165"/>
      <c r="BO559" s="1165"/>
      <c r="BP559" s="1165"/>
      <c r="BQ559" s="1165"/>
      <c r="BR559" s="1165"/>
      <c r="BS559" s="1165"/>
      <c r="BT559" s="1165"/>
      <c r="BU559" s="1165"/>
      <c r="BV559" s="1165"/>
      <c r="BW559" s="1165"/>
      <c r="BX559" s="1165"/>
      <c r="BY559" s="1165"/>
      <c r="BZ559" s="1165"/>
      <c r="CA559" s="1165"/>
      <c r="CB559" s="1165"/>
      <c r="CC559" s="1165"/>
      <c r="CD559" s="1165"/>
      <c r="CE559" s="1165"/>
      <c r="CF559" s="1165"/>
      <c r="CG559" s="1165"/>
      <c r="CH559" s="1165"/>
      <c r="CI559" s="1165"/>
      <c r="CJ559" s="1165"/>
      <c r="CK559" s="1165"/>
      <c r="CL559" s="1223">
        <f t="shared" si="13"/>
        <v>2.5</v>
      </c>
      <c r="CN559" s="1165"/>
      <c r="CO559" s="1165"/>
      <c r="CP559" s="1165"/>
      <c r="CQ559" s="1165"/>
    </row>
    <row r="560" spans="1:95" hidden="1">
      <c r="A560" s="1165" t="s">
        <v>785</v>
      </c>
      <c r="B560" s="1180">
        <v>45413</v>
      </c>
      <c r="C560" s="1181">
        <v>45433</v>
      </c>
      <c r="D560" s="1165" t="s">
        <v>719</v>
      </c>
      <c r="E560" s="1183">
        <v>7.82</v>
      </c>
      <c r="F560" s="1165">
        <v>4450</v>
      </c>
      <c r="G560" s="1234">
        <v>14.6</v>
      </c>
      <c r="H560" s="1165" t="s">
        <v>245</v>
      </c>
      <c r="I560" s="1165" t="s">
        <v>246</v>
      </c>
      <c r="J560" s="1165" t="s">
        <v>433</v>
      </c>
      <c r="K560" s="1165" t="s">
        <v>240</v>
      </c>
      <c r="L560" s="1183">
        <v>7.76</v>
      </c>
      <c r="M560" s="1165">
        <v>4510</v>
      </c>
      <c r="N560" s="1165">
        <v>39</v>
      </c>
      <c r="O560" s="1165"/>
      <c r="P560" s="1165"/>
      <c r="Q560" s="1165"/>
      <c r="R560" s="1165"/>
      <c r="S560" s="1165"/>
      <c r="T560" s="1165"/>
      <c r="U560" s="1165"/>
      <c r="V560" s="1165"/>
      <c r="W560" s="1165"/>
      <c r="X560" s="1165"/>
      <c r="Y560" s="1165"/>
      <c r="Z560" s="1165"/>
      <c r="AA560" s="1165"/>
      <c r="AB560" s="1165"/>
      <c r="AC560" s="1165"/>
      <c r="AD560" s="1165"/>
      <c r="AE560" s="1165"/>
      <c r="AF560" s="1165"/>
      <c r="AG560" s="1165"/>
      <c r="AH560" s="1165"/>
      <c r="AI560" s="1165"/>
      <c r="AJ560" s="1165"/>
      <c r="AK560" s="1165"/>
      <c r="AL560" s="1165"/>
      <c r="AM560" s="1165"/>
      <c r="AN560" s="1165"/>
      <c r="AO560" s="1165"/>
      <c r="AP560" s="1165"/>
      <c r="AQ560" s="1165"/>
      <c r="AR560" s="1165"/>
      <c r="AS560" s="1165"/>
      <c r="AT560" s="1165"/>
      <c r="AU560" s="1165"/>
      <c r="AV560" s="1165"/>
      <c r="AW560" s="1165"/>
      <c r="AX560" s="1165"/>
      <c r="AY560" s="1165"/>
      <c r="AZ560" s="1165"/>
      <c r="BA560" s="1165"/>
      <c r="BB560" s="1165"/>
      <c r="BC560" s="1165"/>
      <c r="BD560" s="1165"/>
      <c r="BE560" s="1165"/>
      <c r="BF560" s="1165"/>
      <c r="BG560" s="1165"/>
      <c r="BH560" s="1165"/>
      <c r="BI560" s="1165"/>
      <c r="BJ560" s="1165"/>
      <c r="BK560" s="1165"/>
      <c r="BL560" s="1165"/>
      <c r="BM560" s="1165"/>
      <c r="BN560" s="1165"/>
      <c r="BO560" s="1165"/>
      <c r="BP560" s="1165"/>
      <c r="BQ560" s="1165"/>
      <c r="BR560" s="1165"/>
      <c r="BS560" s="1165"/>
      <c r="BT560" s="1165"/>
      <c r="BU560" s="1165"/>
      <c r="BV560" s="1165"/>
      <c r="BW560" s="1165"/>
      <c r="BX560" s="1165"/>
      <c r="BY560" s="1165"/>
      <c r="BZ560" s="1165"/>
      <c r="CA560" s="1165"/>
      <c r="CB560" s="1165"/>
      <c r="CC560" s="1165"/>
      <c r="CD560" s="1165"/>
      <c r="CE560" s="1165"/>
      <c r="CF560" s="1165"/>
      <c r="CG560" s="1165"/>
      <c r="CH560" s="1165"/>
      <c r="CI560" s="1165"/>
      <c r="CJ560" s="1165"/>
      <c r="CK560" s="1165"/>
      <c r="CL560" s="1223">
        <f t="shared" si="13"/>
        <v>39</v>
      </c>
      <c r="CN560" s="1165"/>
      <c r="CO560" s="1165"/>
      <c r="CP560" s="1165"/>
      <c r="CQ560" s="1165"/>
    </row>
    <row r="561" spans="1:95" hidden="1">
      <c r="A561" s="1165" t="s">
        <v>805</v>
      </c>
      <c r="B561" s="1180">
        <v>45444</v>
      </c>
      <c r="C561" s="1181">
        <v>45455</v>
      </c>
      <c r="D561" s="1165"/>
      <c r="E561" s="1183">
        <v>8.44</v>
      </c>
      <c r="F561" s="1165">
        <v>6520</v>
      </c>
      <c r="G561" s="1234">
        <v>14.8</v>
      </c>
      <c r="H561" s="1165" t="s">
        <v>245</v>
      </c>
      <c r="I561" s="1165" t="s">
        <v>246</v>
      </c>
      <c r="J561" s="1165" t="s">
        <v>433</v>
      </c>
      <c r="K561" s="1165" t="s">
        <v>12</v>
      </c>
      <c r="L561" s="1183">
        <v>8.4499999999999993</v>
      </c>
      <c r="M561" s="1165">
        <v>6960</v>
      </c>
      <c r="N561" s="1165">
        <v>13</v>
      </c>
      <c r="O561" s="1165"/>
      <c r="P561" s="1165"/>
      <c r="Q561" s="1165"/>
      <c r="R561" s="1165"/>
      <c r="S561" s="1165"/>
      <c r="T561" s="1165"/>
      <c r="U561" s="1165"/>
      <c r="V561" s="1165"/>
      <c r="W561" s="1165"/>
      <c r="X561" s="1165"/>
      <c r="Y561" s="1165"/>
      <c r="Z561" s="1165"/>
      <c r="AA561" s="1165"/>
      <c r="AB561" s="1165"/>
      <c r="AC561" s="1165"/>
      <c r="AD561" s="1165"/>
      <c r="AE561" s="1165"/>
      <c r="AF561" s="1165"/>
      <c r="AG561" s="1165"/>
      <c r="AH561" s="1165" t="s">
        <v>52</v>
      </c>
      <c r="AI561" s="1165"/>
      <c r="AJ561" s="1165" t="s">
        <v>17</v>
      </c>
      <c r="AK561" s="1165">
        <v>7.1999999999999995E-2</v>
      </c>
      <c r="AL561" s="1165" t="s">
        <v>37</v>
      </c>
      <c r="AM561" s="1165" t="s">
        <v>17</v>
      </c>
      <c r="AN561" s="1165"/>
      <c r="AO561" s="1165">
        <v>1E-3</v>
      </c>
      <c r="AP561" s="1165" t="s">
        <v>17</v>
      </c>
      <c r="AQ561" s="1165">
        <v>0.127</v>
      </c>
      <c r="AR561" s="1165">
        <v>4.0000000000000001E-3</v>
      </c>
      <c r="AS561" s="1165" t="s">
        <v>30</v>
      </c>
      <c r="AT561" s="1165" t="s">
        <v>50</v>
      </c>
      <c r="AU561" s="1165">
        <v>0.1</v>
      </c>
      <c r="AV561" s="1165">
        <v>0.1</v>
      </c>
      <c r="AW561" s="1165"/>
      <c r="AX561" s="1165" t="s">
        <v>37</v>
      </c>
      <c r="AY561" s="1165" t="s">
        <v>53</v>
      </c>
      <c r="AZ561" s="1165" t="s">
        <v>85</v>
      </c>
      <c r="BA561" s="1165" t="s">
        <v>85</v>
      </c>
      <c r="BB561" s="1165" t="s">
        <v>85</v>
      </c>
      <c r="BC561" s="1165" t="s">
        <v>85</v>
      </c>
      <c r="BD561" s="1165" t="s">
        <v>85</v>
      </c>
      <c r="BE561" s="1165" t="s">
        <v>85</v>
      </c>
      <c r="BF561" s="1165" t="s">
        <v>85</v>
      </c>
      <c r="BG561" s="1165" t="s">
        <v>85</v>
      </c>
      <c r="BH561" s="1165" t="s">
        <v>85</v>
      </c>
      <c r="BI561" s="1165" t="s">
        <v>85</v>
      </c>
      <c r="BJ561" s="1165" t="s">
        <v>85</v>
      </c>
      <c r="BK561" s="1165" t="s">
        <v>85</v>
      </c>
      <c r="BL561" s="1165" t="s">
        <v>102</v>
      </c>
      <c r="BM561" s="1165" t="s">
        <v>85</v>
      </c>
      <c r="BN561" s="1165" t="s">
        <v>85</v>
      </c>
      <c r="BO561" s="1165" t="s">
        <v>85</v>
      </c>
      <c r="BP561" s="1165" t="s">
        <v>102</v>
      </c>
      <c r="BQ561" s="1165" t="s">
        <v>102</v>
      </c>
      <c r="BR561" s="1165" t="s">
        <v>332</v>
      </c>
      <c r="BS561" s="1165" t="s">
        <v>0</v>
      </c>
      <c r="BT561" s="1165" t="s">
        <v>333</v>
      </c>
      <c r="BU561" s="1165" t="s">
        <v>0</v>
      </c>
      <c r="BV561" s="1165" t="s">
        <v>0</v>
      </c>
      <c r="BW561" s="1165" t="s">
        <v>332</v>
      </c>
      <c r="BX561" s="1165" t="s">
        <v>332</v>
      </c>
      <c r="BY561" s="1165" t="s">
        <v>333</v>
      </c>
      <c r="BZ561" s="1165" t="s">
        <v>333</v>
      </c>
      <c r="CA561" s="1165" t="s">
        <v>333</v>
      </c>
      <c r="CB561" s="1165" t="s">
        <v>333</v>
      </c>
      <c r="CC561" s="1165" t="s">
        <v>333</v>
      </c>
      <c r="CD561" s="1165" t="s">
        <v>51</v>
      </c>
      <c r="CE561" s="1165" t="s">
        <v>15</v>
      </c>
      <c r="CF561" s="1165" t="s">
        <v>15</v>
      </c>
      <c r="CG561" s="1165" t="s">
        <v>15</v>
      </c>
      <c r="CH561" s="1165" t="s">
        <v>15</v>
      </c>
      <c r="CI561" s="1165" t="s">
        <v>15</v>
      </c>
      <c r="CJ561" s="1165" t="s">
        <v>51</v>
      </c>
      <c r="CK561" s="1165" t="s">
        <v>53</v>
      </c>
      <c r="CL561" s="1223">
        <f t="shared" si="13"/>
        <v>13</v>
      </c>
      <c r="CN561" s="1165"/>
      <c r="CO561" s="1165"/>
      <c r="CP561" s="1165"/>
      <c r="CQ561" s="1165"/>
    </row>
    <row r="562" spans="1:95" hidden="1">
      <c r="A562" s="1165" t="s">
        <v>798</v>
      </c>
      <c r="B562" s="1180">
        <v>45474</v>
      </c>
      <c r="C562" s="1181">
        <v>45481</v>
      </c>
      <c r="D562" s="1165"/>
      <c r="E562" s="1183">
        <v>9.1999999999999993</v>
      </c>
      <c r="F562" s="1165">
        <v>8.25</v>
      </c>
      <c r="G562" s="1234">
        <v>13.9</v>
      </c>
      <c r="H562" s="1165" t="s">
        <v>245</v>
      </c>
      <c r="I562" s="1165" t="s">
        <v>246</v>
      </c>
      <c r="J562" s="1165" t="s">
        <v>543</v>
      </c>
      <c r="K562" s="1165" t="s">
        <v>8</v>
      </c>
      <c r="L562" s="1183">
        <v>9.1999999999999993</v>
      </c>
      <c r="M562" s="1165">
        <v>8560</v>
      </c>
      <c r="N562" s="1165">
        <v>105</v>
      </c>
      <c r="O562" s="1165"/>
      <c r="P562" s="1165"/>
      <c r="Q562" s="1165"/>
      <c r="R562" s="1165"/>
      <c r="S562" s="1165"/>
      <c r="T562" s="1165"/>
      <c r="U562" s="1165"/>
      <c r="V562" s="1165"/>
      <c r="W562" s="1165"/>
      <c r="X562" s="1165"/>
      <c r="Y562" s="1165"/>
      <c r="Z562" s="1165"/>
      <c r="AA562" s="1165"/>
      <c r="AB562" s="1165"/>
      <c r="AC562" s="1165"/>
      <c r="AD562" s="1165"/>
      <c r="AE562" s="1165"/>
      <c r="AF562" s="1165"/>
      <c r="AG562" s="1165"/>
      <c r="AH562" s="1165"/>
      <c r="AI562" s="1165"/>
      <c r="AJ562" s="1165"/>
      <c r="AK562" s="1165"/>
      <c r="AL562" s="1165"/>
      <c r="AM562" s="1165"/>
      <c r="AN562" s="1165"/>
      <c r="AO562" s="1165"/>
      <c r="AP562" s="1165"/>
      <c r="AQ562" s="1165"/>
      <c r="AR562" s="1165"/>
      <c r="AS562" s="1165"/>
      <c r="AT562" s="1165"/>
      <c r="AU562" s="1165"/>
      <c r="AV562" s="1165"/>
      <c r="AW562" s="1165"/>
      <c r="AX562" s="1165"/>
      <c r="AY562" s="1165"/>
      <c r="AZ562" s="1165"/>
      <c r="BA562" s="1165"/>
      <c r="BB562" s="1165"/>
      <c r="BC562" s="1165"/>
      <c r="BD562" s="1165"/>
      <c r="BE562" s="1165"/>
      <c r="BF562" s="1165"/>
      <c r="BG562" s="1165"/>
      <c r="BH562" s="1165"/>
      <c r="BI562" s="1165"/>
      <c r="BJ562" s="1165"/>
      <c r="BK562" s="1165"/>
      <c r="BL562" s="1165"/>
      <c r="BM562" s="1165"/>
      <c r="BN562" s="1165"/>
      <c r="BO562" s="1165"/>
      <c r="BP562" s="1165"/>
      <c r="BQ562" s="1165"/>
      <c r="BR562" s="1165"/>
      <c r="BS562" s="1165"/>
      <c r="BT562" s="1165"/>
      <c r="BU562" s="1165"/>
      <c r="BV562" s="1165"/>
      <c r="BW562" s="1165"/>
      <c r="BX562" s="1165"/>
      <c r="BY562" s="1165"/>
      <c r="BZ562" s="1165"/>
      <c r="CA562" s="1165"/>
      <c r="CB562" s="1165"/>
      <c r="CC562" s="1165"/>
      <c r="CD562" s="1165"/>
      <c r="CE562" s="1165"/>
      <c r="CF562" s="1165"/>
      <c r="CG562" s="1165"/>
      <c r="CH562" s="1165"/>
      <c r="CI562" s="1165"/>
      <c r="CJ562" s="1165"/>
      <c r="CK562" s="1165"/>
      <c r="CL562" s="1223">
        <f t="shared" si="13"/>
        <v>105</v>
      </c>
      <c r="CN562" s="1165"/>
      <c r="CO562" s="1165"/>
      <c r="CP562" s="1165"/>
      <c r="CQ562" s="1165"/>
    </row>
    <row r="563" spans="1:95" hidden="1">
      <c r="A563" s="1165" t="s">
        <v>809</v>
      </c>
      <c r="B563" s="1180">
        <v>45505</v>
      </c>
      <c r="C563" s="1181">
        <v>45523</v>
      </c>
      <c r="D563" s="1165"/>
      <c r="E563" s="1183">
        <v>8.69</v>
      </c>
      <c r="F563" s="1165">
        <v>1886</v>
      </c>
      <c r="G563" s="1234">
        <v>17.899999999999999</v>
      </c>
      <c r="H563" s="1165" t="s">
        <v>245</v>
      </c>
      <c r="I563" s="1165" t="s">
        <v>246</v>
      </c>
      <c r="J563" s="1165" t="s">
        <v>433</v>
      </c>
      <c r="K563" s="1165" t="s">
        <v>844</v>
      </c>
      <c r="L563" s="1183">
        <v>8.64</v>
      </c>
      <c r="M563" s="1165">
        <v>1970</v>
      </c>
      <c r="N563" s="1165" t="s">
        <v>53</v>
      </c>
      <c r="O563" s="1165"/>
      <c r="P563" s="1165"/>
      <c r="Q563" s="1165"/>
      <c r="R563" s="1165"/>
      <c r="S563" s="1165"/>
      <c r="T563" s="1165"/>
      <c r="U563" s="1165"/>
      <c r="V563" s="1165"/>
      <c r="W563" s="1165"/>
      <c r="X563" s="1165"/>
      <c r="Y563" s="1165"/>
      <c r="Z563" s="1165"/>
      <c r="AA563" s="1165"/>
      <c r="AB563" s="1165"/>
      <c r="AC563" s="1165"/>
      <c r="AD563" s="1165"/>
      <c r="AE563" s="1165"/>
      <c r="AF563" s="1165"/>
      <c r="AG563" s="1165"/>
      <c r="AH563" s="1165"/>
      <c r="AI563" s="1165"/>
      <c r="AJ563" s="1165"/>
      <c r="AK563" s="1165"/>
      <c r="AL563" s="1165"/>
      <c r="AM563" s="1165"/>
      <c r="AN563" s="1165"/>
      <c r="AO563" s="1165"/>
      <c r="AP563" s="1165"/>
      <c r="AQ563" s="1165"/>
      <c r="AR563" s="1165"/>
      <c r="AS563" s="1165"/>
      <c r="AT563" s="1165"/>
      <c r="AU563" s="1165"/>
      <c r="AV563" s="1165"/>
      <c r="AW563" s="1165"/>
      <c r="AX563" s="1165"/>
      <c r="AY563" s="1165"/>
      <c r="AZ563" s="1165"/>
      <c r="BA563" s="1165"/>
      <c r="BB563" s="1165"/>
      <c r="BC563" s="1165"/>
      <c r="BD563" s="1165"/>
      <c r="BE563" s="1165"/>
      <c r="BF563" s="1165"/>
      <c r="BG563" s="1165"/>
      <c r="BH563" s="1165"/>
      <c r="BI563" s="1165"/>
      <c r="BJ563" s="1165"/>
      <c r="BK563" s="1165"/>
      <c r="BL563" s="1165"/>
      <c r="BM563" s="1165"/>
      <c r="BN563" s="1165"/>
      <c r="BO563" s="1165"/>
      <c r="BP563" s="1165"/>
      <c r="BQ563" s="1165"/>
      <c r="BR563" s="1165"/>
      <c r="BS563" s="1165"/>
      <c r="BT563" s="1165"/>
      <c r="BU563" s="1165"/>
      <c r="BV563" s="1165"/>
      <c r="BW563" s="1165"/>
      <c r="BX563" s="1165"/>
      <c r="BY563" s="1165"/>
      <c r="BZ563" s="1165"/>
      <c r="CA563" s="1165"/>
      <c r="CB563" s="1165"/>
      <c r="CC563" s="1165"/>
      <c r="CD563" s="1165"/>
      <c r="CE563" s="1165"/>
      <c r="CF563" s="1165"/>
      <c r="CG563" s="1165"/>
      <c r="CH563" s="1165"/>
      <c r="CI563" s="1165"/>
      <c r="CJ563" s="1165"/>
      <c r="CK563" s="1165"/>
      <c r="CL563" s="1223">
        <f t="shared" si="13"/>
        <v>2.5</v>
      </c>
      <c r="CN563" s="1165"/>
      <c r="CO563" s="1165"/>
      <c r="CP563" s="1165"/>
      <c r="CQ563" s="1165"/>
    </row>
    <row r="564" spans="1:95" hidden="1">
      <c r="A564" s="1165" t="s">
        <v>805</v>
      </c>
      <c r="B564" s="1180">
        <v>45536</v>
      </c>
      <c r="C564" s="1181">
        <v>45544</v>
      </c>
      <c r="D564" s="1165"/>
      <c r="E564" s="1183">
        <v>9.3000000000000007</v>
      </c>
      <c r="F564" s="1165">
        <v>9070</v>
      </c>
      <c r="G564" s="1234">
        <v>18.5</v>
      </c>
      <c r="H564" s="1165" t="s">
        <v>245</v>
      </c>
      <c r="I564" s="1165" t="s">
        <v>246</v>
      </c>
      <c r="J564" s="1165" t="s">
        <v>433</v>
      </c>
      <c r="K564" s="1165" t="s">
        <v>12</v>
      </c>
      <c r="L564" s="1183">
        <v>8.99</v>
      </c>
      <c r="M564" s="1165">
        <v>10100</v>
      </c>
      <c r="N564" s="1165">
        <v>25</v>
      </c>
      <c r="O564" s="1165" t="s">
        <v>51</v>
      </c>
      <c r="P564" s="1165">
        <v>18</v>
      </c>
      <c r="Q564" s="1165">
        <v>120</v>
      </c>
      <c r="R564" s="1165">
        <v>138</v>
      </c>
      <c r="S564" s="1165" t="s">
        <v>51</v>
      </c>
      <c r="T564" s="1165">
        <v>5010</v>
      </c>
      <c r="U564" s="1165" t="s">
        <v>30</v>
      </c>
      <c r="V564" s="1165" t="s">
        <v>17</v>
      </c>
      <c r="W564" s="1165"/>
      <c r="X564" s="1165" t="s">
        <v>37</v>
      </c>
      <c r="Y564" s="1165" t="s">
        <v>17</v>
      </c>
      <c r="Z564" s="1165" t="s">
        <v>17</v>
      </c>
      <c r="AA564" s="1165" t="s">
        <v>17</v>
      </c>
      <c r="AB564" s="1165" t="s">
        <v>17</v>
      </c>
      <c r="AC564" s="1165" t="s">
        <v>17</v>
      </c>
      <c r="AD564" s="1165">
        <v>2E-3</v>
      </c>
      <c r="AE564" s="1165" t="s">
        <v>30</v>
      </c>
      <c r="AF564" s="1165" t="s">
        <v>50</v>
      </c>
      <c r="AG564" s="1165">
        <v>0.12</v>
      </c>
      <c r="AH564" s="1165" t="s">
        <v>52</v>
      </c>
      <c r="AI564" s="1165">
        <v>0.05</v>
      </c>
      <c r="AJ564" s="1165" t="s">
        <v>17</v>
      </c>
      <c r="AK564" s="1165"/>
      <c r="AL564" s="1165" t="s">
        <v>37</v>
      </c>
      <c r="AM564" s="1165" t="s">
        <v>17</v>
      </c>
      <c r="AN564" s="1165" t="s">
        <v>17</v>
      </c>
      <c r="AO564" s="1165">
        <v>2E-3</v>
      </c>
      <c r="AP564" s="1165" t="s">
        <v>17</v>
      </c>
      <c r="AQ564" s="1165">
        <v>5.0000000000000001E-3</v>
      </c>
      <c r="AR564" s="1165">
        <v>3.0000000000000001E-3</v>
      </c>
      <c r="AS564" s="1165" t="s">
        <v>30</v>
      </c>
      <c r="AT564" s="1165" t="s">
        <v>50</v>
      </c>
      <c r="AU564" s="1165">
        <v>0.09</v>
      </c>
      <c r="AV564" s="1165">
        <v>0.06</v>
      </c>
      <c r="AW564" s="1165" t="s">
        <v>37</v>
      </c>
      <c r="AX564" s="1165" t="s">
        <v>37</v>
      </c>
      <c r="AY564" s="1165" t="s">
        <v>53</v>
      </c>
      <c r="AZ564" s="1165" t="s">
        <v>85</v>
      </c>
      <c r="BA564" s="1165" t="s">
        <v>85</v>
      </c>
      <c r="BB564" s="1165" t="s">
        <v>85</v>
      </c>
      <c r="BC564" s="1165" t="s">
        <v>85</v>
      </c>
      <c r="BD564" s="1165" t="s">
        <v>85</v>
      </c>
      <c r="BE564" s="1165" t="s">
        <v>85</v>
      </c>
      <c r="BF564" s="1165" t="s">
        <v>85</v>
      </c>
      <c r="BG564" s="1165" t="s">
        <v>85</v>
      </c>
      <c r="BH564" s="1165" t="s">
        <v>85</v>
      </c>
      <c r="BI564" s="1165" t="s">
        <v>85</v>
      </c>
      <c r="BJ564" s="1165" t="s">
        <v>85</v>
      </c>
      <c r="BK564" s="1165" t="s">
        <v>85</v>
      </c>
      <c r="BL564" s="1165" t="s">
        <v>102</v>
      </c>
      <c r="BM564" s="1165" t="s">
        <v>85</v>
      </c>
      <c r="BN564" s="1165" t="s">
        <v>85</v>
      </c>
      <c r="BO564" s="1165" t="s">
        <v>85</v>
      </c>
      <c r="BP564" s="1165" t="s">
        <v>102</v>
      </c>
      <c r="BQ564" s="1165" t="s">
        <v>102</v>
      </c>
      <c r="BR564" s="1165" t="s">
        <v>332</v>
      </c>
      <c r="BS564" s="1165" t="s">
        <v>0</v>
      </c>
      <c r="BT564" s="1165" t="s">
        <v>333</v>
      </c>
      <c r="BU564" s="1165" t="s">
        <v>0</v>
      </c>
      <c r="BV564" s="1165" t="s">
        <v>0</v>
      </c>
      <c r="BW564" s="1165" t="s">
        <v>332</v>
      </c>
      <c r="BX564" s="1165" t="s">
        <v>332</v>
      </c>
      <c r="BY564" s="1165" t="s">
        <v>333</v>
      </c>
      <c r="BZ564" s="1165" t="s">
        <v>333</v>
      </c>
      <c r="CA564" s="1165" t="s">
        <v>333</v>
      </c>
      <c r="CB564" s="1165" t="s">
        <v>333</v>
      </c>
      <c r="CC564" s="1165" t="s">
        <v>333</v>
      </c>
      <c r="CD564" s="1165" t="s">
        <v>51</v>
      </c>
      <c r="CE564" s="1165" t="s">
        <v>15</v>
      </c>
      <c r="CF564" s="1165" t="s">
        <v>15</v>
      </c>
      <c r="CG564" s="1165" t="s">
        <v>15</v>
      </c>
      <c r="CH564" s="1165" t="s">
        <v>15</v>
      </c>
      <c r="CI564" s="1165" t="s">
        <v>15</v>
      </c>
      <c r="CJ564" s="1165" t="s">
        <v>51</v>
      </c>
      <c r="CK564" s="1165" t="s">
        <v>53</v>
      </c>
      <c r="CL564" s="1223">
        <f t="shared" si="13"/>
        <v>25</v>
      </c>
      <c r="CN564" s="1165"/>
      <c r="CO564" s="1165"/>
      <c r="CP564" s="1165"/>
      <c r="CQ564" s="1165"/>
    </row>
    <row r="565" spans="1:95" hidden="1">
      <c r="A565" s="1165" t="s">
        <v>798</v>
      </c>
      <c r="B565" s="1180">
        <v>45566</v>
      </c>
      <c r="C565" s="1181">
        <v>45581</v>
      </c>
      <c r="D565" s="1165" t="s">
        <v>828</v>
      </c>
      <c r="E565" s="1165">
        <v>8.64</v>
      </c>
      <c r="F565" s="1165">
        <v>9550</v>
      </c>
      <c r="G565" s="1234">
        <v>17.3</v>
      </c>
      <c r="H565" s="1165" t="s">
        <v>245</v>
      </c>
      <c r="I565" s="1165" t="s">
        <v>246</v>
      </c>
      <c r="J565" s="1165" t="s">
        <v>433</v>
      </c>
      <c r="K565" s="1165" t="s">
        <v>8</v>
      </c>
      <c r="L565" s="1183">
        <v>8.76</v>
      </c>
      <c r="M565" s="1165">
        <v>11100</v>
      </c>
      <c r="N565" s="1165">
        <v>13</v>
      </c>
      <c r="O565" s="1165"/>
      <c r="P565" s="1165"/>
      <c r="Q565" s="1165"/>
      <c r="R565" s="1165"/>
      <c r="S565" s="1165"/>
      <c r="T565" s="1165"/>
      <c r="U565" s="1165"/>
      <c r="V565" s="1165"/>
      <c r="W565" s="1165"/>
      <c r="X565" s="1165"/>
      <c r="Y565" s="1165"/>
      <c r="Z565" s="1165"/>
      <c r="AA565" s="1165"/>
      <c r="AB565" s="1165"/>
      <c r="AC565" s="1165"/>
      <c r="AD565" s="1165"/>
      <c r="AE565" s="1165"/>
      <c r="AF565" s="1165"/>
      <c r="AG565" s="1165"/>
      <c r="AH565" s="1165"/>
      <c r="AI565" s="1165"/>
      <c r="AJ565" s="1165"/>
      <c r="AK565" s="1165"/>
      <c r="AL565" s="1165"/>
      <c r="AM565" s="1165"/>
      <c r="AN565" s="1165"/>
      <c r="AO565" s="1165"/>
      <c r="AP565" s="1165"/>
      <c r="AQ565" s="1165"/>
      <c r="AR565" s="1165"/>
      <c r="AS565" s="1165"/>
      <c r="AT565" s="1165"/>
      <c r="AU565" s="1165"/>
      <c r="AV565" s="1165"/>
      <c r="AW565" s="1165"/>
      <c r="AX565" s="1165"/>
      <c r="AY565" s="1165"/>
      <c r="AZ565" s="1165"/>
      <c r="BA565" s="1165"/>
      <c r="BB565" s="1165"/>
      <c r="BC565" s="1165"/>
      <c r="BD565" s="1165"/>
      <c r="BE565" s="1165"/>
      <c r="BF565" s="1165"/>
      <c r="BG565" s="1165"/>
      <c r="BH565" s="1165"/>
      <c r="BI565" s="1165"/>
      <c r="BJ565" s="1165"/>
      <c r="BK565" s="1165"/>
      <c r="BL565" s="1165"/>
      <c r="BM565" s="1165"/>
      <c r="BN565" s="1165"/>
      <c r="BO565" s="1165"/>
      <c r="BP565" s="1165"/>
      <c r="BQ565" s="1165"/>
      <c r="BR565" s="1165"/>
      <c r="BS565" s="1165"/>
      <c r="BT565" s="1165"/>
      <c r="BU565" s="1165"/>
      <c r="BV565" s="1165"/>
      <c r="BW565" s="1165"/>
      <c r="BX565" s="1165"/>
      <c r="BY565" s="1165"/>
      <c r="BZ565" s="1165"/>
      <c r="CA565" s="1165"/>
      <c r="CB565" s="1165"/>
      <c r="CC565" s="1165"/>
      <c r="CD565" s="1165"/>
      <c r="CE565" s="1165"/>
      <c r="CF565" s="1165"/>
      <c r="CG565" s="1165"/>
      <c r="CH565" s="1165"/>
      <c r="CI565" s="1165"/>
      <c r="CJ565" s="1165"/>
      <c r="CK565" s="1165"/>
      <c r="CL565" s="1223">
        <f t="shared" si="13"/>
        <v>13</v>
      </c>
      <c r="CN565" s="1165"/>
      <c r="CO565" s="1165"/>
      <c r="CP565" s="1165"/>
      <c r="CQ565" s="1165"/>
    </row>
    <row r="566" spans="1:95" hidden="1">
      <c r="A566" s="1165" t="s">
        <v>704</v>
      </c>
      <c r="B566" s="1180">
        <v>45597</v>
      </c>
      <c r="C566" s="1181">
        <v>45607</v>
      </c>
      <c r="D566" s="1165" t="s">
        <v>706</v>
      </c>
      <c r="E566" s="1165">
        <v>7.59</v>
      </c>
      <c r="F566" s="1165">
        <v>3180</v>
      </c>
      <c r="G566" s="1234">
        <v>21</v>
      </c>
      <c r="H566" s="1165" t="s">
        <v>245</v>
      </c>
      <c r="I566" s="1165" t="s">
        <v>246</v>
      </c>
      <c r="J566" s="1165" t="s">
        <v>433</v>
      </c>
      <c r="K566" s="1165" t="s">
        <v>247</v>
      </c>
      <c r="L566" s="1183">
        <v>7.62</v>
      </c>
      <c r="M566" s="1165">
        <v>3260</v>
      </c>
      <c r="N566" s="1165">
        <v>6</v>
      </c>
      <c r="O566" s="1165"/>
      <c r="P566" s="1165"/>
      <c r="Q566" s="1165"/>
      <c r="R566" s="1165"/>
      <c r="S566" s="1165"/>
      <c r="T566" s="1165"/>
      <c r="U566" s="1165"/>
      <c r="V566" s="1165"/>
      <c r="W566" s="1165"/>
      <c r="X566" s="1165"/>
      <c r="Y566" s="1165"/>
      <c r="Z566" s="1165"/>
      <c r="AA566" s="1165"/>
      <c r="AB566" s="1165"/>
      <c r="AC566" s="1165"/>
      <c r="AD566" s="1165"/>
      <c r="AE566" s="1165"/>
      <c r="AF566" s="1165"/>
      <c r="AG566" s="1165"/>
      <c r="AH566" s="1165"/>
      <c r="AI566" s="1165"/>
      <c r="AJ566" s="1165"/>
      <c r="AK566" s="1165"/>
      <c r="AL566" s="1165"/>
      <c r="AM566" s="1165"/>
      <c r="AN566" s="1165"/>
      <c r="AO566" s="1165"/>
      <c r="AP566" s="1165"/>
      <c r="AQ566" s="1165"/>
      <c r="AR566" s="1165"/>
      <c r="AS566" s="1165"/>
      <c r="AT566" s="1165"/>
      <c r="AU566" s="1165"/>
      <c r="AV566" s="1165"/>
      <c r="AW566" s="1165"/>
      <c r="AX566" s="1165"/>
      <c r="AY566" s="1165"/>
      <c r="AZ566" s="1165"/>
      <c r="BA566" s="1165"/>
      <c r="BB566" s="1165"/>
      <c r="BC566" s="1165"/>
      <c r="BD566" s="1165"/>
      <c r="BE566" s="1165"/>
      <c r="BF566" s="1165"/>
      <c r="BG566" s="1165"/>
      <c r="BH566" s="1165"/>
      <c r="BI566" s="1165"/>
      <c r="BJ566" s="1165"/>
      <c r="BK566" s="1165"/>
      <c r="BL566" s="1165"/>
      <c r="BM566" s="1165"/>
      <c r="BN566" s="1165"/>
      <c r="BO566" s="1165"/>
      <c r="BP566" s="1165"/>
      <c r="BQ566" s="1165"/>
      <c r="BR566" s="1165"/>
      <c r="BS566" s="1165"/>
      <c r="BT566" s="1165"/>
      <c r="BU566" s="1165"/>
      <c r="BV566" s="1165"/>
      <c r="BW566" s="1165"/>
      <c r="BX566" s="1165"/>
      <c r="BY566" s="1165"/>
      <c r="BZ566" s="1165"/>
      <c r="CA566" s="1165"/>
      <c r="CB566" s="1165"/>
      <c r="CC566" s="1165"/>
      <c r="CD566" s="1165"/>
      <c r="CE566" s="1165"/>
      <c r="CF566" s="1165"/>
      <c r="CG566" s="1165"/>
      <c r="CH566" s="1165"/>
      <c r="CI566" s="1165"/>
      <c r="CJ566" s="1165"/>
      <c r="CK566" s="1165"/>
      <c r="CL566" s="1223">
        <f t="shared" si="13"/>
        <v>6</v>
      </c>
      <c r="CN566" s="1165"/>
      <c r="CO566" s="1165"/>
      <c r="CP566" s="1165"/>
      <c r="CQ566" s="1165"/>
    </row>
    <row r="567" spans="1:95" hidden="1">
      <c r="A567" s="1165" t="s">
        <v>718</v>
      </c>
      <c r="B567" s="1180">
        <v>45627</v>
      </c>
      <c r="C567" s="1181">
        <v>45642</v>
      </c>
      <c r="D567" s="1165"/>
      <c r="E567" s="1183">
        <v>8.01</v>
      </c>
      <c r="F567" s="1165">
        <v>5640</v>
      </c>
      <c r="G567" s="1234">
        <v>28</v>
      </c>
      <c r="H567" s="1165" t="s">
        <v>245</v>
      </c>
      <c r="I567" s="1165" t="s">
        <v>246</v>
      </c>
      <c r="J567" s="1165" t="s">
        <v>433</v>
      </c>
      <c r="K567" s="1165" t="s">
        <v>2</v>
      </c>
      <c r="L567" s="1183">
        <v>8.0299999999999994</v>
      </c>
      <c r="M567" s="1165">
        <v>6860</v>
      </c>
      <c r="N567" s="1165" t="s">
        <v>53</v>
      </c>
      <c r="O567" s="1165" t="s">
        <v>51</v>
      </c>
      <c r="P567" s="1165" t="s">
        <v>51</v>
      </c>
      <c r="Q567" s="1165">
        <v>261</v>
      </c>
      <c r="R567" s="1165">
        <v>261</v>
      </c>
      <c r="S567" s="1165">
        <v>4</v>
      </c>
      <c r="T567" s="1165">
        <v>3060</v>
      </c>
      <c r="U567" s="1165" t="s">
        <v>30</v>
      </c>
      <c r="V567" s="1165" t="s">
        <v>17</v>
      </c>
      <c r="W567" s="1165">
        <v>0.02</v>
      </c>
      <c r="X567" s="1165" t="s">
        <v>37</v>
      </c>
      <c r="Y567" s="1165" t="s">
        <v>17</v>
      </c>
      <c r="Z567" s="1165" t="s">
        <v>17</v>
      </c>
      <c r="AA567" s="1165" t="s">
        <v>17</v>
      </c>
      <c r="AB567" s="1165" t="s">
        <v>17</v>
      </c>
      <c r="AC567" s="1165">
        <v>0.126</v>
      </c>
      <c r="AD567" s="1165">
        <v>6.0000000000000001E-3</v>
      </c>
      <c r="AE567" s="1165" t="s">
        <v>30</v>
      </c>
      <c r="AF567" s="1165" t="s">
        <v>50</v>
      </c>
      <c r="AG567" s="1165">
        <v>1.1299999999999999</v>
      </c>
      <c r="AH567" s="1165" t="s">
        <v>52</v>
      </c>
      <c r="AI567" s="1165">
        <v>0.05</v>
      </c>
      <c r="AJ567" s="1165" t="s">
        <v>17</v>
      </c>
      <c r="AK567" s="1165">
        <v>2.3E-2</v>
      </c>
      <c r="AL567" s="1165" t="s">
        <v>37</v>
      </c>
      <c r="AM567" s="1165" t="s">
        <v>17</v>
      </c>
      <c r="AN567" s="1165" t="s">
        <v>17</v>
      </c>
      <c r="AO567" s="1165" t="s">
        <v>17</v>
      </c>
      <c r="AP567" s="1165" t="s">
        <v>17</v>
      </c>
      <c r="AQ567" s="1165">
        <v>0.125</v>
      </c>
      <c r="AR567" s="1165">
        <v>6.0000000000000001E-3</v>
      </c>
      <c r="AS567" s="1165" t="s">
        <v>30</v>
      </c>
      <c r="AT567" s="1165" t="s">
        <v>50</v>
      </c>
      <c r="AU567" s="1165">
        <v>1.03</v>
      </c>
      <c r="AV567" s="1165">
        <v>0.24</v>
      </c>
      <c r="AW567" s="1165" t="s">
        <v>37</v>
      </c>
      <c r="AX567" s="1165" t="s">
        <v>37</v>
      </c>
      <c r="AY567" s="1165" t="s">
        <v>53</v>
      </c>
      <c r="AZ567" s="1165" t="s">
        <v>85</v>
      </c>
      <c r="BA567" s="1165" t="s">
        <v>85</v>
      </c>
      <c r="BB567" s="1165" t="s">
        <v>85</v>
      </c>
      <c r="BC567" s="1165" t="s">
        <v>85</v>
      </c>
      <c r="BD567" s="1165" t="s">
        <v>85</v>
      </c>
      <c r="BE567" s="1165" t="s">
        <v>85</v>
      </c>
      <c r="BF567" s="1165" t="s">
        <v>85</v>
      </c>
      <c r="BG567" s="1165" t="s">
        <v>85</v>
      </c>
      <c r="BH567" s="1165" t="s">
        <v>85</v>
      </c>
      <c r="BI567" s="1165" t="s">
        <v>85</v>
      </c>
      <c r="BJ567" s="1165" t="s">
        <v>85</v>
      </c>
      <c r="BK567" s="1165" t="s">
        <v>85</v>
      </c>
      <c r="BL567" s="1165" t="s">
        <v>102</v>
      </c>
      <c r="BM567" s="1165" t="s">
        <v>85</v>
      </c>
      <c r="BN567" s="1165" t="s">
        <v>85</v>
      </c>
      <c r="BO567" s="1165" t="s">
        <v>85</v>
      </c>
      <c r="BP567" s="1165" t="s">
        <v>102</v>
      </c>
      <c r="BQ567" s="1165" t="s">
        <v>102</v>
      </c>
      <c r="BR567" s="1165" t="s">
        <v>332</v>
      </c>
      <c r="BS567" s="1165" t="s">
        <v>0</v>
      </c>
      <c r="BT567" s="1165" t="s">
        <v>333</v>
      </c>
      <c r="BU567" s="1165" t="s">
        <v>0</v>
      </c>
      <c r="BV567" s="1165" t="s">
        <v>0</v>
      </c>
      <c r="BW567" s="1165" t="s">
        <v>332</v>
      </c>
      <c r="BX567" s="1165" t="s">
        <v>332</v>
      </c>
      <c r="BY567" s="1165" t="s">
        <v>333</v>
      </c>
      <c r="BZ567" s="1165" t="s">
        <v>333</v>
      </c>
      <c r="CA567" s="1165" t="s">
        <v>333</v>
      </c>
      <c r="CB567" s="1165" t="s">
        <v>333</v>
      </c>
      <c r="CC567" s="1165" t="s">
        <v>333</v>
      </c>
      <c r="CD567" s="1165" t="s">
        <v>51</v>
      </c>
      <c r="CE567" s="1165" t="s">
        <v>15</v>
      </c>
      <c r="CF567" s="1165" t="s">
        <v>15</v>
      </c>
      <c r="CG567" s="1165" t="s">
        <v>15</v>
      </c>
      <c r="CH567" s="1165" t="s">
        <v>15</v>
      </c>
      <c r="CI567" s="1165" t="s">
        <v>15</v>
      </c>
      <c r="CJ567" s="1165" t="s">
        <v>51</v>
      </c>
      <c r="CK567" s="1165" t="s">
        <v>53</v>
      </c>
      <c r="CL567" s="1223">
        <f t="shared" si="13"/>
        <v>2.5</v>
      </c>
      <c r="CN567" s="1165"/>
      <c r="CO567" s="1165"/>
      <c r="CP567" s="1165"/>
      <c r="CQ567" s="1165"/>
    </row>
    <row r="568" spans="1:95">
      <c r="A568" s="1165" t="s">
        <v>805</v>
      </c>
      <c r="B568" s="1180">
        <v>45658</v>
      </c>
      <c r="C568" s="1181">
        <v>45681</v>
      </c>
      <c r="D568" s="1165"/>
      <c r="E568" s="1183">
        <v>8.49</v>
      </c>
      <c r="F568" s="1165">
        <v>10800</v>
      </c>
      <c r="G568" s="1234">
        <v>28.1</v>
      </c>
      <c r="H568" s="1165" t="s">
        <v>245</v>
      </c>
      <c r="I568" s="1165" t="s">
        <v>246</v>
      </c>
      <c r="J568" s="1165" t="s">
        <v>433</v>
      </c>
      <c r="K568" s="1165" t="s">
        <v>12</v>
      </c>
      <c r="L568" s="1183">
        <v>8.58</v>
      </c>
      <c r="M568" s="1165">
        <v>12300</v>
      </c>
      <c r="N568" s="1165">
        <v>16</v>
      </c>
      <c r="O568" s="1165"/>
      <c r="P568" s="1165"/>
      <c r="Q568" s="1165"/>
      <c r="R568" s="1165"/>
      <c r="S568" s="1165"/>
      <c r="T568" s="1165"/>
      <c r="U568" s="1165"/>
      <c r="V568" s="1165"/>
      <c r="W568" s="1165"/>
      <c r="X568" s="1165"/>
      <c r="Y568" s="1165"/>
      <c r="Z568" s="1165"/>
      <c r="AA568" s="1165"/>
      <c r="AB568" s="1165"/>
      <c r="AC568" s="1165"/>
      <c r="AD568" s="1165"/>
      <c r="AE568" s="1165"/>
      <c r="AF568" s="1165"/>
      <c r="AG568" s="1165"/>
      <c r="AH568" s="1165"/>
      <c r="AI568" s="1165"/>
      <c r="AJ568" s="1165"/>
      <c r="AK568" s="1165"/>
      <c r="AL568" s="1165"/>
      <c r="AM568" s="1165"/>
      <c r="AN568" s="1165"/>
      <c r="AO568" s="1165"/>
      <c r="AP568" s="1165"/>
      <c r="AQ568" s="1165"/>
      <c r="AR568" s="1165"/>
      <c r="AS568" s="1165"/>
      <c r="AT568" s="1165"/>
      <c r="AU568" s="1165"/>
      <c r="AV568" s="1165"/>
      <c r="AW568" s="1165"/>
      <c r="AX568" s="1165"/>
      <c r="AY568" s="1165"/>
      <c r="AZ568" s="1165"/>
      <c r="BA568" s="1165"/>
      <c r="BB568" s="1165"/>
      <c r="BC568" s="1165"/>
      <c r="BD568" s="1165"/>
      <c r="BE568" s="1165"/>
      <c r="BF568" s="1165"/>
      <c r="BG568" s="1165"/>
      <c r="BH568" s="1165"/>
      <c r="BI568" s="1165"/>
      <c r="BJ568" s="1165"/>
      <c r="BK568" s="1165"/>
      <c r="BL568" s="1165"/>
      <c r="BM568" s="1165"/>
      <c r="BN568" s="1165"/>
      <c r="BO568" s="1165"/>
      <c r="BP568" s="1165"/>
      <c r="BQ568" s="1165"/>
      <c r="BR568" s="1165"/>
      <c r="BS568" s="1165"/>
      <c r="BT568" s="1165"/>
      <c r="BU568" s="1165"/>
      <c r="BV568" s="1165"/>
      <c r="BW568" s="1165"/>
      <c r="BX568" s="1165"/>
      <c r="BY568" s="1165"/>
      <c r="BZ568" s="1165"/>
      <c r="CA568" s="1165"/>
      <c r="CB568" s="1165"/>
      <c r="CC568" s="1165"/>
      <c r="CD568" s="1165"/>
      <c r="CE568" s="1165"/>
      <c r="CF568" s="1165"/>
      <c r="CG568" s="1165"/>
      <c r="CH568" s="1165"/>
      <c r="CI568" s="1165"/>
      <c r="CJ568" s="1165"/>
      <c r="CK568" s="1165"/>
      <c r="CL568" s="1223">
        <f t="shared" si="13"/>
        <v>16</v>
      </c>
      <c r="CN568" s="1165"/>
      <c r="CO568" s="1165"/>
      <c r="CP568" s="1165"/>
      <c r="CQ568" s="1165"/>
    </row>
    <row r="569" spans="1:95">
      <c r="A569" s="1165" t="s">
        <v>754</v>
      </c>
      <c r="B569" s="1180">
        <v>45689</v>
      </c>
      <c r="C569" s="1181">
        <v>45698</v>
      </c>
      <c r="D569" s="1165"/>
      <c r="E569" s="1183">
        <v>8.86</v>
      </c>
      <c r="F569" s="1165">
        <v>5490</v>
      </c>
      <c r="G569" s="1234">
        <v>24</v>
      </c>
      <c r="H569" s="1165" t="s">
        <v>245</v>
      </c>
      <c r="I569" s="1165" t="s">
        <v>246</v>
      </c>
      <c r="J569" s="1165" t="s">
        <v>433</v>
      </c>
      <c r="K569" s="1165" t="s">
        <v>9</v>
      </c>
      <c r="L569" s="1183">
        <v>8.7899999999999991</v>
      </c>
      <c r="M569" s="1165">
        <v>6500</v>
      </c>
      <c r="N569" s="1165">
        <v>32</v>
      </c>
      <c r="O569" s="1165"/>
      <c r="P569" s="1165"/>
      <c r="Q569" s="1165"/>
      <c r="R569" s="1165"/>
      <c r="S569" s="1165"/>
      <c r="T569" s="1165"/>
      <c r="U569" s="1165"/>
      <c r="V569" s="1165"/>
      <c r="W569" s="1165"/>
      <c r="X569" s="1165"/>
      <c r="Y569" s="1165"/>
      <c r="Z569" s="1165"/>
      <c r="AA569" s="1165"/>
      <c r="AB569" s="1165"/>
      <c r="AC569" s="1165"/>
      <c r="AD569" s="1165"/>
      <c r="AE569" s="1165"/>
      <c r="AF569" s="1165"/>
      <c r="AG569" s="1165"/>
      <c r="AH569" s="1165"/>
      <c r="AI569" s="1165"/>
      <c r="AJ569" s="1165"/>
      <c r="AK569" s="1165"/>
      <c r="AL569" s="1165"/>
      <c r="AM569" s="1165"/>
      <c r="AN569" s="1165"/>
      <c r="AO569" s="1165"/>
      <c r="AP569" s="1165"/>
      <c r="AQ569" s="1165"/>
      <c r="AR569" s="1165"/>
      <c r="AS569" s="1165"/>
      <c r="AT569" s="1165"/>
      <c r="AU569" s="1165"/>
      <c r="AV569" s="1165"/>
      <c r="AW569" s="1165"/>
      <c r="AX569" s="1165"/>
      <c r="AY569" s="1165"/>
      <c r="AZ569" s="1165"/>
      <c r="BA569" s="1165"/>
      <c r="BB569" s="1165"/>
      <c r="BC569" s="1165"/>
      <c r="BD569" s="1165"/>
      <c r="BE569" s="1165"/>
      <c r="BF569" s="1165"/>
      <c r="BG569" s="1165"/>
      <c r="BH569" s="1165"/>
      <c r="BI569" s="1165"/>
      <c r="BJ569" s="1165"/>
      <c r="BK569" s="1165"/>
      <c r="BL569" s="1165"/>
      <c r="BM569" s="1165"/>
      <c r="BN569" s="1165"/>
      <c r="BO569" s="1165"/>
      <c r="BP569" s="1165"/>
      <c r="BQ569" s="1165"/>
      <c r="BR569" s="1165"/>
      <c r="BS569" s="1165"/>
      <c r="BT569" s="1165"/>
      <c r="BU569" s="1165"/>
      <c r="BV569" s="1165"/>
      <c r="BW569" s="1165"/>
      <c r="BX569" s="1165"/>
      <c r="BY569" s="1165"/>
      <c r="BZ569" s="1165"/>
      <c r="CA569" s="1165"/>
      <c r="CB569" s="1165"/>
      <c r="CC569" s="1165"/>
      <c r="CD569" s="1165"/>
      <c r="CE569" s="1165"/>
      <c r="CF569" s="1165"/>
      <c r="CG569" s="1165"/>
      <c r="CH569" s="1165"/>
      <c r="CI569" s="1165"/>
      <c r="CJ569" s="1165"/>
      <c r="CK569" s="1165"/>
      <c r="CL569" s="1223">
        <f t="shared" si="13"/>
        <v>32</v>
      </c>
      <c r="CN569" s="1165"/>
      <c r="CO569" s="1165"/>
      <c r="CP569" s="1165"/>
      <c r="CQ569" s="1165"/>
    </row>
    <row r="570" spans="1:95">
      <c r="A570" s="1165" t="s">
        <v>718</v>
      </c>
      <c r="B570" s="1180">
        <v>45717</v>
      </c>
      <c r="C570" s="1181">
        <v>45737</v>
      </c>
      <c r="D570" s="1165"/>
      <c r="E570" s="1183">
        <v>8.0500000000000007</v>
      </c>
      <c r="F570" s="1165">
        <v>5960</v>
      </c>
      <c r="G570" s="1234">
        <v>24.1</v>
      </c>
      <c r="H570" s="1165" t="s">
        <v>245</v>
      </c>
      <c r="I570" s="1165" t="s">
        <v>246</v>
      </c>
      <c r="J570" s="1165" t="s">
        <v>433</v>
      </c>
      <c r="K570" s="1165" t="s">
        <v>2</v>
      </c>
      <c r="L570" s="1183">
        <v>8.02</v>
      </c>
      <c r="M570" s="1165">
        <v>6690</v>
      </c>
      <c r="N570" s="1165">
        <v>6</v>
      </c>
      <c r="O570" s="1165" t="s">
        <v>51</v>
      </c>
      <c r="P570" s="1165" t="s">
        <v>51</v>
      </c>
      <c r="Q570" s="1165">
        <v>250</v>
      </c>
      <c r="R570" s="1165">
        <v>250</v>
      </c>
      <c r="S570" s="1165">
        <v>7</v>
      </c>
      <c r="T570" s="1165">
        <v>2710</v>
      </c>
      <c r="U570" s="1165" t="s">
        <v>30</v>
      </c>
      <c r="V570" s="1165" t="s">
        <v>17</v>
      </c>
      <c r="W570" s="1165">
        <v>2.7E-2</v>
      </c>
      <c r="X570" s="1165" t="s">
        <v>37</v>
      </c>
      <c r="Y570" s="1165" t="s">
        <v>17</v>
      </c>
      <c r="Z570" s="1165" t="s">
        <v>17</v>
      </c>
      <c r="AA570" s="1165" t="s">
        <v>17</v>
      </c>
      <c r="AB570" s="1165" t="s">
        <v>17</v>
      </c>
      <c r="AC570" s="1165">
        <v>0.14000000000000001</v>
      </c>
      <c r="AD570" s="1165">
        <v>7.0000000000000001E-3</v>
      </c>
      <c r="AE570" s="1165" t="s">
        <v>30</v>
      </c>
      <c r="AF570" s="1165" t="s">
        <v>50</v>
      </c>
      <c r="AG570" s="1165">
        <v>1.02</v>
      </c>
      <c r="AH570" s="1165" t="s">
        <v>52</v>
      </c>
      <c r="AI570" s="1165">
        <v>0.02</v>
      </c>
      <c r="AJ570" s="1165" t="s">
        <v>17</v>
      </c>
      <c r="AK570" s="1165">
        <v>0.03</v>
      </c>
      <c r="AL570" s="1165" t="s">
        <v>37</v>
      </c>
      <c r="AM570" s="1165" t="s">
        <v>17</v>
      </c>
      <c r="AN570" s="1165" t="s">
        <v>17</v>
      </c>
      <c r="AO570" s="1165" t="s">
        <v>17</v>
      </c>
      <c r="AP570" s="1165" t="s">
        <v>17</v>
      </c>
      <c r="AQ570" s="1165">
        <v>0.157</v>
      </c>
      <c r="AR570" s="1165">
        <v>6.0000000000000001E-3</v>
      </c>
      <c r="AS570" s="1165" t="s">
        <v>30</v>
      </c>
      <c r="AT570" s="1165" t="s">
        <v>50</v>
      </c>
      <c r="AU570" s="1165">
        <v>1.25</v>
      </c>
      <c r="AV570" s="1165">
        <v>0.11</v>
      </c>
      <c r="AW570" s="1165" t="s">
        <v>37</v>
      </c>
      <c r="AX570" s="1165" t="s">
        <v>37</v>
      </c>
      <c r="AY570" s="1165" t="s">
        <v>53</v>
      </c>
      <c r="AZ570" s="1165" t="s">
        <v>85</v>
      </c>
      <c r="BA570" s="1165" t="s">
        <v>85</v>
      </c>
      <c r="BB570" s="1165" t="s">
        <v>85</v>
      </c>
      <c r="BC570" s="1165" t="s">
        <v>85</v>
      </c>
      <c r="BD570" s="1165" t="s">
        <v>85</v>
      </c>
      <c r="BE570" s="1165" t="s">
        <v>85</v>
      </c>
      <c r="BF570" s="1165" t="s">
        <v>85</v>
      </c>
      <c r="BG570" s="1165" t="s">
        <v>85</v>
      </c>
      <c r="BH570" s="1165" t="s">
        <v>85</v>
      </c>
      <c r="BI570" s="1165" t="s">
        <v>85</v>
      </c>
      <c r="BJ570" s="1165" t="s">
        <v>85</v>
      </c>
      <c r="BK570" s="1165" t="s">
        <v>85</v>
      </c>
      <c r="BL570" s="1165" t="s">
        <v>102</v>
      </c>
      <c r="BM570" s="1165" t="s">
        <v>85</v>
      </c>
      <c r="BN570" s="1165" t="s">
        <v>85</v>
      </c>
      <c r="BO570" s="1165" t="s">
        <v>85</v>
      </c>
      <c r="BP570" s="1165" t="s">
        <v>102</v>
      </c>
      <c r="BQ570" s="1165" t="s">
        <v>102</v>
      </c>
      <c r="BR570" s="1165" t="s">
        <v>332</v>
      </c>
      <c r="BS570" s="1165" t="s">
        <v>0</v>
      </c>
      <c r="BT570" s="1165" t="s">
        <v>333</v>
      </c>
      <c r="BU570" s="1165" t="s">
        <v>0</v>
      </c>
      <c r="BV570" s="1165" t="s">
        <v>0</v>
      </c>
      <c r="BW570" s="1165" t="s">
        <v>332</v>
      </c>
      <c r="BX570" s="1165" t="s">
        <v>332</v>
      </c>
      <c r="BY570" s="1165" t="s">
        <v>333</v>
      </c>
      <c r="BZ570" s="1165" t="s">
        <v>333</v>
      </c>
      <c r="CA570" s="1165" t="s">
        <v>333</v>
      </c>
      <c r="CB570" s="1165" t="s">
        <v>333</v>
      </c>
      <c r="CC570" s="1165" t="s">
        <v>333</v>
      </c>
      <c r="CD570" s="1165" t="s">
        <v>51</v>
      </c>
      <c r="CE570" s="1165" t="s">
        <v>15</v>
      </c>
      <c r="CF570" s="1165" t="s">
        <v>15</v>
      </c>
      <c r="CG570" s="1165" t="s">
        <v>15</v>
      </c>
      <c r="CH570" s="1165" t="s">
        <v>15</v>
      </c>
      <c r="CI570" s="1165" t="s">
        <v>15</v>
      </c>
      <c r="CJ570" s="1165" t="s">
        <v>51</v>
      </c>
      <c r="CK570" s="1165" t="s">
        <v>53</v>
      </c>
      <c r="CL570" s="1223">
        <f t="shared" si="13"/>
        <v>6</v>
      </c>
      <c r="CN570" s="1165"/>
      <c r="CO570" s="1165"/>
      <c r="CP570" s="1165"/>
      <c r="CQ570" s="1165"/>
    </row>
    <row r="571" spans="1:95">
      <c r="A571" s="1165" t="s">
        <v>805</v>
      </c>
      <c r="B571" s="1180">
        <v>45748</v>
      </c>
      <c r="C571" s="1181">
        <v>45757</v>
      </c>
      <c r="D571" s="1165"/>
      <c r="E571" s="1183">
        <v>8.67</v>
      </c>
      <c r="F571" s="1165">
        <v>9700</v>
      </c>
      <c r="G571" s="1234">
        <v>22</v>
      </c>
      <c r="H571" s="1165" t="s">
        <v>245</v>
      </c>
      <c r="I571" s="1165" t="s">
        <v>246</v>
      </c>
      <c r="J571" s="1165" t="s">
        <v>433</v>
      </c>
      <c r="K571" s="1165" t="s">
        <v>12</v>
      </c>
      <c r="L571" s="1183">
        <v>8.69</v>
      </c>
      <c r="M571" s="1165">
        <v>12200</v>
      </c>
      <c r="N571" s="1165">
        <v>9</v>
      </c>
      <c r="O571" s="1165"/>
      <c r="P571" s="1165"/>
      <c r="Q571" s="1165"/>
      <c r="R571" s="1165"/>
      <c r="S571" s="1165"/>
      <c r="T571" s="1165"/>
      <c r="U571" s="1165"/>
      <c r="V571" s="1165"/>
      <c r="W571" s="1165"/>
      <c r="X571" s="1165"/>
      <c r="Y571" s="1165"/>
      <c r="Z571" s="1165"/>
      <c r="AA571" s="1165"/>
      <c r="AB571" s="1165"/>
      <c r="AC571" s="1165"/>
      <c r="AD571" s="1165"/>
      <c r="AE571" s="1165"/>
      <c r="AF571" s="1165"/>
      <c r="AG571" s="1165"/>
      <c r="AH571" s="1165"/>
      <c r="AI571" s="1165"/>
      <c r="AJ571" s="1165"/>
      <c r="AK571" s="1165"/>
      <c r="AL571" s="1165"/>
      <c r="AM571" s="1165"/>
      <c r="AN571" s="1165"/>
      <c r="AO571" s="1165"/>
      <c r="AP571" s="1165"/>
      <c r="AQ571" s="1165"/>
      <c r="AR571" s="1165"/>
      <c r="AS571" s="1165"/>
      <c r="AT571" s="1165"/>
      <c r="AU571" s="1165"/>
      <c r="AV571" s="1165"/>
      <c r="AW571" s="1165"/>
      <c r="AX571" s="1165"/>
      <c r="AY571" s="1165"/>
      <c r="AZ571" s="1165"/>
      <c r="BA571" s="1165"/>
      <c r="BB571" s="1165"/>
      <c r="BC571" s="1165"/>
      <c r="BD571" s="1165"/>
      <c r="BE571" s="1165"/>
      <c r="BF571" s="1165"/>
      <c r="BG571" s="1165"/>
      <c r="BH571" s="1165"/>
      <c r="BI571" s="1165"/>
      <c r="BJ571" s="1165"/>
      <c r="BK571" s="1165"/>
      <c r="BL571" s="1165"/>
      <c r="BM571" s="1165"/>
      <c r="BN571" s="1165"/>
      <c r="BO571" s="1165"/>
      <c r="BP571" s="1165"/>
      <c r="BQ571" s="1165"/>
      <c r="BR571" s="1165"/>
      <c r="BS571" s="1165"/>
      <c r="BT571" s="1165"/>
      <c r="BU571" s="1165"/>
      <c r="BV571" s="1165"/>
      <c r="BW571" s="1165"/>
      <c r="BX571" s="1165"/>
      <c r="BY571" s="1165"/>
      <c r="BZ571" s="1165"/>
      <c r="CA571" s="1165"/>
      <c r="CB571" s="1165"/>
      <c r="CC571" s="1165"/>
      <c r="CD571" s="1165"/>
      <c r="CE571" s="1165"/>
      <c r="CF571" s="1165"/>
      <c r="CG571" s="1165"/>
      <c r="CH571" s="1165"/>
      <c r="CI571" s="1165"/>
      <c r="CJ571" s="1165"/>
      <c r="CK571" s="1165"/>
      <c r="CL571" s="1223">
        <f t="shared" si="13"/>
        <v>9</v>
      </c>
      <c r="CN571" s="1165"/>
      <c r="CO571" s="1165"/>
      <c r="CP571" s="1165"/>
      <c r="CQ571" s="1165"/>
    </row>
    <row r="572" spans="1:95">
      <c r="A572" s="1165" t="s">
        <v>747</v>
      </c>
      <c r="B572" s="1180">
        <v>45778</v>
      </c>
      <c r="C572" s="1181">
        <v>45789</v>
      </c>
      <c r="D572" s="1165"/>
      <c r="E572" s="1183">
        <v>8.49</v>
      </c>
      <c r="F572" s="1165">
        <v>1524</v>
      </c>
      <c r="G572" s="1234">
        <v>18.100000000000001</v>
      </c>
      <c r="H572" s="1165" t="s">
        <v>245</v>
      </c>
      <c r="I572" s="1165" t="s">
        <v>246</v>
      </c>
      <c r="J572" s="1165" t="s">
        <v>433</v>
      </c>
      <c r="K572" s="1165" t="s">
        <v>10</v>
      </c>
      <c r="L572" s="1183">
        <v>7.98</v>
      </c>
      <c r="M572" s="1165">
        <v>1610</v>
      </c>
      <c r="N572" s="1165">
        <v>5</v>
      </c>
      <c r="O572" s="1165"/>
      <c r="P572" s="1165"/>
      <c r="Q572" s="1165"/>
      <c r="R572" s="1165"/>
      <c r="S572" s="1165"/>
      <c r="T572" s="1165"/>
      <c r="U572" s="1165"/>
      <c r="V572" s="1165"/>
      <c r="W572" s="1165"/>
      <c r="X572" s="1165"/>
      <c r="Y572" s="1165"/>
      <c r="Z572" s="1165"/>
      <c r="AA572" s="1165"/>
      <c r="AB572" s="1165"/>
      <c r="AC572" s="1165"/>
      <c r="AD572" s="1165"/>
      <c r="AE572" s="1165"/>
      <c r="AF572" s="1165"/>
      <c r="AG572" s="1165"/>
      <c r="AH572" s="1165"/>
      <c r="AI572" s="1165"/>
      <c r="AJ572" s="1165"/>
      <c r="AK572" s="1165"/>
      <c r="AL572" s="1165"/>
      <c r="AM572" s="1165"/>
      <c r="AN572" s="1165"/>
      <c r="AO572" s="1165"/>
      <c r="AP572" s="1165"/>
      <c r="AQ572" s="1165"/>
      <c r="AR572" s="1165"/>
      <c r="AS572" s="1165"/>
      <c r="AT572" s="1165"/>
      <c r="AU572" s="1165"/>
      <c r="AV572" s="1165"/>
      <c r="AW572" s="1165"/>
      <c r="AX572" s="1165"/>
      <c r="AY572" s="1165"/>
      <c r="AZ572" s="1165"/>
      <c r="BA572" s="1165"/>
      <c r="BB572" s="1165"/>
      <c r="BC572" s="1165"/>
      <c r="BD572" s="1165"/>
      <c r="BE572" s="1165"/>
      <c r="BF572" s="1165"/>
      <c r="BG572" s="1165"/>
      <c r="BH572" s="1165"/>
      <c r="BI572" s="1165"/>
      <c r="BJ572" s="1165"/>
      <c r="BK572" s="1165"/>
      <c r="BL572" s="1165"/>
      <c r="BM572" s="1165"/>
      <c r="BN572" s="1165"/>
      <c r="BO572" s="1165"/>
      <c r="BP572" s="1165"/>
      <c r="BQ572" s="1165"/>
      <c r="BR572" s="1165"/>
      <c r="BS572" s="1165"/>
      <c r="BT572" s="1165"/>
      <c r="BU572" s="1165"/>
      <c r="BV572" s="1165"/>
      <c r="BW572" s="1165"/>
      <c r="BX572" s="1165"/>
      <c r="BY572" s="1165"/>
      <c r="BZ572" s="1165"/>
      <c r="CA572" s="1165"/>
      <c r="CB572" s="1165"/>
      <c r="CC572" s="1165"/>
      <c r="CD572" s="1165"/>
      <c r="CE572" s="1165"/>
      <c r="CF572" s="1165"/>
      <c r="CG572" s="1165"/>
      <c r="CH572" s="1165"/>
      <c r="CI572" s="1165"/>
      <c r="CJ572" s="1165"/>
      <c r="CK572" s="1165"/>
      <c r="CL572" s="1223">
        <f t="shared" si="13"/>
        <v>5</v>
      </c>
      <c r="CN572" s="1165"/>
      <c r="CO572" s="1165"/>
      <c r="CP572" s="1165"/>
      <c r="CQ572" s="1165"/>
    </row>
    <row r="573" spans="1:95">
      <c r="A573" s="1165" t="s">
        <v>718</v>
      </c>
      <c r="B573" s="1180">
        <v>45809</v>
      </c>
      <c r="C573" s="1181">
        <v>45834</v>
      </c>
      <c r="D573" s="1165"/>
      <c r="E573" s="1183">
        <v>8.1999999999999993</v>
      </c>
      <c r="F573" s="1165">
        <v>4250</v>
      </c>
      <c r="G573" s="1234">
        <v>11.9</v>
      </c>
      <c r="H573" s="1165" t="s">
        <v>245</v>
      </c>
      <c r="I573" s="1165" t="s">
        <v>246</v>
      </c>
      <c r="J573" s="1165" t="s">
        <v>433</v>
      </c>
      <c r="K573" s="1165" t="s">
        <v>2</v>
      </c>
      <c r="L573" s="1165">
        <v>8.1300000000000008</v>
      </c>
      <c r="M573" s="1165">
        <v>4180</v>
      </c>
      <c r="N573" s="1165">
        <v>16</v>
      </c>
      <c r="O573" s="1165" t="s">
        <v>51</v>
      </c>
      <c r="P573" s="1165" t="s">
        <v>51</v>
      </c>
      <c r="Q573" s="1165">
        <v>139</v>
      </c>
      <c r="R573" s="1165">
        <v>139</v>
      </c>
      <c r="S573" s="1165">
        <v>3</v>
      </c>
      <c r="T573" s="1165">
        <v>1810</v>
      </c>
      <c r="U573" s="1165" t="s">
        <v>30</v>
      </c>
      <c r="V573" s="1165" t="s">
        <v>17</v>
      </c>
      <c r="W573" s="1165">
        <v>2.1999999999999999E-2</v>
      </c>
      <c r="X573" s="1165" t="s">
        <v>37</v>
      </c>
      <c r="Y573" s="1165" t="s">
        <v>17</v>
      </c>
      <c r="Z573" s="1165" t="s">
        <v>17</v>
      </c>
      <c r="AA573" s="1165" t="s">
        <v>17</v>
      </c>
      <c r="AB573" s="1165" t="s">
        <v>17</v>
      </c>
      <c r="AC573" s="1165">
        <v>1.0999999999999999E-2</v>
      </c>
      <c r="AD573" s="1165">
        <v>8.0000000000000002E-3</v>
      </c>
      <c r="AE573" s="1165" t="s">
        <v>30</v>
      </c>
      <c r="AF573" s="1165" t="s">
        <v>50</v>
      </c>
      <c r="AG573" s="1165">
        <v>0.72</v>
      </c>
      <c r="AH573" s="1165" t="s">
        <v>52</v>
      </c>
      <c r="AI573" s="1165">
        <v>0.04</v>
      </c>
      <c r="AJ573" s="1165" t="s">
        <v>17</v>
      </c>
      <c r="AK573" s="1165">
        <v>2.1999999999999999E-2</v>
      </c>
      <c r="AL573" s="1165" t="s">
        <v>37</v>
      </c>
      <c r="AM573" s="1165" t="s">
        <v>17</v>
      </c>
      <c r="AN573" s="1165" t="s">
        <v>17</v>
      </c>
      <c r="AO573" s="1165" t="s">
        <v>17</v>
      </c>
      <c r="AP573" s="1165" t="s">
        <v>17</v>
      </c>
      <c r="AQ573" s="1165">
        <v>2.5999999999999999E-2</v>
      </c>
      <c r="AR573" s="1165">
        <v>8.0000000000000002E-3</v>
      </c>
      <c r="AS573" s="1165" t="s">
        <v>30</v>
      </c>
      <c r="AT573" s="1165" t="s">
        <v>50</v>
      </c>
      <c r="AU573" s="1165">
        <v>0.72</v>
      </c>
      <c r="AV573" s="1165">
        <v>0.23</v>
      </c>
      <c r="AW573" s="1165" t="s">
        <v>37</v>
      </c>
      <c r="AX573" s="1165" t="s">
        <v>37</v>
      </c>
      <c r="AY573" s="1165" t="s">
        <v>53</v>
      </c>
      <c r="AZ573" s="1165" t="s">
        <v>85</v>
      </c>
      <c r="BA573" s="1165" t="s">
        <v>85</v>
      </c>
      <c r="BB573" s="1165" t="s">
        <v>85</v>
      </c>
      <c r="BC573" s="1165" t="s">
        <v>85</v>
      </c>
      <c r="BD573" s="1165" t="s">
        <v>85</v>
      </c>
      <c r="BE573" s="1165" t="s">
        <v>85</v>
      </c>
      <c r="BF573" s="1165" t="s">
        <v>85</v>
      </c>
      <c r="BG573" s="1165" t="s">
        <v>85</v>
      </c>
      <c r="BH573" s="1165" t="s">
        <v>85</v>
      </c>
      <c r="BI573" s="1165" t="s">
        <v>85</v>
      </c>
      <c r="BJ573" s="1165" t="s">
        <v>85</v>
      </c>
      <c r="BK573" s="1165" t="s">
        <v>85</v>
      </c>
      <c r="BL573" s="1165" t="s">
        <v>102</v>
      </c>
      <c r="BM573" s="1165" t="s">
        <v>85</v>
      </c>
      <c r="BN573" s="1165" t="s">
        <v>85</v>
      </c>
      <c r="BO573" s="1165" t="s">
        <v>85</v>
      </c>
      <c r="BP573" s="1165" t="s">
        <v>102</v>
      </c>
      <c r="BQ573" s="1165" t="s">
        <v>102</v>
      </c>
      <c r="BR573" s="1165" t="s">
        <v>332</v>
      </c>
      <c r="BS573" s="1165" t="s">
        <v>0</v>
      </c>
      <c r="BT573" s="1165" t="s">
        <v>333</v>
      </c>
      <c r="BU573" s="1165" t="s">
        <v>0</v>
      </c>
      <c r="BV573" s="1165" t="s">
        <v>0</v>
      </c>
      <c r="BW573" s="1165" t="s">
        <v>332</v>
      </c>
      <c r="BX573" s="1165" t="s">
        <v>332</v>
      </c>
      <c r="BY573" s="1165" t="s">
        <v>333</v>
      </c>
      <c r="BZ573" s="1165" t="s">
        <v>333</v>
      </c>
      <c r="CA573" s="1165" t="s">
        <v>333</v>
      </c>
      <c r="CB573" s="1165" t="s">
        <v>333</v>
      </c>
      <c r="CC573" s="1165" t="s">
        <v>333</v>
      </c>
      <c r="CD573" s="1165" t="s">
        <v>51</v>
      </c>
      <c r="CE573" s="1165" t="s">
        <v>15</v>
      </c>
      <c r="CF573" s="1165" t="s">
        <v>15</v>
      </c>
      <c r="CG573" s="1165" t="s">
        <v>15</v>
      </c>
      <c r="CH573" s="1165" t="s">
        <v>15</v>
      </c>
      <c r="CI573" s="1165" t="s">
        <v>15</v>
      </c>
      <c r="CJ573" s="1165" t="s">
        <v>51</v>
      </c>
      <c r="CK573" s="1165" t="s">
        <v>53</v>
      </c>
      <c r="CL573" s="1223">
        <f t="shared" si="13"/>
        <v>16</v>
      </c>
      <c r="CN573" s="1165"/>
      <c r="CO573" s="1165"/>
      <c r="CP573" s="1165"/>
      <c r="CQ573" s="1165"/>
    </row>
    <row r="574" spans="1:95">
      <c r="A574" s="1165" t="s">
        <v>747</v>
      </c>
      <c r="B574" s="1180">
        <v>45839</v>
      </c>
      <c r="C574" s="1181">
        <v>45863</v>
      </c>
      <c r="D574" s="1165"/>
      <c r="E574" s="1183">
        <v>7.65</v>
      </c>
      <c r="F574" s="1165">
        <v>592.20000000000005</v>
      </c>
      <c r="G574" s="1234">
        <v>7.2</v>
      </c>
      <c r="H574" s="1165" t="s">
        <v>245</v>
      </c>
      <c r="I574" s="1165" t="s">
        <v>246</v>
      </c>
      <c r="J574" s="1165" t="s">
        <v>433</v>
      </c>
      <c r="K574" s="1165"/>
      <c r="L574" s="1183">
        <v>7.23</v>
      </c>
      <c r="M574" s="1165">
        <v>880</v>
      </c>
      <c r="N574" s="1165" t="s">
        <v>53</v>
      </c>
      <c r="O574" s="1165"/>
      <c r="P574" s="1165"/>
      <c r="Q574" s="1165"/>
      <c r="R574" s="1165"/>
      <c r="S574" s="1165"/>
      <c r="T574" s="1165"/>
      <c r="U574" s="1165"/>
      <c r="V574" s="1165"/>
      <c r="W574" s="1165"/>
      <c r="X574" s="1165"/>
      <c r="Y574" s="1165"/>
      <c r="Z574" s="1165"/>
      <c r="AA574" s="1165"/>
      <c r="AB574" s="1165"/>
      <c r="AC574" s="1165"/>
      <c r="AD574" s="1165"/>
      <c r="AE574" s="1165"/>
      <c r="AF574" s="1165"/>
      <c r="AG574" s="1165"/>
      <c r="AH574" s="1165"/>
      <c r="AI574" s="1165"/>
      <c r="AJ574" s="1165"/>
      <c r="AK574" s="1165"/>
      <c r="AL574" s="1165"/>
      <c r="AM574" s="1165"/>
      <c r="AN574" s="1165"/>
      <c r="AO574" s="1165"/>
      <c r="AP574" s="1165"/>
      <c r="AQ574" s="1165"/>
      <c r="AR574" s="1165"/>
      <c r="AS574" s="1165"/>
      <c r="AT574" s="1165"/>
      <c r="AU574" s="1165"/>
      <c r="AV574" s="1165"/>
      <c r="AW574" s="1165"/>
      <c r="AX574" s="1165"/>
      <c r="AY574" s="1165"/>
      <c r="AZ574" s="1165"/>
      <c r="BA574" s="1165"/>
      <c r="BB574" s="1165"/>
      <c r="BC574" s="1165"/>
      <c r="BD574" s="1165"/>
      <c r="BE574" s="1165"/>
      <c r="BF574" s="1165"/>
      <c r="BG574" s="1165"/>
      <c r="BH574" s="1165"/>
      <c r="BI574" s="1165"/>
      <c r="BJ574" s="1165"/>
      <c r="BK574" s="1165"/>
      <c r="BL574" s="1165"/>
      <c r="BM574" s="1165"/>
      <c r="BN574" s="1165"/>
      <c r="BO574" s="1165"/>
      <c r="BP574" s="1165"/>
      <c r="BQ574" s="1165"/>
      <c r="BR574" s="1165"/>
      <c r="BS574" s="1165"/>
      <c r="BT574" s="1165"/>
      <c r="BU574" s="1165"/>
      <c r="BV574" s="1165"/>
      <c r="BW574" s="1165"/>
      <c r="BX574" s="1165"/>
      <c r="BY574" s="1165"/>
      <c r="BZ574" s="1165"/>
      <c r="CA574" s="1165"/>
      <c r="CB574" s="1165"/>
      <c r="CC574" s="1165"/>
      <c r="CD574" s="1165"/>
      <c r="CE574" s="1165"/>
      <c r="CF574" s="1165"/>
      <c r="CG574" s="1165"/>
      <c r="CH574" s="1165"/>
      <c r="CI574" s="1165"/>
      <c r="CJ574" s="1165"/>
      <c r="CK574" s="1165"/>
      <c r="CL574" s="1223"/>
      <c r="CN574" s="1165"/>
      <c r="CO574" s="1165"/>
      <c r="CP574" s="1165"/>
      <c r="CQ574" s="1165"/>
    </row>
    <row r="575" spans="1:95">
      <c r="A575" s="1165" t="s">
        <v>834</v>
      </c>
      <c r="B575" s="1180">
        <v>45870</v>
      </c>
      <c r="C575" s="1181"/>
      <c r="D575" s="1165"/>
      <c r="E575" s="1183"/>
      <c r="F575" s="1165"/>
      <c r="G575" s="1234"/>
      <c r="H575" s="1165"/>
      <c r="I575" s="1165"/>
      <c r="J575" s="1165"/>
      <c r="K575" s="1165"/>
      <c r="L575" s="1183"/>
      <c r="M575" s="1165"/>
      <c r="N575" s="1165"/>
      <c r="O575" s="1165"/>
      <c r="P575" s="1165"/>
      <c r="Q575" s="1165"/>
      <c r="R575" s="1165"/>
      <c r="S575" s="1165"/>
      <c r="T575" s="1165"/>
      <c r="U575" s="1165"/>
      <c r="V575" s="1165"/>
      <c r="W575" s="1165"/>
      <c r="X575" s="1165"/>
      <c r="Y575" s="1165"/>
      <c r="Z575" s="1165"/>
      <c r="AA575" s="1165"/>
      <c r="AB575" s="1165"/>
      <c r="AC575" s="1165"/>
      <c r="AD575" s="1165"/>
      <c r="AE575" s="1165"/>
      <c r="AF575" s="1165"/>
      <c r="AG575" s="1165"/>
      <c r="AH575" s="1165"/>
      <c r="AI575" s="1165"/>
      <c r="AJ575" s="1165"/>
      <c r="AK575" s="1165"/>
      <c r="AL575" s="1165"/>
      <c r="AM575" s="1165"/>
      <c r="AN575" s="1165"/>
      <c r="AO575" s="1165"/>
      <c r="AP575" s="1165"/>
      <c r="AQ575" s="1165"/>
      <c r="AR575" s="1165"/>
      <c r="AS575" s="1165"/>
      <c r="AT575" s="1165"/>
      <c r="AU575" s="1165"/>
      <c r="AV575" s="1165"/>
      <c r="AW575" s="1165"/>
      <c r="AX575" s="1165"/>
      <c r="AY575" s="1165"/>
      <c r="AZ575" s="1165"/>
      <c r="BA575" s="1165"/>
      <c r="BB575" s="1165"/>
      <c r="BC575" s="1165"/>
      <c r="BD575" s="1165"/>
      <c r="BE575" s="1165"/>
      <c r="BF575" s="1165"/>
      <c r="BG575" s="1165"/>
      <c r="BH575" s="1165"/>
      <c r="BI575" s="1165"/>
      <c r="BJ575" s="1165"/>
      <c r="BK575" s="1165"/>
      <c r="BL575" s="1165"/>
      <c r="BM575" s="1165"/>
      <c r="BN575" s="1165"/>
      <c r="BO575" s="1165"/>
      <c r="BP575" s="1165"/>
      <c r="BQ575" s="1165"/>
      <c r="BR575" s="1165"/>
      <c r="BS575" s="1165"/>
      <c r="BT575" s="1165"/>
      <c r="BU575" s="1165"/>
      <c r="BV575" s="1165"/>
      <c r="BW575" s="1165"/>
      <c r="BX575" s="1165"/>
      <c r="BY575" s="1165"/>
      <c r="BZ575" s="1165"/>
      <c r="CA575" s="1165"/>
      <c r="CB575" s="1165"/>
      <c r="CC575" s="1165"/>
      <c r="CD575" s="1165"/>
      <c r="CE575" s="1165"/>
      <c r="CF575" s="1165"/>
      <c r="CG575" s="1165"/>
      <c r="CH575" s="1165"/>
      <c r="CI575" s="1165"/>
      <c r="CJ575" s="1165"/>
      <c r="CK575" s="1165"/>
      <c r="CL575" s="1223"/>
      <c r="CN575" s="1165"/>
      <c r="CO575" s="1165"/>
      <c r="CP575" s="1165"/>
      <c r="CQ575" s="1165"/>
    </row>
    <row r="576" spans="1:95">
      <c r="A576" s="1165" t="s">
        <v>834</v>
      </c>
      <c r="B576" s="1180">
        <v>45901</v>
      </c>
      <c r="C576" s="1181"/>
      <c r="D576" s="1165"/>
      <c r="E576" s="1183"/>
      <c r="F576" s="1165"/>
      <c r="G576" s="1234"/>
      <c r="H576" s="1165"/>
      <c r="I576" s="1165"/>
      <c r="J576" s="1165"/>
      <c r="K576" s="1165"/>
      <c r="L576" s="1183"/>
      <c r="M576" s="1165"/>
      <c r="N576" s="1165"/>
      <c r="O576" s="1165"/>
      <c r="P576" s="1165"/>
      <c r="Q576" s="1165"/>
      <c r="R576" s="1165"/>
      <c r="S576" s="1165"/>
      <c r="T576" s="1165"/>
      <c r="U576" s="1165"/>
      <c r="V576" s="1165"/>
      <c r="W576" s="1165"/>
      <c r="X576" s="1165"/>
      <c r="Y576" s="1165"/>
      <c r="Z576" s="1165"/>
      <c r="AA576" s="1165"/>
      <c r="AB576" s="1165"/>
      <c r="AC576" s="1165"/>
      <c r="AD576" s="1165"/>
      <c r="AE576" s="1165"/>
      <c r="AF576" s="1165"/>
      <c r="AG576" s="1165"/>
      <c r="AH576" s="1165"/>
      <c r="AI576" s="1165"/>
      <c r="AJ576" s="1165"/>
      <c r="AK576" s="1165"/>
      <c r="AL576" s="1165"/>
      <c r="AM576" s="1165"/>
      <c r="AN576" s="1165"/>
      <c r="AO576" s="1165"/>
      <c r="AP576" s="1165"/>
      <c r="AQ576" s="1165"/>
      <c r="AR576" s="1165"/>
      <c r="AS576" s="1165"/>
      <c r="AT576" s="1165"/>
      <c r="AU576" s="1165"/>
      <c r="AV576" s="1165"/>
      <c r="AW576" s="1165"/>
      <c r="AX576" s="1165"/>
      <c r="AY576" s="1165"/>
      <c r="AZ576" s="1165"/>
      <c r="BA576" s="1165"/>
      <c r="BB576" s="1165"/>
      <c r="BC576" s="1165"/>
      <c r="BD576" s="1165"/>
      <c r="BE576" s="1165"/>
      <c r="BF576" s="1165"/>
      <c r="BG576" s="1165"/>
      <c r="BH576" s="1165"/>
      <c r="BI576" s="1165"/>
      <c r="BJ576" s="1165"/>
      <c r="BK576" s="1165"/>
      <c r="BL576" s="1165"/>
      <c r="BM576" s="1165"/>
      <c r="BN576" s="1165"/>
      <c r="BO576" s="1165"/>
      <c r="BP576" s="1165"/>
      <c r="BQ576" s="1165"/>
      <c r="BR576" s="1165"/>
      <c r="BS576" s="1165"/>
      <c r="BT576" s="1165"/>
      <c r="BU576" s="1165"/>
      <c r="BV576" s="1165"/>
      <c r="BW576" s="1165"/>
      <c r="BX576" s="1165"/>
      <c r="BY576" s="1165"/>
      <c r="BZ576" s="1165"/>
      <c r="CA576" s="1165"/>
      <c r="CB576" s="1165"/>
      <c r="CC576" s="1165"/>
      <c r="CD576" s="1165"/>
      <c r="CE576" s="1165"/>
      <c r="CF576" s="1165"/>
      <c r="CG576" s="1165"/>
      <c r="CH576" s="1165"/>
      <c r="CI576" s="1165"/>
      <c r="CJ576" s="1165"/>
      <c r="CK576" s="1165"/>
      <c r="CL576" s="1223"/>
      <c r="CN576" s="1165"/>
      <c r="CO576" s="1165"/>
      <c r="CP576" s="1165"/>
      <c r="CQ576" s="1165"/>
    </row>
    <row r="577" spans="1:95">
      <c r="A577" s="1165" t="s">
        <v>834</v>
      </c>
      <c r="B577" s="1180">
        <v>45931</v>
      </c>
      <c r="C577" s="1181"/>
      <c r="D577" s="1165"/>
      <c r="E577" s="1183"/>
      <c r="F577" s="1165"/>
      <c r="G577" s="1234"/>
      <c r="H577" s="1165"/>
      <c r="I577" s="1165"/>
      <c r="J577" s="1165"/>
      <c r="K577" s="1165"/>
      <c r="L577" s="1183"/>
      <c r="M577" s="1165"/>
      <c r="N577" s="1165"/>
      <c r="O577" s="1165"/>
      <c r="P577" s="1165"/>
      <c r="Q577" s="1165"/>
      <c r="R577" s="1165"/>
      <c r="S577" s="1165"/>
      <c r="T577" s="1165"/>
      <c r="U577" s="1165"/>
      <c r="V577" s="1165"/>
      <c r="W577" s="1165"/>
      <c r="X577" s="1165"/>
      <c r="Y577" s="1165"/>
      <c r="Z577" s="1165"/>
      <c r="AA577" s="1165"/>
      <c r="AB577" s="1165"/>
      <c r="AC577" s="1165"/>
      <c r="AD577" s="1165"/>
      <c r="AE577" s="1165"/>
      <c r="AF577" s="1165"/>
      <c r="AG577" s="1165"/>
      <c r="AH577" s="1165"/>
      <c r="AI577" s="1165"/>
      <c r="AJ577" s="1165"/>
      <c r="AK577" s="1165"/>
      <c r="AL577" s="1165"/>
      <c r="AM577" s="1165"/>
      <c r="AN577" s="1165"/>
      <c r="AO577" s="1165"/>
      <c r="AP577" s="1165"/>
      <c r="AQ577" s="1165"/>
      <c r="AR577" s="1165"/>
      <c r="AS577" s="1165"/>
      <c r="AT577" s="1165"/>
      <c r="AU577" s="1165"/>
      <c r="AV577" s="1165"/>
      <c r="AW577" s="1165"/>
      <c r="AX577" s="1165"/>
      <c r="AY577" s="1165"/>
      <c r="AZ577" s="1165"/>
      <c r="BA577" s="1165"/>
      <c r="BB577" s="1165"/>
      <c r="BC577" s="1165"/>
      <c r="BD577" s="1165"/>
      <c r="BE577" s="1165"/>
      <c r="BF577" s="1165"/>
      <c r="BG577" s="1165"/>
      <c r="BH577" s="1165"/>
      <c r="BI577" s="1165"/>
      <c r="BJ577" s="1165"/>
      <c r="BK577" s="1165"/>
      <c r="BL577" s="1165"/>
      <c r="BM577" s="1165"/>
      <c r="BN577" s="1165"/>
      <c r="BO577" s="1165"/>
      <c r="BP577" s="1165"/>
      <c r="BQ577" s="1165"/>
      <c r="BR577" s="1165"/>
      <c r="BS577" s="1165"/>
      <c r="BT577" s="1165"/>
      <c r="BU577" s="1165"/>
      <c r="BV577" s="1165"/>
      <c r="BW577" s="1165"/>
      <c r="BX577" s="1165"/>
      <c r="BY577" s="1165"/>
      <c r="BZ577" s="1165"/>
      <c r="CA577" s="1165"/>
      <c r="CB577" s="1165"/>
      <c r="CC577" s="1165"/>
      <c r="CD577" s="1165"/>
      <c r="CE577" s="1165"/>
      <c r="CF577" s="1165"/>
      <c r="CG577" s="1165"/>
      <c r="CH577" s="1165"/>
      <c r="CI577" s="1165"/>
      <c r="CJ577" s="1165"/>
      <c r="CK577" s="1165"/>
      <c r="CL577" s="1223"/>
      <c r="CN577" s="1165"/>
      <c r="CO577" s="1165"/>
      <c r="CP577" s="1165"/>
      <c r="CQ577" s="1165"/>
    </row>
    <row r="578" spans="1:95">
      <c r="A578" s="1165" t="s">
        <v>834</v>
      </c>
      <c r="B578" s="1180">
        <v>45962</v>
      </c>
      <c r="C578" s="1181"/>
      <c r="D578" s="1165"/>
      <c r="E578" s="1183"/>
      <c r="F578" s="1165"/>
      <c r="G578" s="1234"/>
      <c r="H578" s="1165"/>
      <c r="I578" s="1165"/>
      <c r="J578" s="1165"/>
      <c r="K578" s="1165"/>
      <c r="L578" s="1183"/>
      <c r="M578" s="1165"/>
      <c r="N578" s="1165"/>
      <c r="O578" s="1165"/>
      <c r="P578" s="1165"/>
      <c r="Q578" s="1165"/>
      <c r="R578" s="1165"/>
      <c r="S578" s="1165"/>
      <c r="T578" s="1165"/>
      <c r="U578" s="1165"/>
      <c r="V578" s="1165"/>
      <c r="W578" s="1165"/>
      <c r="X578" s="1165"/>
      <c r="Y578" s="1165"/>
      <c r="Z578" s="1165"/>
      <c r="AA578" s="1165"/>
      <c r="AB578" s="1165"/>
      <c r="AC578" s="1165"/>
      <c r="AD578" s="1165"/>
      <c r="AE578" s="1165"/>
      <c r="AF578" s="1165"/>
      <c r="AG578" s="1165"/>
      <c r="AH578" s="1165"/>
      <c r="AI578" s="1165"/>
      <c r="AJ578" s="1165"/>
      <c r="AK578" s="1165"/>
      <c r="AL578" s="1165"/>
      <c r="AM578" s="1165"/>
      <c r="AN578" s="1165"/>
      <c r="AO578" s="1165"/>
      <c r="AP578" s="1165"/>
      <c r="AQ578" s="1165"/>
      <c r="AR578" s="1165"/>
      <c r="AS578" s="1165"/>
      <c r="AT578" s="1165"/>
      <c r="AU578" s="1165"/>
      <c r="AV578" s="1165"/>
      <c r="AW578" s="1165"/>
      <c r="AX578" s="1165"/>
      <c r="AY578" s="1165"/>
      <c r="AZ578" s="1165"/>
      <c r="BA578" s="1165"/>
      <c r="BB578" s="1165"/>
      <c r="BC578" s="1165"/>
      <c r="BD578" s="1165"/>
      <c r="BE578" s="1165"/>
      <c r="BF578" s="1165"/>
      <c r="BG578" s="1165"/>
      <c r="BH578" s="1165"/>
      <c r="BI578" s="1165"/>
      <c r="BJ578" s="1165"/>
      <c r="BK578" s="1165"/>
      <c r="BL578" s="1165"/>
      <c r="BM578" s="1165"/>
      <c r="BN578" s="1165"/>
      <c r="BO578" s="1165"/>
      <c r="BP578" s="1165"/>
      <c r="BQ578" s="1165"/>
      <c r="BR578" s="1165"/>
      <c r="BS578" s="1165"/>
      <c r="BT578" s="1165"/>
      <c r="BU578" s="1165"/>
      <c r="BV578" s="1165"/>
      <c r="BW578" s="1165"/>
      <c r="BX578" s="1165"/>
      <c r="BY578" s="1165"/>
      <c r="BZ578" s="1165"/>
      <c r="CA578" s="1165"/>
      <c r="CB578" s="1165"/>
      <c r="CC578" s="1165"/>
      <c r="CD578" s="1165"/>
      <c r="CE578" s="1165"/>
      <c r="CF578" s="1165"/>
      <c r="CG578" s="1165"/>
      <c r="CH578" s="1165"/>
      <c r="CI578" s="1165"/>
      <c r="CJ578" s="1165"/>
      <c r="CK578" s="1165"/>
      <c r="CL578" s="1223"/>
      <c r="CN578" s="1165"/>
      <c r="CO578" s="1165"/>
      <c r="CP578" s="1165"/>
      <c r="CQ578" s="1165"/>
    </row>
    <row r="579" spans="1:95">
      <c r="A579" s="1165" t="s">
        <v>834</v>
      </c>
      <c r="B579" s="1180">
        <v>45992</v>
      </c>
      <c r="C579" s="1181"/>
      <c r="D579" s="1165"/>
      <c r="E579" s="1183"/>
      <c r="F579" s="1165"/>
      <c r="G579" s="1234"/>
      <c r="H579" s="1165"/>
      <c r="I579" s="1165"/>
      <c r="J579" s="1165"/>
      <c r="K579" s="1165"/>
      <c r="L579" s="1183"/>
      <c r="M579" s="1165"/>
      <c r="N579" s="1165"/>
      <c r="O579" s="1165"/>
      <c r="P579" s="1165"/>
      <c r="Q579" s="1165"/>
      <c r="R579" s="1165"/>
      <c r="S579" s="1165"/>
      <c r="T579" s="1165"/>
      <c r="U579" s="1165"/>
      <c r="V579" s="1165"/>
      <c r="W579" s="1165"/>
      <c r="X579" s="1165"/>
      <c r="Y579" s="1165"/>
      <c r="Z579" s="1165"/>
      <c r="AA579" s="1165"/>
      <c r="AB579" s="1165"/>
      <c r="AC579" s="1165"/>
      <c r="AD579" s="1165"/>
      <c r="AE579" s="1165"/>
      <c r="AF579" s="1165"/>
      <c r="AG579" s="1165"/>
      <c r="AH579" s="1165"/>
      <c r="AI579" s="1165"/>
      <c r="AJ579" s="1165"/>
      <c r="AK579" s="1165"/>
      <c r="AL579" s="1165"/>
      <c r="AM579" s="1165"/>
      <c r="AN579" s="1165"/>
      <c r="AO579" s="1165"/>
      <c r="AP579" s="1165"/>
      <c r="AQ579" s="1165"/>
      <c r="AR579" s="1165"/>
      <c r="AS579" s="1165"/>
      <c r="AT579" s="1165"/>
      <c r="AU579" s="1165"/>
      <c r="AV579" s="1165"/>
      <c r="AW579" s="1165"/>
      <c r="AX579" s="1165"/>
      <c r="AY579" s="1165"/>
      <c r="AZ579" s="1165"/>
      <c r="BA579" s="1165"/>
      <c r="BB579" s="1165"/>
      <c r="BC579" s="1165"/>
      <c r="BD579" s="1165"/>
      <c r="BE579" s="1165"/>
      <c r="BF579" s="1165"/>
      <c r="BG579" s="1165"/>
      <c r="BH579" s="1165"/>
      <c r="BI579" s="1165"/>
      <c r="BJ579" s="1165"/>
      <c r="BK579" s="1165"/>
      <c r="BL579" s="1165"/>
      <c r="BM579" s="1165"/>
      <c r="BN579" s="1165"/>
      <c r="BO579" s="1165"/>
      <c r="BP579" s="1165"/>
      <c r="BQ579" s="1165"/>
      <c r="BR579" s="1165"/>
      <c r="BS579" s="1165"/>
      <c r="BT579" s="1165"/>
      <c r="BU579" s="1165"/>
      <c r="BV579" s="1165"/>
      <c r="BW579" s="1165"/>
      <c r="BX579" s="1165"/>
      <c r="BY579" s="1165"/>
      <c r="BZ579" s="1165"/>
      <c r="CA579" s="1165"/>
      <c r="CB579" s="1165"/>
      <c r="CC579" s="1165"/>
      <c r="CD579" s="1165"/>
      <c r="CE579" s="1165"/>
      <c r="CF579" s="1165"/>
      <c r="CG579" s="1165"/>
      <c r="CH579" s="1165"/>
      <c r="CI579" s="1165"/>
      <c r="CJ579" s="1165"/>
      <c r="CK579" s="1165"/>
      <c r="CL579" s="1223"/>
      <c r="CN579" s="1165"/>
      <c r="CO579" s="1165"/>
      <c r="CP579" s="1165"/>
      <c r="CQ579" s="1165"/>
    </row>
    <row r="580" spans="1:95">
      <c r="A580" s="1165"/>
      <c r="B580" s="1180"/>
      <c r="C580" s="1181"/>
      <c r="D580" s="1165"/>
      <c r="E580" s="1183"/>
      <c r="F580" s="1184"/>
      <c r="G580" s="1234"/>
      <c r="H580" s="1184"/>
      <c r="I580" s="1184"/>
      <c r="J580" s="1184"/>
      <c r="K580" s="1165"/>
      <c r="L580" s="1183"/>
      <c r="M580" s="1184"/>
      <c r="N580" s="1184"/>
      <c r="O580" s="1184"/>
      <c r="P580" s="1184"/>
      <c r="Q580" s="1184"/>
      <c r="R580" s="1184"/>
      <c r="S580" s="1184"/>
      <c r="T580" s="1184"/>
      <c r="U580" s="1184"/>
      <c r="V580" s="1165"/>
      <c r="W580" s="1165"/>
      <c r="X580" s="1165"/>
      <c r="Y580" s="1165"/>
      <c r="Z580" s="1165"/>
      <c r="AA580" s="1165"/>
      <c r="AB580" s="1165"/>
      <c r="AC580" s="1165"/>
      <c r="AD580" s="1165"/>
      <c r="AE580" s="1165"/>
      <c r="AF580" s="1165"/>
      <c r="AG580" s="1165"/>
      <c r="AH580" s="1165"/>
      <c r="AI580" s="1165"/>
      <c r="AJ580" s="1165"/>
      <c r="AK580" s="1165"/>
      <c r="AL580" s="1165"/>
      <c r="AM580" s="1165"/>
      <c r="AN580" s="1165"/>
      <c r="AO580" s="1165"/>
      <c r="AP580" s="1165"/>
      <c r="AQ580" s="1165"/>
      <c r="AR580" s="1165"/>
      <c r="AS580" s="1165"/>
      <c r="AT580" s="1165"/>
      <c r="AU580" s="1165"/>
      <c r="AV580" s="1165"/>
      <c r="AW580" s="1165"/>
      <c r="AX580" s="1165"/>
      <c r="AY580" s="1165"/>
      <c r="AZ580" s="1165"/>
      <c r="BA580" s="1165"/>
      <c r="BB580" s="1165"/>
      <c r="BC580" s="1165"/>
      <c r="BD580" s="1165"/>
      <c r="BE580" s="1165"/>
      <c r="BF580" s="1165"/>
      <c r="BG580" s="1165"/>
      <c r="BH580" s="1165"/>
      <c r="BI580" s="1165"/>
      <c r="BJ580" s="1165"/>
      <c r="BK580" s="1165"/>
      <c r="BL580" s="1165"/>
      <c r="BM580" s="1165"/>
      <c r="BN580" s="1165"/>
      <c r="BO580" s="1165"/>
      <c r="BP580" s="1165"/>
      <c r="BQ580" s="1165"/>
      <c r="BR580" s="1165"/>
      <c r="BS580" s="1165"/>
      <c r="BT580" s="1165"/>
      <c r="BU580" s="1165"/>
      <c r="BV580" s="1165"/>
      <c r="BW580" s="1165"/>
      <c r="BX580" s="1165"/>
      <c r="BY580" s="1165"/>
      <c r="BZ580" s="1165"/>
      <c r="CA580" s="1165"/>
      <c r="CB580" s="1165"/>
      <c r="CC580" s="1165"/>
      <c r="CD580" s="1165"/>
      <c r="CE580" s="1165"/>
      <c r="CF580" s="1165"/>
      <c r="CG580" s="1165"/>
      <c r="CH580" s="1165"/>
      <c r="CI580" s="1165"/>
      <c r="CJ580" s="1165"/>
      <c r="CK580" s="1165"/>
      <c r="CL580" s="1165"/>
      <c r="CN580" s="1184"/>
      <c r="CO580" s="1165"/>
      <c r="CP580" s="1165"/>
      <c r="CQ580" s="1165"/>
    </row>
    <row r="581" spans="1:95" s="933" customFormat="1">
      <c r="A581" s="1185"/>
      <c r="B581" s="1201"/>
      <c r="C581" s="1186"/>
      <c r="D581" s="1185"/>
      <c r="E581" s="1194"/>
      <c r="F581" s="1197"/>
      <c r="G581" s="1235"/>
      <c r="H581" s="1197"/>
      <c r="I581" s="1197"/>
      <c r="J581" s="1197"/>
      <c r="K581" s="1185"/>
      <c r="L581" s="1194"/>
      <c r="M581" s="1185"/>
      <c r="N581" s="1185"/>
      <c r="O581" s="1185"/>
      <c r="P581" s="1185"/>
      <c r="Q581" s="1185"/>
      <c r="R581" s="1185"/>
      <c r="S581" s="1185"/>
      <c r="T581" s="1185"/>
      <c r="U581" s="1185"/>
      <c r="V581" s="1185"/>
      <c r="W581" s="1185"/>
      <c r="X581" s="1185"/>
      <c r="Y581" s="1185"/>
      <c r="Z581" s="1185"/>
      <c r="AA581" s="1185"/>
      <c r="AB581" s="1185"/>
      <c r="AC581" s="1185"/>
      <c r="AD581" s="1185"/>
      <c r="AE581" s="1185"/>
      <c r="AF581" s="1185"/>
      <c r="AG581" s="1185"/>
      <c r="AH581" s="1185"/>
      <c r="AI581" s="1185"/>
      <c r="AJ581" s="1185"/>
      <c r="AK581" s="1185"/>
      <c r="AL581" s="1185"/>
      <c r="AM581" s="1185"/>
      <c r="AN581" s="1185"/>
      <c r="AO581" s="1185"/>
      <c r="AP581" s="1185"/>
      <c r="AQ581" s="1185"/>
      <c r="AR581" s="1185"/>
      <c r="AS581" s="1185"/>
      <c r="AT581" s="1185"/>
      <c r="AU581" s="1185"/>
      <c r="AV581" s="1185"/>
      <c r="AW581" s="1185"/>
      <c r="AX581" s="1185"/>
      <c r="AY581" s="1185"/>
      <c r="AZ581" s="1185"/>
      <c r="BA581" s="1185"/>
      <c r="BB581" s="1185"/>
      <c r="BC581" s="1185"/>
      <c r="BD581" s="1185"/>
      <c r="BE581" s="1185"/>
      <c r="BF581" s="1185"/>
      <c r="BG581" s="1185"/>
      <c r="BH581" s="1185"/>
      <c r="BI581" s="1185"/>
      <c r="BJ581" s="1185"/>
      <c r="BK581" s="1185"/>
      <c r="BL581" s="1185"/>
      <c r="BM581" s="1185"/>
      <c r="BN581" s="1185"/>
      <c r="BO581" s="1185"/>
      <c r="BP581" s="1185"/>
      <c r="BQ581" s="1185"/>
      <c r="BR581" s="1185"/>
      <c r="BS581" s="1185"/>
      <c r="BT581" s="1185"/>
      <c r="BU581" s="1185"/>
      <c r="BV581" s="1185"/>
      <c r="BW581" s="1185"/>
      <c r="BX581" s="1185"/>
      <c r="BY581" s="1185"/>
      <c r="BZ581" s="1185"/>
      <c r="CA581" s="1185"/>
      <c r="CB581" s="1185"/>
      <c r="CC581" s="1185"/>
      <c r="CD581" s="1185"/>
      <c r="CE581" s="1185"/>
      <c r="CF581" s="1185"/>
      <c r="CG581" s="1185"/>
      <c r="CH581" s="1185"/>
      <c r="CI581" s="1185"/>
      <c r="CJ581" s="1185"/>
      <c r="CK581" s="1185"/>
      <c r="CL581" s="1185"/>
      <c r="CN581" s="1185"/>
      <c r="CO581" s="1185"/>
      <c r="CP581" s="1185"/>
      <c r="CQ581" s="1185"/>
    </row>
    <row r="583" spans="1:95" ht="15.6">
      <c r="A583" s="1164" t="s">
        <v>740</v>
      </c>
      <c r="B583" s="1195">
        <v>45839</v>
      </c>
      <c r="C583" s="1359" t="s">
        <v>733</v>
      </c>
      <c r="D583" s="1360"/>
      <c r="E583" s="1361"/>
      <c r="G583" s="1257" t="s">
        <v>866</v>
      </c>
    </row>
    <row r="584" spans="1:95">
      <c r="C584" s="950" t="s">
        <v>273</v>
      </c>
      <c r="D584" s="368" t="s">
        <v>41</v>
      </c>
      <c r="E584" s="8" t="s">
        <v>68</v>
      </c>
    </row>
    <row r="585" spans="1:95">
      <c r="B585" s="1112" t="s">
        <v>708</v>
      </c>
      <c r="C585" s="1163">
        <f>VLOOKUP($B$583,$B$3:$M$40,2,FALSE)</f>
        <v>45863</v>
      </c>
      <c r="D585" s="368">
        <f>IF(VLOOKUP($B$583,$B$3:$M$40,11,FALSE)="","Dry",VLOOKUP($B$583,$B$3:$M$40,11,FALSE))</f>
        <v>7.93</v>
      </c>
      <c r="E585" s="369">
        <f>IF(VLOOKUP($B$583,$B$3:$M$40,12,FALSE)="","Dry",VLOOKUP($B$583,$B$3:$M$40,12,FALSE))</f>
        <v>2550</v>
      </c>
    </row>
    <row r="586" spans="1:95">
      <c r="B586" s="1112" t="s">
        <v>95</v>
      </c>
      <c r="C586" s="1163">
        <f>VLOOKUP($B$583,$B$41:$M$78,2,FALSE)</f>
        <v>45863</v>
      </c>
      <c r="D586" s="368">
        <f>VLOOKUP($B$583,$B$41:$M$78,11,FALSE)</f>
        <v>8.17</v>
      </c>
      <c r="E586" s="369">
        <f>VLOOKUP($B$583,$B$41:$M$78,12,FALSE)</f>
        <v>5220</v>
      </c>
    </row>
    <row r="587" spans="1:95">
      <c r="B587" s="1112" t="s">
        <v>84</v>
      </c>
      <c r="C587" s="1163">
        <f>VLOOKUP($B$583,$B$79:$M$116,2,FALSE)</f>
        <v>45863</v>
      </c>
      <c r="D587" s="368" t="str">
        <f>IF(VLOOKUP($B$583,$B$79:$M$116,11,FALSE)="","DRY",VLOOKUP($B$583,$B$79:$M$116,11,FALSE))</f>
        <v>DRY</v>
      </c>
      <c r="E587" s="369" t="str">
        <f>IF(VLOOKUP($B$583,$B$79:$M$116,12,FALSE)="","DRY",VLOOKUP($B$583,$B$79:$M$116,12,FALSE))</f>
        <v>DRY</v>
      </c>
    </row>
    <row r="588" spans="1:95">
      <c r="B588" s="1112" t="s">
        <v>4</v>
      </c>
      <c r="C588" s="1163">
        <f>VLOOKUP($B$583,$B$117:$M$154,2,FALSE)</f>
        <v>45863</v>
      </c>
      <c r="D588" s="368" t="str">
        <f>IF(VLOOKUP($B$583,$B$117:$M$154,11,FALSE)="","NA",VLOOKUP($B$583,$B$117:$M$154,11,FALSE))</f>
        <v>NA</v>
      </c>
      <c r="E588" s="368" t="str">
        <f>IF(VLOOKUP($B$583,$B$117:$M$154,12,FALSE)="","NA",VLOOKUP($B$583,$B$117:$M$154,12,FALSE))</f>
        <v>NA</v>
      </c>
    </row>
    <row r="589" spans="1:95">
      <c r="B589" s="1112" t="s">
        <v>734</v>
      </c>
      <c r="C589" s="1163">
        <f>VLOOKUP($B$583,$B$155:$M$192,2,FALSE)</f>
        <v>45863</v>
      </c>
      <c r="D589" s="368">
        <f>VLOOKUP($B$583,$B$155:$M$192,11,FALSE)</f>
        <v>7.74</v>
      </c>
      <c r="E589" s="369">
        <f>VLOOKUP($B$583,$B$155:$M$192,12,FALSE)</f>
        <v>1380</v>
      </c>
    </row>
    <row r="590" spans="1:95">
      <c r="B590" s="1112" t="s">
        <v>735</v>
      </c>
      <c r="C590" s="1163">
        <f>VLOOKUP($B$583,$B$193:$M$230,2,FALSE)</f>
        <v>45863</v>
      </c>
      <c r="D590" s="368">
        <f>VLOOKUP($B$583,$B$193:$M$230,11,FALSE)</f>
        <v>7.75</v>
      </c>
      <c r="E590" s="369">
        <f>VLOOKUP($B$583,$B$193:$M$230,12,FALSE)</f>
        <v>1760</v>
      </c>
    </row>
    <row r="591" spans="1:95">
      <c r="B591" s="1112" t="s">
        <v>736</v>
      </c>
      <c r="C591" s="1163">
        <f>VLOOKUP($B$583,$B$231:$M$268,2,FALSE)</f>
        <v>45863</v>
      </c>
      <c r="D591" s="368">
        <f>IF(VLOOKUP($B$583,$B$231:$M$268,11,FALSE)="","DRY",VLOOKUP($B$583,$B$231:$M$268,11,FALSE))</f>
        <v>8.1199999999999992</v>
      </c>
      <c r="E591" s="369">
        <f>IF(VLOOKUP($B$583,$B$231:$M$268,12,FALSE)="","DRY",VLOOKUP($B$583,$B$231:$M$268,12,FALSE))</f>
        <v>702</v>
      </c>
    </row>
    <row r="592" spans="1:95">
      <c r="B592" s="1112" t="s">
        <v>737</v>
      </c>
      <c r="C592" s="1163">
        <f>VLOOKUP($B$583,$B$269:$M$306,2,FALSE)</f>
        <v>45863</v>
      </c>
      <c r="D592" s="368">
        <f>VLOOKUP($B$583,$B$269:$M$306,11,FALSE)</f>
        <v>7.96</v>
      </c>
      <c r="E592" s="369">
        <f>VLOOKUP($B$583,$B$269:$M$306,12,FALSE)</f>
        <v>1780</v>
      </c>
    </row>
    <row r="593" spans="2:5">
      <c r="B593" s="1112" t="s">
        <v>738</v>
      </c>
      <c r="C593" s="1163">
        <f>VLOOKUP($B$583,$B$307:$M$344,2,FALSE)</f>
        <v>45863</v>
      </c>
      <c r="D593" s="368">
        <f>VLOOKUP($B$583,$B$307:$M$344,11,FALSE)</f>
        <v>7.88</v>
      </c>
      <c r="E593" s="369">
        <f>VLOOKUP($B$583,$B$307:$M$344,12,FALSE)</f>
        <v>2230</v>
      </c>
    </row>
    <row r="594" spans="2:5">
      <c r="B594" s="1112" t="s">
        <v>739</v>
      </c>
      <c r="C594" s="1163">
        <f>VLOOKUP($B$583,$B$345:$M$382,2,FALSE)</f>
        <v>45863</v>
      </c>
      <c r="D594" s="368">
        <f>IF(VLOOKUP($B$583,$B$345:$M$382,11,FALSE)="","Dry",VLOOKUP($B$583,$B$345:$M$382,11,FALSE))</f>
        <v>7.36</v>
      </c>
      <c r="E594" s="369">
        <f>IF(VLOOKUP($B$583,$B$345:$M$382,12,FALSE)="","Dry",VLOOKUP($B$583,$B$345:$M$382,12,FALSE))</f>
        <v>880</v>
      </c>
    </row>
    <row r="595" spans="2:5">
      <c r="B595" s="1112" t="s">
        <v>714</v>
      </c>
      <c r="C595" s="1163">
        <f>VLOOKUP($B$583,$B$383:$M$420,2,FALSE)</f>
        <v>45863</v>
      </c>
      <c r="D595" s="368">
        <f>VLOOKUP($B$583,$B$383:$M$420,11,FALSE)</f>
        <v>8.26</v>
      </c>
      <c r="E595" s="369">
        <f>VLOOKUP($B$583,$B$383:$M$420,12,FALSE)</f>
        <v>1090</v>
      </c>
    </row>
    <row r="596" spans="2:5">
      <c r="B596" s="1112" t="s">
        <v>715</v>
      </c>
      <c r="C596" s="1163">
        <f>VLOOKUP($B$583,$B$421:$M$458,2,FALSE)</f>
        <v>45863</v>
      </c>
      <c r="D596" s="368">
        <f>VLOOKUP($B$583,$B$421:$M$458,11,FALSE)</f>
        <v>8.1999999999999993</v>
      </c>
      <c r="E596" s="369">
        <f>VLOOKUP($B$583,$B$421:$M$458,12,FALSE)</f>
        <v>4620</v>
      </c>
    </row>
    <row r="597" spans="2:5">
      <c r="B597" s="1112" t="s">
        <v>716</v>
      </c>
      <c r="C597" s="1163">
        <f>VLOOKUP($B$583,$B$459:$M$496,2,FALSE)</f>
        <v>45863</v>
      </c>
      <c r="D597" s="368">
        <f>IF(VLOOKUP($B$583,$B$459:$M$496,11,FALSE)="","TLTS",VLOOKUP($B$583,$B$459:$M$496,11,FALSE))</f>
        <v>7.56</v>
      </c>
      <c r="E597" s="369">
        <f>IF(VLOOKUP($B$583,$B$459:$M$496,12,FALSE)="","TLTS",VLOOKUP($B$583,$B$459:$M$496,12,FALSE))</f>
        <v>1070</v>
      </c>
    </row>
    <row r="599" spans="2:5">
      <c r="D599" s="1347" t="s">
        <v>741</v>
      </c>
      <c r="E599" s="1347"/>
    </row>
  </sheetData>
  <autoFilter ref="B1:B579" xr:uid="{29D2DCD8-5782-4E53-B47C-FD70FBB287F8}">
    <filterColumn colId="0">
      <filters>
        <dateGroupItem year="2025" dateTimeGrouping="year"/>
      </filters>
    </filterColumn>
  </autoFilter>
  <mergeCells count="6">
    <mergeCell ref="D599:E599"/>
    <mergeCell ref="AZ1:BQ1"/>
    <mergeCell ref="BR1:BV1"/>
    <mergeCell ref="BW1:CC1"/>
    <mergeCell ref="CD1:CK1"/>
    <mergeCell ref="C583:E583"/>
  </mergeCells>
  <phoneticPr fontId="111" type="noConversion"/>
  <conditionalFormatting sqref="D585:E597">
    <cfRule type="cellIs" dxfId="21" priority="2" operator="equal">
      <formula>0</formula>
    </cfRule>
  </conditionalFormatting>
  <conditionalFormatting sqref="L159:L230">
    <cfRule type="cellIs" dxfId="20" priority="1" operator="notBetween">
      <formula>7.7</formula>
      <formula>8</formula>
    </cfRule>
  </conditionalFormatting>
  <pageMargins left="0.7" right="0.7" top="0.75" bottom="0.75" header="0.3" footer="0.3"/>
  <ignoredErrors>
    <ignoredError sqref="CL3:CL23 CL26:CL28 CL544:CL569 CL262:CL294 CL34:CL66 CL72:CL180 CL186:CL218 CL224:CL255 CL300:CL332 CL338:CL370 CL376:CL408 CL414:CL446 CL452:CL484 CL490:CL534" unlockedFormula="1"/>
  </ignoredError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DA21-66E5-47F6-A358-7DCB8FC0249D}">
  <sheetPr>
    <tabColor rgb="FFCCFFCC"/>
  </sheetPr>
  <dimension ref="CJ18"/>
  <sheetViews>
    <sheetView topLeftCell="A16" zoomScale="70" zoomScaleNormal="70" workbookViewId="0">
      <selection activeCell="Y93" sqref="Y93"/>
    </sheetView>
  </sheetViews>
  <sheetFormatPr defaultRowHeight="14.4"/>
  <sheetData>
    <row r="18" spans="88:88">
      <c r="CJ18" s="1156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2E40E-8C9E-427F-9466-428F97ED9CF7}">
  <sheetPr filterMode="1">
    <tabColor rgb="FFFFFF99"/>
  </sheetPr>
  <dimension ref="A1:DP251"/>
  <sheetViews>
    <sheetView zoomScaleNormal="100" workbookViewId="0">
      <selection activeCell="G216" sqref="G216"/>
    </sheetView>
  </sheetViews>
  <sheetFormatPr defaultColWidth="9.109375" defaultRowHeight="14.4"/>
  <cols>
    <col min="1" max="1" width="26.44140625" style="555" customWidth="1"/>
    <col min="2" max="2" width="21.44140625" style="400" customWidth="1"/>
    <col min="3" max="3" width="13" style="400" customWidth="1"/>
    <col min="4" max="4" width="12.6640625" style="400" customWidth="1"/>
    <col min="5" max="5" width="11.6640625" style="400" customWidth="1"/>
    <col min="6" max="13" width="10" style="1153" customWidth="1"/>
    <col min="14" max="14" width="57.109375" style="555" customWidth="1"/>
    <col min="15" max="15" width="9" style="400" bestFit="1" customWidth="1"/>
    <col min="16" max="16" width="8" style="400" customWidth="1"/>
    <col min="17" max="17" width="7.6640625" style="400" bestFit="1" customWidth="1"/>
    <col min="18" max="18" width="8.33203125" style="400" bestFit="1" customWidth="1"/>
    <col min="19" max="19" width="9.6640625" style="400" bestFit="1" customWidth="1"/>
    <col min="20" max="20" width="9.109375" style="400" bestFit="1" customWidth="1"/>
    <col min="21" max="21" width="9.109375" style="400" customWidth="1"/>
    <col min="22" max="22" width="7.33203125" style="400" bestFit="1" customWidth="1"/>
    <col min="23" max="23" width="8.5546875" style="400" bestFit="1" customWidth="1"/>
    <col min="24" max="24" width="8" style="400" bestFit="1" customWidth="1"/>
    <col min="25" max="25" width="4" style="400" bestFit="1" customWidth="1"/>
    <col min="26" max="26" width="7.6640625" style="400" bestFit="1" customWidth="1"/>
    <col min="27" max="27" width="10.109375" style="400" bestFit="1" customWidth="1"/>
    <col min="28" max="28" width="9.109375" style="400" bestFit="1" customWidth="1"/>
    <col min="29" max="29" width="9" style="400" bestFit="1" customWidth="1"/>
    <col min="30" max="31" width="9.33203125" style="400" bestFit="1" customWidth="1"/>
    <col min="32" max="32" width="9.6640625" style="400" bestFit="1" customWidth="1"/>
    <col min="33" max="33" width="9.44140625" style="400" bestFit="1" customWidth="1"/>
    <col min="34" max="34" width="9" style="400" bestFit="1" customWidth="1"/>
    <col min="35" max="35" width="9.88671875" style="400" bestFit="1" customWidth="1"/>
    <col min="36" max="36" width="9.44140625" style="400" bestFit="1" customWidth="1"/>
    <col min="37" max="37" width="10" style="400" bestFit="1" customWidth="1"/>
    <col min="38" max="38" width="10.44140625" style="400" bestFit="1" customWidth="1"/>
    <col min="39" max="39" width="9.5546875" style="400" bestFit="1" customWidth="1"/>
    <col min="40" max="40" width="9.6640625" style="400" bestFit="1" customWidth="1"/>
    <col min="41" max="41" width="9.33203125" style="400" bestFit="1" customWidth="1"/>
    <col min="42" max="42" width="8.33203125" style="400" bestFit="1" customWidth="1"/>
    <col min="43" max="43" width="9.33203125" style="400" bestFit="1" customWidth="1"/>
    <col min="44" max="44" width="10.33203125" style="400" bestFit="1" customWidth="1"/>
    <col min="45" max="46" width="10.109375" style="400" bestFit="1" customWidth="1"/>
    <col min="47" max="47" width="10.5546875" style="400" bestFit="1" customWidth="1"/>
    <col min="48" max="48" width="10.33203125" style="400" bestFit="1" customWidth="1"/>
    <col min="49" max="49" width="9.88671875" style="400" bestFit="1" customWidth="1"/>
    <col min="50" max="50" width="10.6640625" style="400" bestFit="1" customWidth="1"/>
    <col min="51" max="51" width="10.33203125" style="400" bestFit="1" customWidth="1"/>
    <col min="52" max="52" width="10.88671875" style="400" bestFit="1" customWidth="1"/>
    <col min="53" max="53" width="11.33203125" style="400" bestFit="1" customWidth="1"/>
    <col min="54" max="54" width="10.44140625" style="400" bestFit="1" customWidth="1"/>
    <col min="55" max="55" width="10.5546875" style="400" bestFit="1" customWidth="1"/>
    <col min="56" max="56" width="10.109375" style="400" bestFit="1" customWidth="1"/>
    <col min="57" max="57" width="9.5546875" style="400" bestFit="1" customWidth="1"/>
    <col min="58" max="58" width="10.109375" style="400" bestFit="1" customWidth="1"/>
    <col min="59" max="59" width="9.44140625" style="400" bestFit="1" customWidth="1"/>
    <col min="60" max="60" width="10.33203125" style="400" bestFit="1" customWidth="1"/>
    <col min="61" max="61" width="7.33203125" style="400" bestFit="1" customWidth="1"/>
    <col min="62" max="62" width="5.5546875" style="400" bestFit="1" customWidth="1"/>
    <col min="63" max="63" width="7.6640625" style="400" bestFit="1" customWidth="1"/>
    <col min="64" max="64" width="8.109375" style="400" bestFit="1" customWidth="1"/>
    <col min="65" max="65" width="5.5546875" style="400" bestFit="1" customWidth="1"/>
    <col min="66" max="66" width="7.109375" style="400" bestFit="1" customWidth="1"/>
    <col min="67" max="67" width="7.5546875" style="400" bestFit="1" customWidth="1"/>
    <col min="68" max="68" width="8.44140625" style="400" bestFit="1" customWidth="1"/>
    <col min="69" max="69" width="5.109375" style="400" bestFit="1" customWidth="1"/>
    <col min="70" max="87" width="4.5546875" style="400" bestFit="1" customWidth="1"/>
    <col min="88" max="89" width="4" style="400" bestFit="1" customWidth="1"/>
    <col min="90" max="90" width="5" style="400" bestFit="1" customWidth="1"/>
    <col min="91" max="94" width="4" style="400" bestFit="1" customWidth="1"/>
    <col min="95" max="99" width="5" style="400" bestFit="1" customWidth="1"/>
    <col min="100" max="107" width="3.6640625" style="400" bestFit="1" customWidth="1"/>
    <col min="108" max="109" width="4.5546875" style="400" bestFit="1" customWidth="1"/>
    <col min="110" max="111" width="5.5546875" style="400" bestFit="1" customWidth="1"/>
    <col min="112" max="112" width="5.5546875" style="400" customWidth="1"/>
    <col min="113" max="113" width="9.109375" style="555"/>
    <col min="114" max="114" width="9.109375" style="400"/>
    <col min="115" max="115" width="24.109375" style="400" customWidth="1"/>
    <col min="116" max="16384" width="9.109375" style="400"/>
  </cols>
  <sheetData>
    <row r="1" spans="1:113" ht="31.2" thickBot="1">
      <c r="B1" s="1160" t="s">
        <v>593</v>
      </c>
      <c r="C1" s="1110" t="s">
        <v>721</v>
      </c>
      <c r="D1" s="1145" t="s">
        <v>148</v>
      </c>
      <c r="E1" s="1145" t="s">
        <v>527</v>
      </c>
      <c r="F1" s="1200" t="s">
        <v>750</v>
      </c>
      <c r="G1" s="1200" t="s">
        <v>838</v>
      </c>
      <c r="H1" s="1145" t="s">
        <v>845</v>
      </c>
      <c r="I1" s="1145" t="s">
        <v>556</v>
      </c>
      <c r="J1" s="1200" t="s">
        <v>526</v>
      </c>
      <c r="K1" s="1200" t="s">
        <v>486</v>
      </c>
      <c r="L1" s="1200" t="s">
        <v>485</v>
      </c>
      <c r="M1" s="1198" t="s">
        <v>882</v>
      </c>
      <c r="N1" s="1145" t="s">
        <v>487</v>
      </c>
      <c r="O1" s="540" t="s">
        <v>529</v>
      </c>
      <c r="P1" s="540" t="s">
        <v>68</v>
      </c>
      <c r="Q1" s="540" t="s">
        <v>631</v>
      </c>
      <c r="R1" s="540" t="s">
        <v>632</v>
      </c>
      <c r="S1" s="540" t="s">
        <v>633</v>
      </c>
      <c r="T1" s="540" t="s">
        <v>634</v>
      </c>
      <c r="U1" s="1168" t="s">
        <v>702</v>
      </c>
      <c r="V1" s="540" t="s">
        <v>635</v>
      </c>
      <c r="W1" s="540" t="s">
        <v>626</v>
      </c>
      <c r="X1" s="540" t="s">
        <v>703</v>
      </c>
      <c r="Y1" s="540" t="s">
        <v>630</v>
      </c>
      <c r="Z1" s="540" t="s">
        <v>627</v>
      </c>
      <c r="AA1" s="540" t="s">
        <v>628</v>
      </c>
      <c r="AB1" s="540" t="s">
        <v>629</v>
      </c>
      <c r="AC1" s="1142" t="s">
        <v>648</v>
      </c>
      <c r="AD1" s="1142" t="s">
        <v>649</v>
      </c>
      <c r="AE1" s="1142" t="s">
        <v>650</v>
      </c>
      <c r="AF1" s="1142" t="s">
        <v>651</v>
      </c>
      <c r="AG1" s="1142" t="s">
        <v>652</v>
      </c>
      <c r="AH1" s="1142" t="s">
        <v>653</v>
      </c>
      <c r="AI1" s="1142" t="s">
        <v>654</v>
      </c>
      <c r="AJ1" s="1142" t="s">
        <v>655</v>
      </c>
      <c r="AK1" s="1142" t="s">
        <v>656</v>
      </c>
      <c r="AL1" s="1142" t="s">
        <v>657</v>
      </c>
      <c r="AM1" s="1142" t="s">
        <v>658</v>
      </c>
      <c r="AN1" s="1142" t="s">
        <v>659</v>
      </c>
      <c r="AO1" s="1142" t="s">
        <v>660</v>
      </c>
      <c r="AP1" s="1142" t="s">
        <v>661</v>
      </c>
      <c r="AQ1" s="1142" t="s">
        <v>662</v>
      </c>
      <c r="AR1" s="1143" t="s">
        <v>663</v>
      </c>
      <c r="AS1" s="1143" t="s">
        <v>664</v>
      </c>
      <c r="AT1" s="1143" t="s">
        <v>665</v>
      </c>
      <c r="AU1" s="1143" t="s">
        <v>666</v>
      </c>
      <c r="AV1" s="1143" t="s">
        <v>667</v>
      </c>
      <c r="AW1" s="1143" t="s">
        <v>668</v>
      </c>
      <c r="AX1" s="1143" t="s">
        <v>669</v>
      </c>
      <c r="AY1" s="1143" t="s">
        <v>670</v>
      </c>
      <c r="AZ1" s="1143" t="s">
        <v>671</v>
      </c>
      <c r="BA1" s="1143" t="s">
        <v>672</v>
      </c>
      <c r="BB1" s="1143" t="s">
        <v>673</v>
      </c>
      <c r="BC1" s="1143" t="s">
        <v>674</v>
      </c>
      <c r="BD1" s="1143" t="s">
        <v>675</v>
      </c>
      <c r="BE1" s="1143" t="s">
        <v>676</v>
      </c>
      <c r="BF1" s="1143" t="s">
        <v>677</v>
      </c>
      <c r="BG1" s="1142" t="s">
        <v>679</v>
      </c>
      <c r="BH1" s="1143" t="s">
        <v>678</v>
      </c>
      <c r="BI1" s="540" t="s">
        <v>636</v>
      </c>
      <c r="BJ1" s="540" t="s">
        <v>637</v>
      </c>
      <c r="BK1" s="540" t="s">
        <v>638</v>
      </c>
      <c r="BL1" s="540" t="s">
        <v>639</v>
      </c>
      <c r="BM1" s="540" t="s">
        <v>640</v>
      </c>
      <c r="BN1" s="540" t="s">
        <v>645</v>
      </c>
      <c r="BO1" s="540" t="s">
        <v>646</v>
      </c>
      <c r="BP1" s="540" t="s">
        <v>681</v>
      </c>
      <c r="BQ1" s="540" t="s">
        <v>647</v>
      </c>
      <c r="BR1" s="1362" t="s">
        <v>588</v>
      </c>
      <c r="BS1" s="1362"/>
      <c r="BT1" s="1362"/>
      <c r="BU1" s="1362"/>
      <c r="BV1" s="1362"/>
      <c r="BW1" s="1362"/>
      <c r="BX1" s="1362"/>
      <c r="BY1" s="1362"/>
      <c r="BZ1" s="1362"/>
      <c r="CA1" s="1362"/>
      <c r="CB1" s="1362"/>
      <c r="CC1" s="1362"/>
      <c r="CD1" s="1362"/>
      <c r="CE1" s="1362"/>
      <c r="CF1" s="1362"/>
      <c r="CG1" s="1362"/>
      <c r="CH1" s="1362"/>
      <c r="CI1" s="1362"/>
      <c r="CJ1" s="1362" t="s">
        <v>590</v>
      </c>
      <c r="CK1" s="1362"/>
      <c r="CL1" s="1362"/>
      <c r="CM1" s="1362"/>
      <c r="CN1" s="1362"/>
      <c r="CO1" s="1363" t="s">
        <v>591</v>
      </c>
      <c r="CP1" s="1363"/>
      <c r="CQ1" s="1363"/>
      <c r="CR1" s="1363"/>
      <c r="CS1" s="1363"/>
      <c r="CT1" s="1363"/>
      <c r="CU1" s="1363"/>
      <c r="CV1" s="1362" t="s">
        <v>380</v>
      </c>
      <c r="CW1" s="1362"/>
      <c r="CX1" s="1362"/>
      <c r="CY1" s="1362"/>
      <c r="CZ1" s="1362"/>
      <c r="DA1" s="1362"/>
      <c r="DB1" s="1362"/>
      <c r="DC1" s="1362"/>
    </row>
    <row r="2" spans="1:113" ht="207" hidden="1">
      <c r="A2" s="1135" t="s">
        <v>438</v>
      </c>
      <c r="B2" s="1155" t="s">
        <v>593</v>
      </c>
      <c r="C2" s="1135" t="s">
        <v>594</v>
      </c>
      <c r="D2" s="1131" t="s">
        <v>774</v>
      </c>
      <c r="E2" s="1131" t="s">
        <v>527</v>
      </c>
      <c r="F2" s="1149" t="s">
        <v>682</v>
      </c>
      <c r="G2" s="1237" t="s">
        <v>840</v>
      </c>
      <c r="H2" s="1131" t="s">
        <v>846</v>
      </c>
      <c r="I2" s="1131" t="s">
        <v>556</v>
      </c>
      <c r="J2" s="1149" t="s">
        <v>526</v>
      </c>
      <c r="K2" s="1149" t="s">
        <v>486</v>
      </c>
      <c r="L2" s="1149" t="s">
        <v>485</v>
      </c>
      <c r="M2" s="1277" t="s">
        <v>882</v>
      </c>
      <c r="N2" s="1131" t="s">
        <v>487</v>
      </c>
      <c r="O2" s="1135" t="s">
        <v>688</v>
      </c>
      <c r="P2" s="1135" t="s">
        <v>689</v>
      </c>
      <c r="Q2" s="1135" t="s">
        <v>494</v>
      </c>
      <c r="R2" s="1135" t="s">
        <v>495</v>
      </c>
      <c r="S2" s="1135" t="s">
        <v>496</v>
      </c>
      <c r="T2" s="1135" t="s">
        <v>497</v>
      </c>
      <c r="U2" s="1204" t="s">
        <v>691</v>
      </c>
      <c r="V2" s="1135" t="s">
        <v>498</v>
      </c>
      <c r="W2" s="1135" t="s">
        <v>499</v>
      </c>
      <c r="X2" s="1135" t="s">
        <v>500</v>
      </c>
      <c r="Y2" s="1135" t="s">
        <v>501</v>
      </c>
      <c r="Z2" s="1135" t="s">
        <v>502</v>
      </c>
      <c r="AA2" s="1135" t="s">
        <v>503</v>
      </c>
      <c r="AB2" s="1135" t="s">
        <v>761</v>
      </c>
      <c r="AC2" s="1137" t="s">
        <v>611</v>
      </c>
      <c r="AD2" s="1137" t="s">
        <v>612</v>
      </c>
      <c r="AE2" s="1137" t="s">
        <v>613</v>
      </c>
      <c r="AF2" s="1137" t="s">
        <v>614</v>
      </c>
      <c r="AG2" s="1137" t="s">
        <v>615</v>
      </c>
      <c r="AH2" s="1137" t="s">
        <v>616</v>
      </c>
      <c r="AI2" s="1137" t="s">
        <v>617</v>
      </c>
      <c r="AJ2" s="1137" t="s">
        <v>618</v>
      </c>
      <c r="AK2" s="1137" t="s">
        <v>619</v>
      </c>
      <c r="AL2" s="1137" t="s">
        <v>620</v>
      </c>
      <c r="AM2" s="1137" t="s">
        <v>621</v>
      </c>
      <c r="AN2" s="1137" t="s">
        <v>622</v>
      </c>
      <c r="AO2" s="1137" t="s">
        <v>623</v>
      </c>
      <c r="AP2" s="1137" t="s">
        <v>624</v>
      </c>
      <c r="AQ2" s="1137" t="s">
        <v>625</v>
      </c>
      <c r="AR2" s="1144" t="s">
        <v>596</v>
      </c>
      <c r="AS2" s="1144" t="s">
        <v>597</v>
      </c>
      <c r="AT2" s="1144" t="s">
        <v>598</v>
      </c>
      <c r="AU2" s="1144" t="s">
        <v>599</v>
      </c>
      <c r="AV2" s="1144" t="s">
        <v>600</v>
      </c>
      <c r="AW2" s="1144" t="s">
        <v>601</v>
      </c>
      <c r="AX2" s="1144" t="s">
        <v>602</v>
      </c>
      <c r="AY2" s="1144" t="s">
        <v>603</v>
      </c>
      <c r="AZ2" s="1144" t="s">
        <v>604</v>
      </c>
      <c r="BA2" s="1144" t="s">
        <v>605</v>
      </c>
      <c r="BB2" s="1144" t="s">
        <v>606</v>
      </c>
      <c r="BC2" s="1144" t="s">
        <v>607</v>
      </c>
      <c r="BD2" s="1144" t="s">
        <v>608</v>
      </c>
      <c r="BE2" s="1144" t="s">
        <v>609</v>
      </c>
      <c r="BF2" s="1144" t="s">
        <v>610</v>
      </c>
      <c r="BG2" s="1137" t="s">
        <v>595</v>
      </c>
      <c r="BH2" s="1144" t="s">
        <v>592</v>
      </c>
      <c r="BI2" s="1135" t="s">
        <v>586</v>
      </c>
      <c r="BJ2" s="1135" t="s">
        <v>516</v>
      </c>
      <c r="BK2" s="1135" t="s">
        <v>517</v>
      </c>
      <c r="BL2" s="1135" t="s">
        <v>518</v>
      </c>
      <c r="BM2" s="1135" t="s">
        <v>519</v>
      </c>
      <c r="BN2" s="1135" t="s">
        <v>531</v>
      </c>
      <c r="BO2" s="1135" t="s">
        <v>532</v>
      </c>
      <c r="BP2" s="1135" t="s">
        <v>533</v>
      </c>
      <c r="BQ2" s="1135" t="s">
        <v>587</v>
      </c>
      <c r="BR2" s="1132" t="s">
        <v>291</v>
      </c>
      <c r="BS2" s="1132" t="s">
        <v>292</v>
      </c>
      <c r="BT2" s="1132" t="s">
        <v>293</v>
      </c>
      <c r="BU2" s="1132" t="s">
        <v>294</v>
      </c>
      <c r="BV2" s="1132" t="s">
        <v>295</v>
      </c>
      <c r="BW2" s="1132" t="s">
        <v>296</v>
      </c>
      <c r="BX2" s="1132" t="s">
        <v>297</v>
      </c>
      <c r="BY2" s="1132" t="s">
        <v>298</v>
      </c>
      <c r="BZ2" s="1132" t="s">
        <v>299</v>
      </c>
      <c r="CA2" s="1132" t="s">
        <v>300</v>
      </c>
      <c r="CB2" s="1132" t="s">
        <v>301</v>
      </c>
      <c r="CC2" s="1132" t="s">
        <v>302</v>
      </c>
      <c r="CD2" s="1132" t="s">
        <v>303</v>
      </c>
      <c r="CE2" s="1132" t="s">
        <v>304</v>
      </c>
      <c r="CF2" s="1132" t="s">
        <v>305</v>
      </c>
      <c r="CG2" s="1132" t="s">
        <v>306</v>
      </c>
      <c r="CH2" s="1132" t="s">
        <v>307</v>
      </c>
      <c r="CI2" s="1132" t="s">
        <v>308</v>
      </c>
      <c r="CJ2" s="1133" t="s">
        <v>310</v>
      </c>
      <c r="CK2" s="1133" t="s">
        <v>311</v>
      </c>
      <c r="CL2" s="1133" t="s">
        <v>312</v>
      </c>
      <c r="CM2" s="1133" t="s">
        <v>313</v>
      </c>
      <c r="CN2" s="1133" t="s">
        <v>314</v>
      </c>
      <c r="CO2" s="1134" t="s">
        <v>317</v>
      </c>
      <c r="CP2" s="1134" t="s">
        <v>318</v>
      </c>
      <c r="CQ2" s="1134" t="s">
        <v>319</v>
      </c>
      <c r="CR2" s="1134" t="s">
        <v>320</v>
      </c>
      <c r="CS2" s="1134" t="s">
        <v>321</v>
      </c>
      <c r="CT2" s="1134" t="s">
        <v>322</v>
      </c>
      <c r="CU2" s="1134" t="s">
        <v>323</v>
      </c>
      <c r="CV2" s="1138" t="s">
        <v>534</v>
      </c>
      <c r="CW2" s="1138" t="s">
        <v>535</v>
      </c>
      <c r="CX2" s="1138" t="s">
        <v>536</v>
      </c>
      <c r="CY2" s="1138" t="s">
        <v>537</v>
      </c>
      <c r="CZ2" s="1138" t="s">
        <v>538</v>
      </c>
      <c r="DA2" s="1138" t="s">
        <v>539</v>
      </c>
      <c r="DB2" s="1138" t="s">
        <v>540</v>
      </c>
      <c r="DC2" s="1138" t="s">
        <v>589</v>
      </c>
      <c r="DD2" s="1205" t="s">
        <v>520</v>
      </c>
      <c r="DE2" s="1205" t="s">
        <v>521</v>
      </c>
      <c r="DF2" s="1205" t="s">
        <v>510</v>
      </c>
      <c r="DG2" s="1205" t="s">
        <v>522</v>
      </c>
      <c r="DH2" s="1206"/>
      <c r="DI2" s="1207" t="s">
        <v>724</v>
      </c>
    </row>
    <row r="3" spans="1:113" hidden="1">
      <c r="A3" s="555" t="s">
        <v>105</v>
      </c>
      <c r="B3" s="1116">
        <v>44835</v>
      </c>
      <c r="C3" s="1115">
        <v>44851</v>
      </c>
      <c r="D3" s="1146"/>
      <c r="E3" s="368"/>
      <c r="F3" s="369"/>
      <c r="G3" s="198"/>
      <c r="H3" s="198"/>
      <c r="I3" s="369"/>
      <c r="J3" s="369"/>
      <c r="K3" s="369"/>
      <c r="L3" s="369"/>
      <c r="M3" s="369"/>
      <c r="N3" s="1117"/>
      <c r="O3" s="1147">
        <v>6.94</v>
      </c>
      <c r="P3" s="555">
        <v>6310</v>
      </c>
      <c r="Q3" s="555" t="s">
        <v>51</v>
      </c>
      <c r="R3" s="555" t="s">
        <v>51</v>
      </c>
      <c r="S3" s="555">
        <v>390</v>
      </c>
      <c r="T3" s="555">
        <v>390</v>
      </c>
      <c r="U3" s="555"/>
      <c r="V3" s="555">
        <v>3290</v>
      </c>
      <c r="W3" s="555">
        <v>527</v>
      </c>
      <c r="X3" s="555">
        <v>476</v>
      </c>
      <c r="Y3" s="555">
        <v>409</v>
      </c>
      <c r="Z3" s="555">
        <v>511</v>
      </c>
      <c r="AA3" s="555">
        <v>36</v>
      </c>
      <c r="AB3" s="555"/>
      <c r="AC3" s="555" t="s">
        <v>30</v>
      </c>
      <c r="AD3" s="555" t="s">
        <v>17</v>
      </c>
      <c r="AE3" s="555" t="s">
        <v>17</v>
      </c>
      <c r="AF3" s="555">
        <v>2.1000000000000001E-2</v>
      </c>
      <c r="AG3" s="555"/>
      <c r="AH3" s="555" t="s">
        <v>17</v>
      </c>
      <c r="AI3" s="555"/>
      <c r="AJ3" s="555"/>
      <c r="AK3" s="555"/>
      <c r="AL3" s="555">
        <v>1E-3</v>
      </c>
      <c r="AM3" s="555"/>
      <c r="AN3" s="555" t="s">
        <v>30</v>
      </c>
      <c r="AO3" s="555">
        <v>0.13300000000000001</v>
      </c>
      <c r="AP3" s="555">
        <v>0.47</v>
      </c>
      <c r="AQ3" s="555">
        <v>1.41</v>
      </c>
      <c r="AR3" s="555" t="s">
        <v>30</v>
      </c>
      <c r="AS3" s="555" t="s">
        <v>17</v>
      </c>
      <c r="AT3" s="555" t="s">
        <v>17</v>
      </c>
      <c r="AU3" s="555">
        <v>2.1000000000000001E-2</v>
      </c>
      <c r="AV3" s="555"/>
      <c r="AW3" s="555" t="s">
        <v>17</v>
      </c>
      <c r="AX3" s="555"/>
      <c r="AY3" s="555"/>
      <c r="AZ3" s="555"/>
      <c r="BA3" s="555">
        <v>2E-3</v>
      </c>
      <c r="BB3" s="555"/>
      <c r="BC3" s="555" t="s">
        <v>30</v>
      </c>
      <c r="BD3" s="555">
        <v>0.129</v>
      </c>
      <c r="BE3" s="555">
        <v>0.44</v>
      </c>
      <c r="BF3" s="555">
        <v>1.8</v>
      </c>
      <c r="BG3" s="555"/>
      <c r="BH3" s="555"/>
      <c r="BI3" s="555"/>
      <c r="BJ3" s="555" t="s">
        <v>30</v>
      </c>
      <c r="BK3" s="555" t="s">
        <v>30</v>
      </c>
      <c r="BL3" s="555" t="s">
        <v>30</v>
      </c>
      <c r="BM3" s="555" t="s">
        <v>30</v>
      </c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400" t="s">
        <v>220</v>
      </c>
      <c r="DE3" s="400" t="s">
        <v>220</v>
      </c>
      <c r="DF3" s="400" t="s">
        <v>30</v>
      </c>
      <c r="DG3" s="400" t="s">
        <v>30</v>
      </c>
    </row>
    <row r="4" spans="1:113" hidden="1">
      <c r="A4" s="555" t="s">
        <v>105</v>
      </c>
      <c r="B4" s="1116">
        <v>44896</v>
      </c>
      <c r="C4" s="1115">
        <v>44915</v>
      </c>
      <c r="D4" s="1146"/>
      <c r="E4" s="368"/>
      <c r="F4" s="369"/>
      <c r="G4" s="198"/>
      <c r="H4" s="198"/>
      <c r="I4" s="369"/>
      <c r="J4" s="369"/>
      <c r="K4" s="369"/>
      <c r="L4" s="369"/>
      <c r="M4" s="369"/>
      <c r="N4" s="1117"/>
      <c r="O4" s="1147">
        <v>6.82</v>
      </c>
      <c r="P4" s="555">
        <v>5920</v>
      </c>
      <c r="Q4" s="555" t="s">
        <v>51</v>
      </c>
      <c r="R4" s="555" t="s">
        <v>51</v>
      </c>
      <c r="S4" s="555">
        <v>375</v>
      </c>
      <c r="T4" s="555">
        <v>375</v>
      </c>
      <c r="U4" s="555"/>
      <c r="V4" s="555">
        <v>3050</v>
      </c>
      <c r="W4" s="555">
        <v>542</v>
      </c>
      <c r="X4" s="555">
        <v>483</v>
      </c>
      <c r="Y4" s="555">
        <v>364</v>
      </c>
      <c r="Z4" s="555">
        <v>434</v>
      </c>
      <c r="AA4" s="555">
        <v>31</v>
      </c>
      <c r="AB4" s="555"/>
      <c r="AC4" s="555" t="s">
        <v>30</v>
      </c>
      <c r="AD4" s="555" t="s">
        <v>17</v>
      </c>
      <c r="AE4" s="555" t="s">
        <v>17</v>
      </c>
      <c r="AF4" s="555">
        <v>0.02</v>
      </c>
      <c r="AG4" s="555"/>
      <c r="AH4" s="555" t="s">
        <v>17</v>
      </c>
      <c r="AI4" s="555"/>
      <c r="AJ4" s="555"/>
      <c r="AK4" s="555"/>
      <c r="AL4" s="555" t="s">
        <v>17</v>
      </c>
      <c r="AM4" s="555"/>
      <c r="AN4" s="555" t="s">
        <v>30</v>
      </c>
      <c r="AO4" s="555">
        <v>0.14699999999999999</v>
      </c>
      <c r="AP4" s="555">
        <v>0.38</v>
      </c>
      <c r="AQ4" s="555" t="s">
        <v>52</v>
      </c>
      <c r="AR4" s="555" t="s">
        <v>30</v>
      </c>
      <c r="AS4" s="555" t="s">
        <v>17</v>
      </c>
      <c r="AT4" s="555" t="s">
        <v>17</v>
      </c>
      <c r="AU4" s="555">
        <v>2.1999999999999999E-2</v>
      </c>
      <c r="AV4" s="555"/>
      <c r="AW4" s="555" t="s">
        <v>17</v>
      </c>
      <c r="AX4" s="555"/>
      <c r="AY4" s="555"/>
      <c r="AZ4" s="555"/>
      <c r="BA4" s="555">
        <v>1E-3</v>
      </c>
      <c r="BB4" s="555"/>
      <c r="BC4" s="555" t="s">
        <v>30</v>
      </c>
      <c r="BD4" s="555">
        <v>0.155</v>
      </c>
      <c r="BE4" s="555">
        <v>0.46</v>
      </c>
      <c r="BF4" s="555">
        <v>0.54</v>
      </c>
      <c r="BG4" s="555"/>
      <c r="BH4" s="555"/>
      <c r="BI4" s="555"/>
      <c r="BJ4" s="555">
        <v>0.01</v>
      </c>
      <c r="BK4" s="555">
        <v>0.08</v>
      </c>
      <c r="BL4" s="555">
        <v>1.66</v>
      </c>
      <c r="BM4" s="555">
        <v>1.74</v>
      </c>
      <c r="BN4" s="555">
        <v>86.3</v>
      </c>
      <c r="BO4" s="555">
        <v>73.7</v>
      </c>
      <c r="BP4" s="555">
        <v>7.84</v>
      </c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400" t="s">
        <v>220</v>
      </c>
      <c r="DE4" s="400">
        <v>1.7</v>
      </c>
      <c r="DF4" s="400">
        <v>0.01</v>
      </c>
      <c r="DG4" s="400" t="s">
        <v>30</v>
      </c>
    </row>
    <row r="5" spans="1:113" hidden="1">
      <c r="A5" s="555" t="s">
        <v>105</v>
      </c>
      <c r="B5" s="1116">
        <v>44958</v>
      </c>
      <c r="C5" s="1115">
        <v>44977</v>
      </c>
      <c r="D5" s="1146"/>
      <c r="E5" s="368">
        <v>6.94</v>
      </c>
      <c r="F5" s="369">
        <v>5900</v>
      </c>
      <c r="G5" s="198"/>
      <c r="H5" s="198"/>
      <c r="I5" s="369"/>
      <c r="J5" s="369"/>
      <c r="K5" s="369"/>
      <c r="L5" s="369"/>
      <c r="M5" s="369"/>
      <c r="N5" s="1117"/>
      <c r="O5" s="1147">
        <v>7.04</v>
      </c>
      <c r="P5" s="555">
        <v>6160</v>
      </c>
      <c r="Q5" s="555" t="s">
        <v>51</v>
      </c>
      <c r="R5" s="555" t="s">
        <v>51</v>
      </c>
      <c r="S5" s="555">
        <v>368</v>
      </c>
      <c r="T5" s="555">
        <v>368</v>
      </c>
      <c r="U5" s="555"/>
      <c r="V5" s="555">
        <v>3200</v>
      </c>
      <c r="W5" s="555">
        <v>539</v>
      </c>
      <c r="X5" s="555">
        <v>595</v>
      </c>
      <c r="Y5" s="555">
        <v>438</v>
      </c>
      <c r="Z5" s="555">
        <v>572</v>
      </c>
      <c r="AA5" s="555">
        <v>34</v>
      </c>
      <c r="AB5" s="555">
        <v>3290</v>
      </c>
      <c r="AC5" s="555" t="s">
        <v>30</v>
      </c>
      <c r="AD5" s="555" t="s">
        <v>17</v>
      </c>
      <c r="AE5" s="555" t="s">
        <v>17</v>
      </c>
      <c r="AF5" s="555">
        <v>2.5000000000000001E-2</v>
      </c>
      <c r="AG5" s="555" t="s">
        <v>37</v>
      </c>
      <c r="AH5" s="555" t="s">
        <v>17</v>
      </c>
      <c r="AI5" s="555">
        <v>8.0000000000000002E-3</v>
      </c>
      <c r="AJ5" s="555" t="s">
        <v>17</v>
      </c>
      <c r="AK5" s="555">
        <v>1.2E-2</v>
      </c>
      <c r="AL5" s="555">
        <v>1E-3</v>
      </c>
      <c r="AM5" s="555">
        <v>6.7000000000000004E-2</v>
      </c>
      <c r="AN5" s="555" t="s">
        <v>30</v>
      </c>
      <c r="AO5" s="555">
        <v>0.32500000000000001</v>
      </c>
      <c r="AP5" s="555">
        <v>0.42</v>
      </c>
      <c r="AQ5" s="555" t="s">
        <v>52</v>
      </c>
      <c r="AR5" s="555" t="s">
        <v>30</v>
      </c>
      <c r="AS5" s="555" t="s">
        <v>17</v>
      </c>
      <c r="AT5" s="555" t="s">
        <v>17</v>
      </c>
      <c r="AU5" s="555">
        <v>2.5999999999999999E-2</v>
      </c>
      <c r="AV5" s="555">
        <v>2.0000000000000001E-4</v>
      </c>
      <c r="AW5" s="555" t="s">
        <v>17</v>
      </c>
      <c r="AX5" s="555">
        <v>1.2999999999999999E-2</v>
      </c>
      <c r="AY5" s="555" t="s">
        <v>17</v>
      </c>
      <c r="AZ5" s="555">
        <v>0.25900000000000001</v>
      </c>
      <c r="BA5" s="555">
        <v>2E-3</v>
      </c>
      <c r="BB5" s="555">
        <v>7.0000000000000007E-2</v>
      </c>
      <c r="BC5" s="555" t="s">
        <v>30</v>
      </c>
      <c r="BD5" s="555">
        <v>0.437</v>
      </c>
      <c r="BE5" s="555">
        <v>0.46</v>
      </c>
      <c r="BF5" s="555">
        <v>0.86</v>
      </c>
      <c r="BG5" s="555" t="s">
        <v>37</v>
      </c>
      <c r="BH5" s="555" t="s">
        <v>37</v>
      </c>
      <c r="BI5" s="555">
        <v>1.1000000000000001</v>
      </c>
      <c r="BJ5" s="555">
        <v>0.02</v>
      </c>
      <c r="BK5" s="555" t="s">
        <v>30</v>
      </c>
      <c r="BL5" s="555">
        <v>2.95</v>
      </c>
      <c r="BM5" s="555">
        <v>2.95</v>
      </c>
      <c r="BN5" s="555">
        <v>89.2</v>
      </c>
      <c r="BO5" s="555">
        <v>91.5</v>
      </c>
      <c r="BP5" s="555">
        <v>1.28</v>
      </c>
      <c r="BQ5" s="555" t="s">
        <v>53</v>
      </c>
      <c r="BR5" s="555" t="s">
        <v>85</v>
      </c>
      <c r="BS5" s="555" t="s">
        <v>85</v>
      </c>
      <c r="BT5" s="555" t="s">
        <v>85</v>
      </c>
      <c r="BU5" s="555" t="s">
        <v>85</v>
      </c>
      <c r="BV5" s="555" t="s">
        <v>85</v>
      </c>
      <c r="BW5" s="555" t="s">
        <v>85</v>
      </c>
      <c r="BX5" s="555" t="s">
        <v>85</v>
      </c>
      <c r="BY5" s="555" t="s">
        <v>85</v>
      </c>
      <c r="BZ5" s="555" t="s">
        <v>85</v>
      </c>
      <c r="CA5" s="555" t="s">
        <v>85</v>
      </c>
      <c r="CB5" s="555" t="s">
        <v>85</v>
      </c>
      <c r="CC5" s="555" t="s">
        <v>85</v>
      </c>
      <c r="CD5" s="555" t="s">
        <v>102</v>
      </c>
      <c r="CE5" s="555" t="s">
        <v>85</v>
      </c>
      <c r="CF5" s="555" t="s">
        <v>85</v>
      </c>
      <c r="CG5" s="555" t="s">
        <v>85</v>
      </c>
      <c r="CH5" s="555" t="s">
        <v>102</v>
      </c>
      <c r="CI5" s="555" t="s">
        <v>102</v>
      </c>
      <c r="CJ5" s="555" t="s">
        <v>332</v>
      </c>
      <c r="CK5" s="555" t="s">
        <v>0</v>
      </c>
      <c r="CL5" s="555" t="s">
        <v>333</v>
      </c>
      <c r="CM5" s="555" t="s">
        <v>0</v>
      </c>
      <c r="CN5" s="555" t="s">
        <v>0</v>
      </c>
      <c r="CO5" s="555" t="s">
        <v>332</v>
      </c>
      <c r="CP5" s="555" t="s">
        <v>332</v>
      </c>
      <c r="CQ5" s="555" t="s">
        <v>333</v>
      </c>
      <c r="CR5" s="555" t="s">
        <v>333</v>
      </c>
      <c r="CS5" s="555" t="s">
        <v>333</v>
      </c>
      <c r="CT5" s="555" t="s">
        <v>333</v>
      </c>
      <c r="CU5" s="555" t="s">
        <v>333</v>
      </c>
      <c r="CV5" s="555" t="s">
        <v>51</v>
      </c>
      <c r="CW5" s="555" t="s">
        <v>15</v>
      </c>
      <c r="CX5" s="555" t="s">
        <v>15</v>
      </c>
      <c r="CY5" s="555" t="s">
        <v>15</v>
      </c>
      <c r="CZ5" s="555" t="s">
        <v>15</v>
      </c>
      <c r="DA5" s="555" t="s">
        <v>15</v>
      </c>
      <c r="DB5" s="555" t="s">
        <v>51</v>
      </c>
      <c r="DC5" s="555" t="s">
        <v>53</v>
      </c>
    </row>
    <row r="6" spans="1:113" hidden="1">
      <c r="A6" s="555" t="s">
        <v>105</v>
      </c>
      <c r="B6" s="1116">
        <v>45017</v>
      </c>
      <c r="C6" s="1115">
        <v>45042</v>
      </c>
      <c r="D6" s="1146"/>
      <c r="E6" s="368">
        <v>7.29</v>
      </c>
      <c r="F6" s="369">
        <v>5940</v>
      </c>
      <c r="G6" s="198"/>
      <c r="H6" s="198"/>
      <c r="I6" s="369"/>
      <c r="J6" s="369"/>
      <c r="K6" s="369"/>
      <c r="L6" s="369"/>
      <c r="M6" s="369"/>
      <c r="N6" s="1117"/>
      <c r="O6" s="1147">
        <v>7.39</v>
      </c>
      <c r="P6" s="555">
        <v>6250</v>
      </c>
      <c r="Q6" s="555" t="s">
        <v>51</v>
      </c>
      <c r="R6" s="555" t="s">
        <v>51</v>
      </c>
      <c r="S6" s="555">
        <v>602</v>
      </c>
      <c r="T6" s="555">
        <v>602</v>
      </c>
      <c r="U6" s="555"/>
      <c r="V6" s="555">
        <v>1770</v>
      </c>
      <c r="W6" s="555">
        <v>782</v>
      </c>
      <c r="X6" s="555">
        <v>230</v>
      </c>
      <c r="Y6" s="555">
        <v>176</v>
      </c>
      <c r="Z6" s="555">
        <v>930</v>
      </c>
      <c r="AA6" s="555">
        <v>17</v>
      </c>
      <c r="AB6" s="555">
        <v>1300</v>
      </c>
      <c r="AC6" s="555" t="s">
        <v>30</v>
      </c>
      <c r="AD6" s="555" t="s">
        <v>17</v>
      </c>
      <c r="AE6" s="555" t="s">
        <v>17</v>
      </c>
      <c r="AF6" s="555">
        <v>2.4E-2</v>
      </c>
      <c r="AG6" s="555" t="s">
        <v>37</v>
      </c>
      <c r="AH6" s="555">
        <v>2E-3</v>
      </c>
      <c r="AI6" s="555" t="s">
        <v>17</v>
      </c>
      <c r="AJ6" s="555" t="s">
        <v>17</v>
      </c>
      <c r="AK6" s="555">
        <v>0.72199999999999998</v>
      </c>
      <c r="AL6" s="555">
        <v>1E-3</v>
      </c>
      <c r="AM6" s="555">
        <v>2.9000000000000001E-2</v>
      </c>
      <c r="AN6" s="555" t="s">
        <v>30</v>
      </c>
      <c r="AO6" s="555">
        <v>5.5E-2</v>
      </c>
      <c r="AP6" s="555">
        <v>0.5</v>
      </c>
      <c r="AQ6" s="555">
        <v>7.76</v>
      </c>
      <c r="AR6" s="555">
        <v>0.04</v>
      </c>
      <c r="AS6" s="555" t="s">
        <v>17</v>
      </c>
      <c r="AT6" s="555" t="s">
        <v>17</v>
      </c>
      <c r="AU6" s="555">
        <v>2.7E-2</v>
      </c>
      <c r="AV6" s="555" t="s">
        <v>37</v>
      </c>
      <c r="AW6" s="555" t="s">
        <v>17</v>
      </c>
      <c r="AX6" s="555">
        <v>1E-3</v>
      </c>
      <c r="AY6" s="555" t="s">
        <v>17</v>
      </c>
      <c r="AZ6" s="555">
        <v>0.85599999999999998</v>
      </c>
      <c r="BA6" s="555">
        <v>1E-3</v>
      </c>
      <c r="BB6" s="555">
        <v>3.2000000000000001E-2</v>
      </c>
      <c r="BC6" s="555" t="s">
        <v>30</v>
      </c>
      <c r="BD6" s="555">
        <v>8.1000000000000003E-2</v>
      </c>
      <c r="BE6" s="555">
        <v>0.6</v>
      </c>
      <c r="BF6" s="555">
        <v>9.52</v>
      </c>
      <c r="BG6" s="555" t="s">
        <v>37</v>
      </c>
      <c r="BH6" s="555" t="s">
        <v>37</v>
      </c>
      <c r="BI6" s="555">
        <v>1.4</v>
      </c>
      <c r="BJ6" s="555">
        <v>0.1</v>
      </c>
      <c r="BK6" s="555" t="s">
        <v>30</v>
      </c>
      <c r="BL6" s="555" t="s">
        <v>30</v>
      </c>
      <c r="BM6" s="555" t="s">
        <v>30</v>
      </c>
      <c r="BN6" s="555">
        <v>70.900000000000006</v>
      </c>
      <c r="BO6" s="555">
        <v>66.8</v>
      </c>
      <c r="BP6" s="555">
        <v>2.97</v>
      </c>
      <c r="BQ6" s="555" t="s">
        <v>53</v>
      </c>
      <c r="BR6" s="555" t="s">
        <v>85</v>
      </c>
      <c r="BS6" s="555" t="s">
        <v>85</v>
      </c>
      <c r="BT6" s="555" t="s">
        <v>85</v>
      </c>
      <c r="BU6" s="555" t="s">
        <v>85</v>
      </c>
      <c r="BV6" s="555" t="s">
        <v>85</v>
      </c>
      <c r="BW6" s="555" t="s">
        <v>85</v>
      </c>
      <c r="BX6" s="555" t="s">
        <v>85</v>
      </c>
      <c r="BY6" s="555" t="s">
        <v>85</v>
      </c>
      <c r="BZ6" s="555" t="s">
        <v>85</v>
      </c>
      <c r="CA6" s="555" t="s">
        <v>85</v>
      </c>
      <c r="CB6" s="555" t="s">
        <v>85</v>
      </c>
      <c r="CC6" s="555" t="s">
        <v>85</v>
      </c>
      <c r="CD6" s="555" t="s">
        <v>102</v>
      </c>
      <c r="CE6" s="555" t="s">
        <v>85</v>
      </c>
      <c r="CF6" s="555" t="s">
        <v>85</v>
      </c>
      <c r="CG6" s="555" t="s">
        <v>85</v>
      </c>
      <c r="CH6" s="555" t="s">
        <v>102</v>
      </c>
      <c r="CI6" s="555" t="s">
        <v>102</v>
      </c>
      <c r="CJ6" s="555" t="s">
        <v>332</v>
      </c>
      <c r="CK6" s="555" t="s">
        <v>0</v>
      </c>
      <c r="CL6" s="555" t="s">
        <v>333</v>
      </c>
      <c r="CM6" s="555" t="s">
        <v>0</v>
      </c>
      <c r="CN6" s="555" t="s">
        <v>0</v>
      </c>
      <c r="CO6" s="555" t="s">
        <v>332</v>
      </c>
      <c r="CP6" s="555" t="s">
        <v>332</v>
      </c>
      <c r="CQ6" s="555" t="s">
        <v>333</v>
      </c>
      <c r="CR6" s="555" t="s">
        <v>333</v>
      </c>
      <c r="CS6" s="555" t="s">
        <v>333</v>
      </c>
      <c r="CT6" s="555" t="s">
        <v>333</v>
      </c>
      <c r="CU6" s="555" t="s">
        <v>333</v>
      </c>
      <c r="CV6" s="555" t="s">
        <v>51</v>
      </c>
      <c r="CW6" s="555" t="s">
        <v>15</v>
      </c>
      <c r="CX6" s="555" t="s">
        <v>15</v>
      </c>
      <c r="CY6" s="555" t="s">
        <v>15</v>
      </c>
      <c r="CZ6" s="555" t="s">
        <v>15</v>
      </c>
      <c r="DA6" s="555" t="s">
        <v>15</v>
      </c>
      <c r="DB6" s="555" t="s">
        <v>51</v>
      </c>
      <c r="DC6" s="555" t="s">
        <v>53</v>
      </c>
    </row>
    <row r="7" spans="1:113" hidden="1">
      <c r="A7" s="555" t="s">
        <v>105</v>
      </c>
      <c r="B7" s="1116">
        <v>45078</v>
      </c>
      <c r="C7" s="1115">
        <v>45104</v>
      </c>
      <c r="D7" s="1146"/>
      <c r="E7" s="368">
        <v>7.14</v>
      </c>
      <c r="F7" s="369">
        <v>5700</v>
      </c>
      <c r="G7" s="198"/>
      <c r="H7" s="198"/>
      <c r="I7" s="369"/>
      <c r="J7" s="369"/>
      <c r="K7" s="369"/>
      <c r="L7" s="369"/>
      <c r="M7" s="369"/>
      <c r="N7" s="1117"/>
      <c r="O7" s="1147">
        <v>7.39</v>
      </c>
      <c r="P7" s="555">
        <v>5930</v>
      </c>
      <c r="Q7" s="555" t="s">
        <v>51</v>
      </c>
      <c r="R7" s="555" t="s">
        <v>51</v>
      </c>
      <c r="S7" s="555">
        <v>344</v>
      </c>
      <c r="T7" s="555">
        <v>344</v>
      </c>
      <c r="U7" s="555"/>
      <c r="V7" s="555">
        <v>2510</v>
      </c>
      <c r="W7" s="555">
        <v>609</v>
      </c>
      <c r="X7" s="555">
        <v>518</v>
      </c>
      <c r="Y7" s="555">
        <v>314</v>
      </c>
      <c r="Z7" s="555">
        <v>414</v>
      </c>
      <c r="AA7" s="555">
        <v>32</v>
      </c>
      <c r="AB7" s="555">
        <v>2590</v>
      </c>
      <c r="AC7" s="555" t="s">
        <v>30</v>
      </c>
      <c r="AD7" s="555">
        <v>4.0000000000000001E-3</v>
      </c>
      <c r="AE7" s="555" t="s">
        <v>17</v>
      </c>
      <c r="AF7" s="555">
        <v>2.3E-2</v>
      </c>
      <c r="AG7" s="555" t="s">
        <v>37</v>
      </c>
      <c r="AH7" s="555" t="s">
        <v>17</v>
      </c>
      <c r="AI7" s="555" t="s">
        <v>17</v>
      </c>
      <c r="AJ7" s="555" t="s">
        <v>17</v>
      </c>
      <c r="AK7" s="555">
        <v>0.64700000000000002</v>
      </c>
      <c r="AL7" s="555">
        <v>4.0000000000000001E-3</v>
      </c>
      <c r="AM7" s="555">
        <v>0.14699999999999999</v>
      </c>
      <c r="AN7" s="555" t="s">
        <v>30</v>
      </c>
      <c r="AO7" s="555">
        <v>0.36499999999999999</v>
      </c>
      <c r="AP7" s="555">
        <v>0.5</v>
      </c>
      <c r="AQ7" s="555" t="s">
        <v>52</v>
      </c>
      <c r="AR7" s="555" t="s">
        <v>30</v>
      </c>
      <c r="AS7" s="555">
        <v>5.0000000000000001E-3</v>
      </c>
      <c r="AT7" s="555" t="s">
        <v>17</v>
      </c>
      <c r="AU7" s="555">
        <v>2.5000000000000001E-2</v>
      </c>
      <c r="AV7" s="555" t="s">
        <v>37</v>
      </c>
      <c r="AW7" s="555" t="s">
        <v>17</v>
      </c>
      <c r="AX7" s="555" t="s">
        <v>17</v>
      </c>
      <c r="AY7" s="555" t="s">
        <v>17</v>
      </c>
      <c r="AZ7" s="555">
        <v>0.73799999999999999</v>
      </c>
      <c r="BA7" s="555">
        <v>6.0000000000000001E-3</v>
      </c>
      <c r="BB7" s="555">
        <v>0.17199999999999999</v>
      </c>
      <c r="BC7" s="555" t="s">
        <v>30</v>
      </c>
      <c r="BD7" s="555">
        <v>0.49399999999999999</v>
      </c>
      <c r="BE7" s="555">
        <v>0.69</v>
      </c>
      <c r="BF7" s="555">
        <v>0.41</v>
      </c>
      <c r="BG7" s="555" t="s">
        <v>37</v>
      </c>
      <c r="BH7" s="555" t="s">
        <v>37</v>
      </c>
      <c r="BI7" s="555">
        <v>0.8</v>
      </c>
      <c r="BJ7" s="555">
        <v>1.98</v>
      </c>
      <c r="BK7" s="555"/>
      <c r="BL7" s="555">
        <v>0.45</v>
      </c>
      <c r="BM7" s="555"/>
      <c r="BN7" s="555">
        <v>76.3</v>
      </c>
      <c r="BO7" s="555">
        <v>70.5</v>
      </c>
      <c r="BP7" s="555">
        <v>3.94</v>
      </c>
      <c r="BQ7" s="555" t="s">
        <v>53</v>
      </c>
      <c r="BR7" s="555" t="s">
        <v>85</v>
      </c>
      <c r="BS7" s="555" t="s">
        <v>85</v>
      </c>
      <c r="BT7" s="555" t="s">
        <v>85</v>
      </c>
      <c r="BU7" s="555" t="s">
        <v>85</v>
      </c>
      <c r="BV7" s="555" t="s">
        <v>85</v>
      </c>
      <c r="BW7" s="555" t="s">
        <v>85</v>
      </c>
      <c r="BX7" s="555" t="s">
        <v>85</v>
      </c>
      <c r="BY7" s="555" t="s">
        <v>85</v>
      </c>
      <c r="BZ7" s="555" t="s">
        <v>85</v>
      </c>
      <c r="CA7" s="555" t="s">
        <v>85</v>
      </c>
      <c r="CB7" s="555" t="s">
        <v>85</v>
      </c>
      <c r="CC7" s="555" t="s">
        <v>85</v>
      </c>
      <c r="CD7" s="555" t="s">
        <v>102</v>
      </c>
      <c r="CE7" s="555" t="s">
        <v>85</v>
      </c>
      <c r="CF7" s="555" t="s">
        <v>85</v>
      </c>
      <c r="CG7" s="555" t="s">
        <v>85</v>
      </c>
      <c r="CH7" s="555" t="s">
        <v>102</v>
      </c>
      <c r="CI7" s="555" t="s">
        <v>102</v>
      </c>
      <c r="CJ7" s="555" t="s">
        <v>332</v>
      </c>
      <c r="CK7" s="555" t="s">
        <v>0</v>
      </c>
      <c r="CL7" s="555" t="s">
        <v>333</v>
      </c>
      <c r="CM7" s="555" t="s">
        <v>0</v>
      </c>
      <c r="CN7" s="555" t="s">
        <v>0</v>
      </c>
      <c r="CO7" s="555" t="s">
        <v>332</v>
      </c>
      <c r="CP7" s="555" t="s">
        <v>332</v>
      </c>
      <c r="CQ7" s="555" t="s">
        <v>333</v>
      </c>
      <c r="CR7" s="555" t="s">
        <v>333</v>
      </c>
      <c r="CS7" s="555" t="s">
        <v>333</v>
      </c>
      <c r="CT7" s="555" t="s">
        <v>333</v>
      </c>
      <c r="CU7" s="555" t="s">
        <v>333</v>
      </c>
      <c r="CV7" s="555" t="s">
        <v>51</v>
      </c>
      <c r="CW7" s="555" t="s">
        <v>15</v>
      </c>
      <c r="CX7" s="555" t="s">
        <v>15</v>
      </c>
      <c r="CY7" s="555" t="s">
        <v>15</v>
      </c>
      <c r="CZ7" s="555" t="s">
        <v>15</v>
      </c>
      <c r="DA7" s="555" t="s">
        <v>15</v>
      </c>
      <c r="DB7" s="555" t="s">
        <v>51</v>
      </c>
      <c r="DC7" s="555" t="s">
        <v>53</v>
      </c>
    </row>
    <row r="8" spans="1:113" hidden="1">
      <c r="A8" s="555" t="s">
        <v>105</v>
      </c>
      <c r="B8" s="1116">
        <v>45139</v>
      </c>
      <c r="C8" s="1115">
        <v>45153</v>
      </c>
      <c r="D8" s="8">
        <v>113.7</v>
      </c>
      <c r="E8" s="368">
        <v>7.35</v>
      </c>
      <c r="F8" s="369">
        <v>5820</v>
      </c>
      <c r="G8" s="198"/>
      <c r="H8" s="198"/>
      <c r="I8" s="369"/>
      <c r="J8" s="369"/>
      <c r="K8" s="369"/>
      <c r="L8" s="369"/>
      <c r="M8" s="369"/>
      <c r="N8" s="1117"/>
      <c r="O8" s="1147">
        <v>7.31</v>
      </c>
      <c r="P8" s="555">
        <v>5860</v>
      </c>
      <c r="Q8" s="555" t="s">
        <v>51</v>
      </c>
      <c r="R8" s="555" t="s">
        <v>51</v>
      </c>
      <c r="S8" s="555">
        <v>304</v>
      </c>
      <c r="T8" s="555">
        <v>304</v>
      </c>
      <c r="U8" s="555">
        <v>31</v>
      </c>
      <c r="V8" s="555">
        <v>2810</v>
      </c>
      <c r="W8" s="555">
        <v>604</v>
      </c>
      <c r="X8" s="555">
        <v>556</v>
      </c>
      <c r="Y8" s="555">
        <v>350</v>
      </c>
      <c r="Z8" s="555">
        <v>560</v>
      </c>
      <c r="AA8" s="555">
        <v>55</v>
      </c>
      <c r="AB8" s="555">
        <v>2830</v>
      </c>
      <c r="AC8" s="555" t="s">
        <v>30</v>
      </c>
      <c r="AD8" s="555" t="s">
        <v>17</v>
      </c>
      <c r="AE8" s="555" t="s">
        <v>17</v>
      </c>
      <c r="AF8" s="555">
        <v>3.2000000000000001E-2</v>
      </c>
      <c r="AG8" s="555">
        <v>1E-4</v>
      </c>
      <c r="AH8" s="555" t="s">
        <v>17</v>
      </c>
      <c r="AI8" s="555">
        <v>6.0000000000000001E-3</v>
      </c>
      <c r="AJ8" s="555" t="s">
        <v>17</v>
      </c>
      <c r="AK8" s="555">
        <v>0.61099999999999999</v>
      </c>
      <c r="AL8" s="555">
        <v>5.0000000000000001E-3</v>
      </c>
      <c r="AM8" s="555">
        <v>7.3999999999999996E-2</v>
      </c>
      <c r="AN8" s="555" t="s">
        <v>30</v>
      </c>
      <c r="AO8" s="555">
        <v>0.45</v>
      </c>
      <c r="AP8" s="555">
        <v>1.1200000000000001</v>
      </c>
      <c r="AQ8" s="555">
        <v>0.06</v>
      </c>
      <c r="AR8" s="555" t="s">
        <v>30</v>
      </c>
      <c r="AS8" s="555" t="s">
        <v>17</v>
      </c>
      <c r="AT8" s="555" t="s">
        <v>17</v>
      </c>
      <c r="AU8" s="555">
        <v>3.4000000000000002E-2</v>
      </c>
      <c r="AV8" s="555" t="s">
        <v>37</v>
      </c>
      <c r="AW8" s="555" t="s">
        <v>17</v>
      </c>
      <c r="AX8" s="555">
        <v>0.01</v>
      </c>
      <c r="AY8" s="555" t="s">
        <v>17</v>
      </c>
      <c r="AZ8" s="555">
        <v>0.61799999999999999</v>
      </c>
      <c r="BA8" s="555">
        <v>7.0000000000000001E-3</v>
      </c>
      <c r="BB8" s="555">
        <v>8.5000000000000006E-2</v>
      </c>
      <c r="BC8" s="555" t="s">
        <v>30</v>
      </c>
      <c r="BD8" s="555">
        <v>0.48199999999999998</v>
      </c>
      <c r="BE8" s="555">
        <v>1.39</v>
      </c>
      <c r="BF8" s="555">
        <v>1.32</v>
      </c>
      <c r="BG8" s="555" t="s">
        <v>37</v>
      </c>
      <c r="BH8" s="555" t="s">
        <v>37</v>
      </c>
      <c r="BI8" s="555">
        <v>1.1000000000000001</v>
      </c>
      <c r="BJ8" s="555">
        <v>3.76</v>
      </c>
      <c r="BK8" s="555"/>
      <c r="BL8" s="555">
        <v>1.58</v>
      </c>
      <c r="BM8" s="555"/>
      <c r="BN8" s="555">
        <v>81.599999999999994</v>
      </c>
      <c r="BO8" s="555">
        <v>82.3</v>
      </c>
      <c r="BP8" s="555">
        <v>0.43</v>
      </c>
      <c r="BQ8" s="555" t="s">
        <v>53</v>
      </c>
      <c r="BR8" s="555" t="s">
        <v>85</v>
      </c>
      <c r="BS8" s="555" t="s">
        <v>85</v>
      </c>
      <c r="BT8" s="555" t="s">
        <v>85</v>
      </c>
      <c r="BU8" s="555" t="s">
        <v>85</v>
      </c>
      <c r="BV8" s="555" t="s">
        <v>85</v>
      </c>
      <c r="BW8" s="555" t="s">
        <v>85</v>
      </c>
      <c r="BX8" s="555" t="s">
        <v>85</v>
      </c>
      <c r="BY8" s="555" t="s">
        <v>85</v>
      </c>
      <c r="BZ8" s="555" t="s">
        <v>85</v>
      </c>
      <c r="CA8" s="555" t="s">
        <v>85</v>
      </c>
      <c r="CB8" s="555" t="s">
        <v>85</v>
      </c>
      <c r="CC8" s="555" t="s">
        <v>85</v>
      </c>
      <c r="CD8" s="555" t="s">
        <v>102</v>
      </c>
      <c r="CE8" s="555" t="s">
        <v>85</v>
      </c>
      <c r="CF8" s="555" t="s">
        <v>85</v>
      </c>
      <c r="CG8" s="555" t="s">
        <v>85</v>
      </c>
      <c r="CH8" s="555" t="s">
        <v>102</v>
      </c>
      <c r="CI8" s="555" t="s">
        <v>102</v>
      </c>
      <c r="CJ8" s="555" t="s">
        <v>332</v>
      </c>
      <c r="CK8" s="555" t="s">
        <v>0</v>
      </c>
      <c r="CL8" s="555" t="s">
        <v>333</v>
      </c>
      <c r="CM8" s="555" t="s">
        <v>0</v>
      </c>
      <c r="CN8" s="555" t="s">
        <v>0</v>
      </c>
      <c r="CO8" s="555" t="s">
        <v>332</v>
      </c>
      <c r="CP8" s="555" t="s">
        <v>332</v>
      </c>
      <c r="CQ8" s="555" t="s">
        <v>333</v>
      </c>
      <c r="CR8" s="555" t="s">
        <v>333</v>
      </c>
      <c r="CS8" s="555" t="s">
        <v>333</v>
      </c>
      <c r="CT8" s="555" t="s">
        <v>333</v>
      </c>
      <c r="CU8" s="555" t="s">
        <v>333</v>
      </c>
      <c r="CV8" s="555" t="s">
        <v>51</v>
      </c>
      <c r="CW8" s="555" t="s">
        <v>15</v>
      </c>
      <c r="CX8" s="555" t="s">
        <v>15</v>
      </c>
      <c r="CY8" s="555" t="s">
        <v>15</v>
      </c>
      <c r="CZ8" s="555" t="s">
        <v>15</v>
      </c>
      <c r="DA8" s="555" t="s">
        <v>15</v>
      </c>
      <c r="DB8" s="555" t="s">
        <v>51</v>
      </c>
      <c r="DC8" s="555" t="s">
        <v>53</v>
      </c>
    </row>
    <row r="9" spans="1:113" hidden="1">
      <c r="A9" s="555" t="s">
        <v>105</v>
      </c>
      <c r="B9" s="1116">
        <v>45200</v>
      </c>
      <c r="C9" s="1115">
        <v>45209</v>
      </c>
      <c r="D9" s="8">
        <v>116.7</v>
      </c>
      <c r="E9" s="368">
        <v>7.06</v>
      </c>
      <c r="F9" s="369">
        <v>5450</v>
      </c>
      <c r="G9" s="198"/>
      <c r="H9" s="198"/>
      <c r="I9" s="369"/>
      <c r="J9" s="369"/>
      <c r="K9" s="369"/>
      <c r="L9" s="369"/>
      <c r="M9" s="369"/>
      <c r="N9" s="1117" t="s">
        <v>775</v>
      </c>
      <c r="O9" s="1147">
        <v>7.23</v>
      </c>
      <c r="P9" s="555">
        <v>6160</v>
      </c>
      <c r="Q9" s="555" t="s">
        <v>51</v>
      </c>
      <c r="R9" s="555" t="s">
        <v>51</v>
      </c>
      <c r="S9" s="555">
        <v>354</v>
      </c>
      <c r="T9" s="555">
        <v>354</v>
      </c>
      <c r="U9" s="555">
        <v>29</v>
      </c>
      <c r="V9" s="555">
        <v>3620</v>
      </c>
      <c r="W9" s="555">
        <v>645</v>
      </c>
      <c r="X9" s="555">
        <v>568</v>
      </c>
      <c r="Y9" s="555">
        <v>375</v>
      </c>
      <c r="Z9" s="555">
        <v>539</v>
      </c>
      <c r="AA9" s="555">
        <v>50</v>
      </c>
      <c r="AB9" s="555">
        <v>2960</v>
      </c>
      <c r="AC9" s="555" t="s">
        <v>30</v>
      </c>
      <c r="AD9" s="555" t="s">
        <v>17</v>
      </c>
      <c r="AE9" s="555" t="s">
        <v>17</v>
      </c>
      <c r="AF9" s="555">
        <v>3.2000000000000001E-2</v>
      </c>
      <c r="AG9" s="555" t="s">
        <v>37</v>
      </c>
      <c r="AH9" s="555" t="s">
        <v>17</v>
      </c>
      <c r="AI9" s="555" t="s">
        <v>17</v>
      </c>
      <c r="AJ9" s="555" t="s">
        <v>17</v>
      </c>
      <c r="AK9" s="555">
        <v>0.89300000000000002</v>
      </c>
      <c r="AL9" s="555">
        <v>3.0000000000000001E-3</v>
      </c>
      <c r="AM9" s="555">
        <v>3.4000000000000002E-2</v>
      </c>
      <c r="AN9" s="555" t="s">
        <v>30</v>
      </c>
      <c r="AO9" s="555">
        <v>9.6000000000000002E-2</v>
      </c>
      <c r="AP9" s="555">
        <v>1.1399999999999999</v>
      </c>
      <c r="AQ9" s="555">
        <v>0.85</v>
      </c>
      <c r="AR9" s="555" t="s">
        <v>30</v>
      </c>
      <c r="AS9" s="555" t="s">
        <v>17</v>
      </c>
      <c r="AT9" s="555" t="s">
        <v>17</v>
      </c>
      <c r="AU9" s="555">
        <v>3.2000000000000001E-2</v>
      </c>
      <c r="AV9" s="555" t="s">
        <v>37</v>
      </c>
      <c r="AW9" s="555" t="s">
        <v>17</v>
      </c>
      <c r="AX9" s="555" t="s">
        <v>17</v>
      </c>
      <c r="AY9" s="555" t="s">
        <v>17</v>
      </c>
      <c r="AZ9" s="555">
        <v>0.93600000000000005</v>
      </c>
      <c r="BA9" s="555">
        <v>5.0000000000000001E-3</v>
      </c>
      <c r="BB9" s="555">
        <v>3.7999999999999999E-2</v>
      </c>
      <c r="BC9" s="555" t="s">
        <v>30</v>
      </c>
      <c r="BD9" s="555">
        <v>0.109</v>
      </c>
      <c r="BE9" s="555">
        <v>1.24</v>
      </c>
      <c r="BF9" s="555">
        <v>1.88</v>
      </c>
      <c r="BG9" s="555" t="s">
        <v>37</v>
      </c>
      <c r="BH9" s="555" t="s">
        <v>37</v>
      </c>
      <c r="BI9" s="555">
        <v>1</v>
      </c>
      <c r="BJ9" s="555">
        <v>3.84</v>
      </c>
      <c r="BK9" s="555" t="s">
        <v>30</v>
      </c>
      <c r="BL9" s="555" t="s">
        <v>30</v>
      </c>
      <c r="BM9" s="555" t="s">
        <v>30</v>
      </c>
      <c r="BN9" s="555">
        <v>101</v>
      </c>
      <c r="BO9" s="555">
        <v>83.9</v>
      </c>
      <c r="BP9" s="555">
        <v>9.0500000000000007</v>
      </c>
      <c r="BQ9" s="555" t="s">
        <v>53</v>
      </c>
      <c r="BR9" s="555" t="s">
        <v>85</v>
      </c>
      <c r="BS9" s="555" t="s">
        <v>85</v>
      </c>
      <c r="BT9" s="555" t="s">
        <v>85</v>
      </c>
      <c r="BU9" s="555" t="s">
        <v>85</v>
      </c>
      <c r="BV9" s="555" t="s">
        <v>85</v>
      </c>
      <c r="BW9" s="555" t="s">
        <v>85</v>
      </c>
      <c r="BX9" s="555" t="s">
        <v>85</v>
      </c>
      <c r="BY9" s="555" t="s">
        <v>85</v>
      </c>
      <c r="BZ9" s="555" t="s">
        <v>85</v>
      </c>
      <c r="CA9" s="555" t="s">
        <v>85</v>
      </c>
      <c r="CB9" s="555" t="s">
        <v>85</v>
      </c>
      <c r="CC9" s="555" t="s">
        <v>85</v>
      </c>
      <c r="CD9" s="555" t="s">
        <v>102</v>
      </c>
      <c r="CE9" s="555" t="s">
        <v>85</v>
      </c>
      <c r="CF9" s="555" t="s">
        <v>85</v>
      </c>
      <c r="CG9" s="555" t="s">
        <v>85</v>
      </c>
      <c r="CH9" s="555" t="s">
        <v>102</v>
      </c>
      <c r="CI9" s="555" t="s">
        <v>102</v>
      </c>
      <c r="CJ9" s="555" t="s">
        <v>332</v>
      </c>
      <c r="CK9" s="555" t="s">
        <v>0</v>
      </c>
      <c r="CL9" s="555" t="s">
        <v>333</v>
      </c>
      <c r="CM9" s="555" t="s">
        <v>0</v>
      </c>
      <c r="CN9" s="555" t="s">
        <v>0</v>
      </c>
      <c r="CO9" s="555" t="s">
        <v>332</v>
      </c>
      <c r="CP9" s="555" t="s">
        <v>332</v>
      </c>
      <c r="CQ9" s="555" t="s">
        <v>333</v>
      </c>
      <c r="CR9" s="555" t="s">
        <v>333</v>
      </c>
      <c r="CS9" s="555" t="s">
        <v>333</v>
      </c>
      <c r="CT9" s="555" t="s">
        <v>333</v>
      </c>
      <c r="CU9" s="555" t="s">
        <v>333</v>
      </c>
      <c r="CV9" s="555" t="s">
        <v>51</v>
      </c>
      <c r="CW9" s="555" t="s">
        <v>15</v>
      </c>
      <c r="CX9" s="555" t="s">
        <v>15</v>
      </c>
      <c r="CY9" s="555" t="s">
        <v>15</v>
      </c>
      <c r="CZ9" s="555" t="s">
        <v>15</v>
      </c>
      <c r="DA9" s="555" t="s">
        <v>15</v>
      </c>
      <c r="DB9" s="555" t="s">
        <v>51</v>
      </c>
      <c r="DC9" s="555" t="s">
        <v>53</v>
      </c>
    </row>
    <row r="10" spans="1:113" hidden="1">
      <c r="A10" s="555" t="s">
        <v>105</v>
      </c>
      <c r="B10" s="1116">
        <v>45261</v>
      </c>
      <c r="C10" s="1115">
        <v>45272</v>
      </c>
      <c r="D10" s="8">
        <v>116.7</v>
      </c>
      <c r="E10" s="368">
        <v>6.88</v>
      </c>
      <c r="F10" s="369">
        <v>5670</v>
      </c>
      <c r="G10" s="198"/>
      <c r="H10" s="198"/>
      <c r="I10" s="369"/>
      <c r="J10" s="369"/>
      <c r="K10" s="369"/>
      <c r="L10" s="369"/>
      <c r="M10" s="369"/>
      <c r="N10" s="1117"/>
      <c r="O10" s="1147">
        <v>7.01</v>
      </c>
      <c r="P10" s="555">
        <v>6590</v>
      </c>
      <c r="Q10" s="555" t="s">
        <v>51</v>
      </c>
      <c r="R10" s="555" t="s">
        <v>51</v>
      </c>
      <c r="S10" s="555">
        <v>361</v>
      </c>
      <c r="T10" s="555">
        <v>361</v>
      </c>
      <c r="U10" s="555">
        <v>28</v>
      </c>
      <c r="V10" s="555">
        <v>3060</v>
      </c>
      <c r="W10" s="555">
        <v>598</v>
      </c>
      <c r="X10" s="555">
        <v>579</v>
      </c>
      <c r="Y10" s="555">
        <v>413</v>
      </c>
      <c r="Z10" s="555">
        <v>562</v>
      </c>
      <c r="AA10" s="555">
        <v>46</v>
      </c>
      <c r="AB10" s="555">
        <v>3150</v>
      </c>
      <c r="AC10" s="555" t="s">
        <v>30</v>
      </c>
      <c r="AD10" s="555" t="s">
        <v>17</v>
      </c>
      <c r="AE10" s="555" t="s">
        <v>17</v>
      </c>
      <c r="AF10" s="555">
        <v>2.7E-2</v>
      </c>
      <c r="AG10" s="555" t="s">
        <v>37</v>
      </c>
      <c r="AH10" s="555" t="s">
        <v>17</v>
      </c>
      <c r="AI10" s="555">
        <v>5.0000000000000001E-3</v>
      </c>
      <c r="AJ10" s="555" t="s">
        <v>17</v>
      </c>
      <c r="AK10" s="555">
        <v>0.13600000000000001</v>
      </c>
      <c r="AL10" s="555">
        <v>3.0000000000000001E-3</v>
      </c>
      <c r="AM10" s="555">
        <v>1.2999999999999999E-2</v>
      </c>
      <c r="AN10" s="555" t="s">
        <v>30</v>
      </c>
      <c r="AO10" s="555">
        <v>0.20599999999999999</v>
      </c>
      <c r="AP10" s="555">
        <v>1.06</v>
      </c>
      <c r="AQ10" s="555" t="s">
        <v>52</v>
      </c>
      <c r="AR10" s="555" t="s">
        <v>30</v>
      </c>
      <c r="AS10" s="555" t="s">
        <v>17</v>
      </c>
      <c r="AT10" s="555" t="s">
        <v>17</v>
      </c>
      <c r="AU10" s="555">
        <v>2.8000000000000001E-2</v>
      </c>
      <c r="AV10" s="555">
        <v>1E-4</v>
      </c>
      <c r="AW10" s="555" t="s">
        <v>17</v>
      </c>
      <c r="AX10" s="555">
        <v>8.0000000000000002E-3</v>
      </c>
      <c r="AY10" s="555" t="s">
        <v>17</v>
      </c>
      <c r="AZ10" s="555">
        <v>0.19600000000000001</v>
      </c>
      <c r="BA10" s="555">
        <v>4.0000000000000001E-3</v>
      </c>
      <c r="BB10" s="555">
        <v>1.2999999999999999E-2</v>
      </c>
      <c r="BC10" s="555" t="s">
        <v>30</v>
      </c>
      <c r="BD10" s="555">
        <v>0.2</v>
      </c>
      <c r="BE10" s="555">
        <v>0.95</v>
      </c>
      <c r="BF10" s="555">
        <v>0.64</v>
      </c>
      <c r="BG10" s="555" t="s">
        <v>37</v>
      </c>
      <c r="BH10" s="555" t="s">
        <v>37</v>
      </c>
      <c r="BI10" s="555">
        <v>0.9</v>
      </c>
      <c r="BJ10" s="555">
        <v>1.93</v>
      </c>
      <c r="BK10" s="555">
        <v>0.09</v>
      </c>
      <c r="BL10" s="555">
        <v>1.59</v>
      </c>
      <c r="BM10" s="555">
        <v>1.68</v>
      </c>
      <c r="BN10" s="555">
        <v>87.8</v>
      </c>
      <c r="BO10" s="555">
        <v>88.5</v>
      </c>
      <c r="BP10" s="555">
        <v>0.4</v>
      </c>
      <c r="BQ10" s="555" t="s">
        <v>53</v>
      </c>
      <c r="BR10" s="555" t="s">
        <v>85</v>
      </c>
      <c r="BS10" s="555" t="s">
        <v>85</v>
      </c>
      <c r="BT10" s="555" t="s">
        <v>85</v>
      </c>
      <c r="BU10" s="555" t="s">
        <v>85</v>
      </c>
      <c r="BV10" s="555" t="s">
        <v>85</v>
      </c>
      <c r="BW10" s="555" t="s">
        <v>85</v>
      </c>
      <c r="BX10" s="555" t="s">
        <v>85</v>
      </c>
      <c r="BY10" s="555" t="s">
        <v>85</v>
      </c>
      <c r="BZ10" s="555" t="s">
        <v>85</v>
      </c>
      <c r="CA10" s="555" t="s">
        <v>85</v>
      </c>
      <c r="CB10" s="555" t="s">
        <v>85</v>
      </c>
      <c r="CC10" s="555" t="s">
        <v>85</v>
      </c>
      <c r="CD10" s="555" t="s">
        <v>102</v>
      </c>
      <c r="CE10" s="555" t="s">
        <v>85</v>
      </c>
      <c r="CF10" s="555" t="s">
        <v>85</v>
      </c>
      <c r="CG10" s="555" t="s">
        <v>85</v>
      </c>
      <c r="CH10" s="555" t="s">
        <v>102</v>
      </c>
      <c r="CI10" s="555" t="s">
        <v>102</v>
      </c>
      <c r="CJ10" s="555" t="s">
        <v>332</v>
      </c>
      <c r="CK10" s="555" t="s">
        <v>0</v>
      </c>
      <c r="CL10" s="555" t="s">
        <v>333</v>
      </c>
      <c r="CM10" s="555" t="s">
        <v>0</v>
      </c>
      <c r="CN10" s="555" t="s">
        <v>0</v>
      </c>
      <c r="CO10" s="555" t="s">
        <v>332</v>
      </c>
      <c r="CP10" s="555" t="s">
        <v>332</v>
      </c>
      <c r="CQ10" s="555" t="s">
        <v>333</v>
      </c>
      <c r="CR10" s="555" t="s">
        <v>333</v>
      </c>
      <c r="CS10" s="555" t="s">
        <v>333</v>
      </c>
      <c r="CT10" s="555" t="s">
        <v>333</v>
      </c>
      <c r="CU10" s="555" t="s">
        <v>333</v>
      </c>
      <c r="CV10" s="555" t="s">
        <v>51</v>
      </c>
      <c r="CW10" s="555" t="s">
        <v>15</v>
      </c>
      <c r="CX10" s="555" t="s">
        <v>15</v>
      </c>
      <c r="CY10" s="555" t="s">
        <v>15</v>
      </c>
      <c r="CZ10" s="555" t="s">
        <v>15</v>
      </c>
      <c r="DA10" s="555" t="s">
        <v>15</v>
      </c>
      <c r="DB10" s="555" t="s">
        <v>51</v>
      </c>
      <c r="DC10" s="555" t="s">
        <v>53</v>
      </c>
    </row>
    <row r="11" spans="1:113" hidden="1">
      <c r="A11" s="555" t="s">
        <v>105</v>
      </c>
      <c r="B11" s="1116">
        <v>45323</v>
      </c>
      <c r="C11" s="1115">
        <v>45350</v>
      </c>
      <c r="D11" s="8">
        <v>116.7</v>
      </c>
      <c r="E11" s="368">
        <v>6.88</v>
      </c>
      <c r="F11" s="369">
        <v>6450</v>
      </c>
      <c r="G11" s="198">
        <v>29.5</v>
      </c>
      <c r="H11" s="198"/>
      <c r="I11" s="369"/>
      <c r="J11" s="369" t="s">
        <v>245</v>
      </c>
      <c r="K11" s="369" t="s">
        <v>246</v>
      </c>
      <c r="L11" s="369" t="s">
        <v>433</v>
      </c>
      <c r="M11" s="369"/>
      <c r="N11" s="1117"/>
      <c r="O11" s="1147">
        <v>7.06</v>
      </c>
      <c r="P11" s="555">
        <v>6650</v>
      </c>
      <c r="Q11" s="555" t="s">
        <v>51</v>
      </c>
      <c r="R11" s="555" t="s">
        <v>51</v>
      </c>
      <c r="S11" s="555">
        <v>366</v>
      </c>
      <c r="T11" s="555">
        <v>366</v>
      </c>
      <c r="U11" s="555">
        <v>29</v>
      </c>
      <c r="V11" s="555">
        <v>2930</v>
      </c>
      <c r="W11" s="555">
        <v>684</v>
      </c>
      <c r="X11" s="555">
        <v>499</v>
      </c>
      <c r="Y11" s="555">
        <v>391</v>
      </c>
      <c r="Z11" s="555">
        <v>591</v>
      </c>
      <c r="AA11" s="555">
        <v>45</v>
      </c>
      <c r="AB11" s="555">
        <v>2860</v>
      </c>
      <c r="AC11" s="555" t="s">
        <v>30</v>
      </c>
      <c r="AD11" s="555" t="s">
        <v>17</v>
      </c>
      <c r="AE11" s="555" t="s">
        <v>17</v>
      </c>
      <c r="AF11" s="555">
        <v>2.9000000000000001E-2</v>
      </c>
      <c r="AG11" s="555" t="s">
        <v>37</v>
      </c>
      <c r="AH11" s="555" t="s">
        <v>17</v>
      </c>
      <c r="AI11" s="555">
        <v>1E-3</v>
      </c>
      <c r="AJ11" s="555" t="s">
        <v>17</v>
      </c>
      <c r="AK11" s="555">
        <v>0.95899999999999996</v>
      </c>
      <c r="AL11" s="555">
        <v>4.0000000000000001E-3</v>
      </c>
      <c r="AM11" s="555">
        <v>5.0000000000000001E-3</v>
      </c>
      <c r="AN11" s="555" t="s">
        <v>30</v>
      </c>
      <c r="AO11" s="555">
        <v>9.7000000000000003E-2</v>
      </c>
      <c r="AP11" s="555">
        <v>0.97</v>
      </c>
      <c r="AQ11" s="555">
        <v>3.37</v>
      </c>
      <c r="AR11" s="555" t="s">
        <v>30</v>
      </c>
      <c r="AS11" s="555" t="s">
        <v>17</v>
      </c>
      <c r="AT11" s="555" t="s">
        <v>17</v>
      </c>
      <c r="AU11" s="555">
        <v>2.5999999999999999E-2</v>
      </c>
      <c r="AV11" s="555" t="s">
        <v>37</v>
      </c>
      <c r="AW11" s="555" t="s">
        <v>17</v>
      </c>
      <c r="AX11" s="555" t="s">
        <v>17</v>
      </c>
      <c r="AY11" s="555" t="s">
        <v>17</v>
      </c>
      <c r="AZ11" s="555">
        <v>0.97</v>
      </c>
      <c r="BA11" s="555">
        <v>4.0000000000000001E-3</v>
      </c>
      <c r="BB11" s="555">
        <v>5.0000000000000001E-3</v>
      </c>
      <c r="BC11" s="555" t="s">
        <v>30</v>
      </c>
      <c r="BD11" s="555">
        <v>0.14599999999999999</v>
      </c>
      <c r="BE11" s="555">
        <v>1.08</v>
      </c>
      <c r="BF11" s="555">
        <v>3.82</v>
      </c>
      <c r="BG11" s="555" t="s">
        <v>37</v>
      </c>
      <c r="BH11" s="555" t="s">
        <v>37</v>
      </c>
      <c r="BI11" s="555">
        <v>0.8</v>
      </c>
      <c r="BJ11" s="555">
        <v>3.3</v>
      </c>
      <c r="BK11" s="555">
        <v>0.01</v>
      </c>
      <c r="BL11" s="555">
        <v>7.0000000000000007E-2</v>
      </c>
      <c r="BM11" s="555">
        <v>0.08</v>
      </c>
      <c r="BN11" s="555">
        <v>87.6</v>
      </c>
      <c r="BO11" s="555">
        <v>83.9</v>
      </c>
      <c r="BP11" s="555">
        <v>2.14</v>
      </c>
      <c r="BQ11" s="555" t="s">
        <v>53</v>
      </c>
      <c r="BR11" s="555" t="s">
        <v>85</v>
      </c>
      <c r="BS11" s="555" t="s">
        <v>85</v>
      </c>
      <c r="BT11" s="555" t="s">
        <v>85</v>
      </c>
      <c r="BU11" s="555" t="s">
        <v>85</v>
      </c>
      <c r="BV11" s="555" t="s">
        <v>85</v>
      </c>
      <c r="BW11" s="555" t="s">
        <v>85</v>
      </c>
      <c r="BX11" s="555" t="s">
        <v>85</v>
      </c>
      <c r="BY11" s="555" t="s">
        <v>85</v>
      </c>
      <c r="BZ11" s="555" t="s">
        <v>85</v>
      </c>
      <c r="CA11" s="555" t="s">
        <v>85</v>
      </c>
      <c r="CB11" s="555" t="s">
        <v>85</v>
      </c>
      <c r="CC11" s="555" t="s">
        <v>85</v>
      </c>
      <c r="CD11" s="555" t="s">
        <v>102</v>
      </c>
      <c r="CE11" s="555" t="s">
        <v>85</v>
      </c>
      <c r="CF11" s="555" t="s">
        <v>85</v>
      </c>
      <c r="CG11" s="555" t="s">
        <v>85</v>
      </c>
      <c r="CH11" s="555" t="s">
        <v>102</v>
      </c>
      <c r="CI11" s="555" t="s">
        <v>102</v>
      </c>
      <c r="CJ11" s="555" t="s">
        <v>332</v>
      </c>
      <c r="CK11" s="555" t="s">
        <v>0</v>
      </c>
      <c r="CL11" s="555" t="s">
        <v>333</v>
      </c>
      <c r="CM11" s="555" t="s">
        <v>0</v>
      </c>
      <c r="CN11" s="555" t="s">
        <v>0</v>
      </c>
      <c r="CO11" s="555" t="s">
        <v>332</v>
      </c>
      <c r="CP11" s="555" t="s">
        <v>332</v>
      </c>
      <c r="CQ11" s="555" t="s">
        <v>333</v>
      </c>
      <c r="CR11" s="555" t="s">
        <v>333</v>
      </c>
      <c r="CS11" s="555" t="s">
        <v>333</v>
      </c>
      <c r="CT11" s="555" t="s">
        <v>333</v>
      </c>
      <c r="CU11" s="555" t="s">
        <v>333</v>
      </c>
      <c r="CV11" s="555" t="s">
        <v>51</v>
      </c>
      <c r="CW11" s="555" t="s">
        <v>15</v>
      </c>
      <c r="CX11" s="555" t="s">
        <v>15</v>
      </c>
      <c r="CY11" s="555" t="s">
        <v>15</v>
      </c>
      <c r="CZ11" s="555" t="s">
        <v>15</v>
      </c>
      <c r="DA11" s="555" t="s">
        <v>15</v>
      </c>
      <c r="DB11" s="555" t="s">
        <v>51</v>
      </c>
      <c r="DC11" s="555" t="s">
        <v>53</v>
      </c>
    </row>
    <row r="12" spans="1:113" hidden="1">
      <c r="A12" s="555" t="s">
        <v>105</v>
      </c>
      <c r="B12" s="1116">
        <v>45383</v>
      </c>
      <c r="C12" s="1115">
        <v>45390</v>
      </c>
      <c r="D12" s="8">
        <v>115.7</v>
      </c>
      <c r="E12" s="368">
        <v>6.76</v>
      </c>
      <c r="F12" s="369">
        <v>6130</v>
      </c>
      <c r="G12" s="198">
        <v>28.9</v>
      </c>
      <c r="H12" s="198"/>
      <c r="I12" s="369"/>
      <c r="J12" s="369" t="s">
        <v>245</v>
      </c>
      <c r="K12" s="369" t="s">
        <v>246</v>
      </c>
      <c r="L12" s="369" t="s">
        <v>433</v>
      </c>
      <c r="M12" s="369"/>
      <c r="N12" s="1117"/>
      <c r="O12" s="1147">
        <v>7.1</v>
      </c>
      <c r="P12" s="555">
        <v>6590</v>
      </c>
      <c r="Q12" s="555" t="s">
        <v>51</v>
      </c>
      <c r="R12" s="555" t="s">
        <v>51</v>
      </c>
      <c r="S12" s="555">
        <v>340</v>
      </c>
      <c r="T12" s="555">
        <v>340</v>
      </c>
      <c r="U12" s="555"/>
      <c r="V12" s="555">
        <v>2850</v>
      </c>
      <c r="W12" s="555">
        <v>662</v>
      </c>
      <c r="X12" s="555">
        <v>485</v>
      </c>
      <c r="Y12" s="555">
        <v>386</v>
      </c>
      <c r="Z12" s="555">
        <v>552</v>
      </c>
      <c r="AA12" s="555">
        <v>47</v>
      </c>
      <c r="AB12" s="555">
        <v>2800</v>
      </c>
      <c r="AC12" s="555" t="s">
        <v>30</v>
      </c>
      <c r="AD12" s="555" t="s">
        <v>17</v>
      </c>
      <c r="AE12" s="555" t="s">
        <v>17</v>
      </c>
      <c r="AF12" s="555">
        <v>2.1999999999999999E-2</v>
      </c>
      <c r="AG12" s="555">
        <v>2.0000000000000001E-4</v>
      </c>
      <c r="AH12" s="555" t="s">
        <v>17</v>
      </c>
      <c r="AI12" s="555">
        <v>0.01</v>
      </c>
      <c r="AJ12" s="555" t="s">
        <v>17</v>
      </c>
      <c r="AK12" s="555">
        <v>2.9000000000000001E-2</v>
      </c>
      <c r="AL12" s="555">
        <v>1E-3</v>
      </c>
      <c r="AM12" s="555">
        <v>1.6E-2</v>
      </c>
      <c r="AN12" s="555" t="s">
        <v>30</v>
      </c>
      <c r="AO12" s="555">
        <v>0.625</v>
      </c>
      <c r="AP12" s="555">
        <v>1.1399999999999999</v>
      </c>
      <c r="AQ12" s="555" t="s">
        <v>52</v>
      </c>
      <c r="AR12" s="555" t="s">
        <v>30</v>
      </c>
      <c r="AS12" s="555" t="s">
        <v>17</v>
      </c>
      <c r="AT12" s="555" t="s">
        <v>17</v>
      </c>
      <c r="AU12" s="555">
        <v>2.8000000000000001E-2</v>
      </c>
      <c r="AV12" s="555">
        <v>5.0000000000000001E-4</v>
      </c>
      <c r="AW12" s="555" t="s">
        <v>17</v>
      </c>
      <c r="AX12" s="555">
        <v>0.02</v>
      </c>
      <c r="AY12" s="555" t="s">
        <v>17</v>
      </c>
      <c r="AZ12" s="555">
        <v>7.1999999999999995E-2</v>
      </c>
      <c r="BA12" s="555">
        <v>2E-3</v>
      </c>
      <c r="BB12" s="555">
        <v>1.6E-2</v>
      </c>
      <c r="BC12" s="555" t="s">
        <v>30</v>
      </c>
      <c r="BD12" s="555">
        <v>0.65700000000000003</v>
      </c>
      <c r="BE12" s="555">
        <v>1</v>
      </c>
      <c r="BF12" s="555">
        <v>1.25</v>
      </c>
      <c r="BG12" s="555" t="s">
        <v>37</v>
      </c>
      <c r="BH12" s="555" t="s">
        <v>37</v>
      </c>
      <c r="BI12" s="555">
        <v>0.9</v>
      </c>
      <c r="BJ12" s="555" t="s">
        <v>30</v>
      </c>
      <c r="BK12" s="555">
        <v>0.03</v>
      </c>
      <c r="BL12" s="555">
        <v>2.58</v>
      </c>
      <c r="BM12" s="555">
        <v>2.61</v>
      </c>
      <c r="BN12" s="555">
        <v>84.8</v>
      </c>
      <c r="BO12" s="555">
        <v>81.2</v>
      </c>
      <c r="BP12" s="555">
        <v>2.1800000000000002</v>
      </c>
      <c r="BQ12" s="555" t="s">
        <v>53</v>
      </c>
      <c r="BR12" s="555" t="s">
        <v>85</v>
      </c>
      <c r="BS12" s="555" t="s">
        <v>85</v>
      </c>
      <c r="BT12" s="555" t="s">
        <v>85</v>
      </c>
      <c r="BU12" s="555" t="s">
        <v>85</v>
      </c>
      <c r="BV12" s="555" t="s">
        <v>85</v>
      </c>
      <c r="BW12" s="555" t="s">
        <v>85</v>
      </c>
      <c r="BX12" s="555" t="s">
        <v>85</v>
      </c>
      <c r="BY12" s="555" t="s">
        <v>85</v>
      </c>
      <c r="BZ12" s="555" t="s">
        <v>85</v>
      </c>
      <c r="CA12" s="555" t="s">
        <v>85</v>
      </c>
      <c r="CB12" s="555" t="s">
        <v>85</v>
      </c>
      <c r="CC12" s="555" t="s">
        <v>85</v>
      </c>
      <c r="CD12" s="555" t="s">
        <v>102</v>
      </c>
      <c r="CE12" s="555" t="s">
        <v>85</v>
      </c>
      <c r="CF12" s="555" t="s">
        <v>85</v>
      </c>
      <c r="CG12" s="555" t="s">
        <v>85</v>
      </c>
      <c r="CH12" s="555" t="s">
        <v>102</v>
      </c>
      <c r="CI12" s="555" t="s">
        <v>102</v>
      </c>
      <c r="CJ12" s="555" t="s">
        <v>332</v>
      </c>
      <c r="CK12" s="555" t="s">
        <v>0</v>
      </c>
      <c r="CL12" s="555" t="s">
        <v>333</v>
      </c>
      <c r="CM12" s="555" t="s">
        <v>0</v>
      </c>
      <c r="CN12" s="555" t="s">
        <v>0</v>
      </c>
      <c r="CO12" s="555" t="s">
        <v>332</v>
      </c>
      <c r="CP12" s="555" t="s">
        <v>332</v>
      </c>
      <c r="CQ12" s="555" t="s">
        <v>333</v>
      </c>
      <c r="CR12" s="555" t="s">
        <v>333</v>
      </c>
      <c r="CS12" s="555" t="s">
        <v>333</v>
      </c>
      <c r="CT12" s="555" t="s">
        <v>333</v>
      </c>
      <c r="CU12" s="555" t="s">
        <v>333</v>
      </c>
      <c r="CV12" s="555" t="s">
        <v>51</v>
      </c>
      <c r="CW12" s="555" t="s">
        <v>15</v>
      </c>
      <c r="CX12" s="555" t="s">
        <v>15</v>
      </c>
      <c r="CY12" s="555" t="s">
        <v>15</v>
      </c>
      <c r="CZ12" s="555" t="s">
        <v>15</v>
      </c>
      <c r="DA12" s="555" t="s">
        <v>15</v>
      </c>
      <c r="DB12" s="555" t="s">
        <v>51</v>
      </c>
      <c r="DC12" s="555" t="s">
        <v>53</v>
      </c>
    </row>
    <row r="13" spans="1:113" hidden="1">
      <c r="A13" s="555" t="s">
        <v>105</v>
      </c>
      <c r="B13" s="1116">
        <v>45444</v>
      </c>
      <c r="C13" s="1115">
        <v>45455</v>
      </c>
      <c r="D13" s="8">
        <v>112.7</v>
      </c>
      <c r="E13" s="368">
        <v>6.88</v>
      </c>
      <c r="F13" s="369">
        <v>6260</v>
      </c>
      <c r="G13" s="198">
        <v>17.899999999999999</v>
      </c>
      <c r="H13" s="198"/>
      <c r="I13" s="369"/>
      <c r="J13" s="369" t="s">
        <v>245</v>
      </c>
      <c r="K13" s="369" t="s">
        <v>246</v>
      </c>
      <c r="L13" s="369" t="s">
        <v>433</v>
      </c>
      <c r="M13" s="369"/>
      <c r="N13" s="1117"/>
      <c r="O13" s="1147">
        <v>7.04</v>
      </c>
      <c r="P13" s="555">
        <v>7190</v>
      </c>
      <c r="Q13" s="555" t="s">
        <v>51</v>
      </c>
      <c r="R13" s="555" t="s">
        <v>51</v>
      </c>
      <c r="S13" s="555">
        <v>349</v>
      </c>
      <c r="T13" s="555">
        <v>349</v>
      </c>
      <c r="U13" s="555">
        <v>39</v>
      </c>
      <c r="V13" s="555">
        <v>3290</v>
      </c>
      <c r="W13" s="555">
        <v>808</v>
      </c>
      <c r="X13" s="555">
        <v>562</v>
      </c>
      <c r="Y13" s="555">
        <v>409</v>
      </c>
      <c r="Z13" s="555">
        <v>633</v>
      </c>
      <c r="AA13" s="555">
        <v>43</v>
      </c>
      <c r="AB13" s="555">
        <v>3090</v>
      </c>
      <c r="AC13" s="555" t="s">
        <v>30</v>
      </c>
      <c r="AD13" s="555" t="s">
        <v>17</v>
      </c>
      <c r="AE13" s="555" t="s">
        <v>17</v>
      </c>
      <c r="AF13" s="555">
        <v>2.8000000000000001E-2</v>
      </c>
      <c r="AG13" s="555" t="s">
        <v>37</v>
      </c>
      <c r="AH13" s="555" t="s">
        <v>17</v>
      </c>
      <c r="AI13" s="555">
        <v>6.0000000000000001E-3</v>
      </c>
      <c r="AJ13" s="555" t="s">
        <v>17</v>
      </c>
      <c r="AK13" s="555">
        <v>0.92100000000000004</v>
      </c>
      <c r="AL13" s="555">
        <v>2E-3</v>
      </c>
      <c r="AM13" s="555">
        <v>0.01</v>
      </c>
      <c r="AN13" s="555" t="s">
        <v>30</v>
      </c>
      <c r="AO13" s="555">
        <v>0.159</v>
      </c>
      <c r="AP13" s="555">
        <v>0.93</v>
      </c>
      <c r="AQ13" s="555" t="s">
        <v>52</v>
      </c>
      <c r="AR13" s="555">
        <v>0.02</v>
      </c>
      <c r="AS13" s="555" t="s">
        <v>17</v>
      </c>
      <c r="AT13" s="555" t="s">
        <v>17</v>
      </c>
      <c r="AU13" s="555">
        <v>3.2000000000000001E-2</v>
      </c>
      <c r="AV13" s="555" t="s">
        <v>37</v>
      </c>
      <c r="AW13" s="555" t="s">
        <v>17</v>
      </c>
      <c r="AX13" s="555">
        <v>1.0999999999999999E-2</v>
      </c>
      <c r="AY13" s="555" t="s">
        <v>17</v>
      </c>
      <c r="AZ13" s="555">
        <v>0.99299999999999999</v>
      </c>
      <c r="BA13" s="555">
        <v>3.0000000000000001E-3</v>
      </c>
      <c r="BB13" s="555">
        <v>1.2E-2</v>
      </c>
      <c r="BC13" s="555" t="s">
        <v>30</v>
      </c>
      <c r="BD13" s="555">
        <v>0.16800000000000001</v>
      </c>
      <c r="BE13" s="555">
        <v>1.04</v>
      </c>
      <c r="BF13" s="555">
        <v>1.01</v>
      </c>
      <c r="BG13" s="555" t="s">
        <v>37</v>
      </c>
      <c r="BH13" s="555" t="s">
        <v>37</v>
      </c>
      <c r="BI13" s="555">
        <v>0.8</v>
      </c>
      <c r="BJ13" s="555">
        <v>0.03</v>
      </c>
      <c r="BK13" s="555"/>
      <c r="BL13" s="555">
        <v>2.76</v>
      </c>
      <c r="BM13" s="555"/>
      <c r="BN13" s="555">
        <v>98.3</v>
      </c>
      <c r="BO13" s="555">
        <v>90.3</v>
      </c>
      <c r="BP13" s="555">
        <v>4.2</v>
      </c>
      <c r="BQ13" s="555" t="s">
        <v>53</v>
      </c>
      <c r="BR13" s="555" t="s">
        <v>85</v>
      </c>
      <c r="BS13" s="555" t="s">
        <v>85</v>
      </c>
      <c r="BT13" s="555" t="s">
        <v>85</v>
      </c>
      <c r="BU13" s="555" t="s">
        <v>85</v>
      </c>
      <c r="BV13" s="555" t="s">
        <v>85</v>
      </c>
      <c r="BW13" s="555" t="s">
        <v>85</v>
      </c>
      <c r="BX13" s="555" t="s">
        <v>85</v>
      </c>
      <c r="BY13" s="555" t="s">
        <v>85</v>
      </c>
      <c r="BZ13" s="555" t="s">
        <v>85</v>
      </c>
      <c r="CA13" s="555" t="s">
        <v>85</v>
      </c>
      <c r="CB13" s="555" t="s">
        <v>85</v>
      </c>
      <c r="CC13" s="555" t="s">
        <v>85</v>
      </c>
      <c r="CD13" s="555" t="s">
        <v>102</v>
      </c>
      <c r="CE13" s="555" t="s">
        <v>85</v>
      </c>
      <c r="CF13" s="555" t="s">
        <v>85</v>
      </c>
      <c r="CG13" s="555" t="s">
        <v>85</v>
      </c>
      <c r="CH13" s="555" t="s">
        <v>102</v>
      </c>
      <c r="CI13" s="555" t="s">
        <v>102</v>
      </c>
      <c r="CJ13" s="555" t="s">
        <v>332</v>
      </c>
      <c r="CK13" s="555" t="s">
        <v>0</v>
      </c>
      <c r="CL13" s="555" t="s">
        <v>333</v>
      </c>
      <c r="CM13" s="555" t="s">
        <v>0</v>
      </c>
      <c r="CN13" s="555" t="s">
        <v>0</v>
      </c>
      <c r="CO13" s="555" t="s">
        <v>332</v>
      </c>
      <c r="CP13" s="555" t="s">
        <v>332</v>
      </c>
      <c r="CQ13" s="555" t="s">
        <v>333</v>
      </c>
      <c r="CR13" s="555" t="s">
        <v>333</v>
      </c>
      <c r="CS13" s="555" t="s">
        <v>333</v>
      </c>
      <c r="CT13" s="555" t="s">
        <v>333</v>
      </c>
      <c r="CU13" s="555" t="s">
        <v>333</v>
      </c>
      <c r="CV13" s="555" t="s">
        <v>51</v>
      </c>
      <c r="CW13" s="555" t="s">
        <v>15</v>
      </c>
      <c r="CX13" s="555" t="s">
        <v>15</v>
      </c>
      <c r="CY13" s="555" t="s">
        <v>15</v>
      </c>
      <c r="CZ13" s="555" t="s">
        <v>15</v>
      </c>
      <c r="DA13" s="555" t="s">
        <v>15</v>
      </c>
      <c r="DB13" s="555" t="s">
        <v>51</v>
      </c>
      <c r="DC13" s="555" t="s">
        <v>53</v>
      </c>
    </row>
    <row r="14" spans="1:113" hidden="1">
      <c r="A14" s="555" t="s">
        <v>105</v>
      </c>
      <c r="B14" s="1116">
        <v>45505</v>
      </c>
      <c r="C14" s="1115">
        <v>45523</v>
      </c>
      <c r="D14" s="8">
        <v>115.7</v>
      </c>
      <c r="E14" s="368">
        <v>7.15</v>
      </c>
      <c r="F14" s="369">
        <v>6180</v>
      </c>
      <c r="G14" s="198">
        <v>18.100000000000001</v>
      </c>
      <c r="H14" s="198"/>
      <c r="I14" s="369"/>
      <c r="J14" s="369" t="s">
        <v>245</v>
      </c>
      <c r="K14" s="369" t="s">
        <v>246</v>
      </c>
      <c r="L14" s="369" t="s">
        <v>433</v>
      </c>
      <c r="M14" s="369"/>
      <c r="N14" s="1117"/>
      <c r="O14" s="1147">
        <v>6.99</v>
      </c>
      <c r="P14" s="555">
        <v>6960</v>
      </c>
      <c r="Q14" s="555" t="s">
        <v>51</v>
      </c>
      <c r="R14" s="555" t="s">
        <v>51</v>
      </c>
      <c r="S14" s="555">
        <v>359</v>
      </c>
      <c r="T14" s="555">
        <v>359</v>
      </c>
      <c r="U14" s="555">
        <v>16</v>
      </c>
      <c r="V14" s="555">
        <v>2950</v>
      </c>
      <c r="W14" s="555">
        <v>758</v>
      </c>
      <c r="X14" s="555">
        <v>602</v>
      </c>
      <c r="Y14" s="555">
        <v>383</v>
      </c>
      <c r="Z14" s="555">
        <v>586</v>
      </c>
      <c r="AA14" s="555">
        <v>43</v>
      </c>
      <c r="AB14" s="555"/>
      <c r="AC14" s="555" t="s">
        <v>30</v>
      </c>
      <c r="AD14" s="555" t="s">
        <v>17</v>
      </c>
      <c r="AE14" s="555" t="s">
        <v>17</v>
      </c>
      <c r="AF14" s="555">
        <v>2.1999999999999999E-2</v>
      </c>
      <c r="AG14" s="555" t="s">
        <v>37</v>
      </c>
      <c r="AH14" s="555" t="s">
        <v>17</v>
      </c>
      <c r="AI14" s="555">
        <v>8.9999999999999993E-3</v>
      </c>
      <c r="AJ14" s="555" t="s">
        <v>17</v>
      </c>
      <c r="AK14" s="555">
        <v>0.85399999999999998</v>
      </c>
      <c r="AL14" s="555">
        <v>1E-3</v>
      </c>
      <c r="AM14" s="555">
        <v>3.0000000000000001E-3</v>
      </c>
      <c r="AN14" s="555" t="s">
        <v>30</v>
      </c>
      <c r="AO14" s="555">
        <v>0.14899999999999999</v>
      </c>
      <c r="AP14" s="555">
        <v>0.91</v>
      </c>
      <c r="AQ14" s="555" t="s">
        <v>52</v>
      </c>
      <c r="AR14" s="555" t="s">
        <v>30</v>
      </c>
      <c r="AS14" s="555" t="s">
        <v>17</v>
      </c>
      <c r="AT14" s="555" t="s">
        <v>17</v>
      </c>
      <c r="AU14" s="555">
        <v>2.4E-2</v>
      </c>
      <c r="AV14" s="555" t="s">
        <v>37</v>
      </c>
      <c r="AW14" s="555" t="s">
        <v>17</v>
      </c>
      <c r="AX14" s="555">
        <v>1.2999999999999999E-2</v>
      </c>
      <c r="AY14" s="555" t="s">
        <v>17</v>
      </c>
      <c r="AZ14" s="555">
        <v>0.84199999999999997</v>
      </c>
      <c r="BA14" s="555">
        <v>2E-3</v>
      </c>
      <c r="BB14" s="555">
        <v>4.0000000000000001E-3</v>
      </c>
      <c r="BC14" s="555" t="s">
        <v>30</v>
      </c>
      <c r="BD14" s="555">
        <v>0.14899999999999999</v>
      </c>
      <c r="BE14" s="555">
        <v>0.86</v>
      </c>
      <c r="BF14" s="555">
        <v>0.67</v>
      </c>
      <c r="BG14" s="555" t="s">
        <v>37</v>
      </c>
      <c r="BH14" s="555" t="s">
        <v>37</v>
      </c>
      <c r="BI14" s="555">
        <v>0.7</v>
      </c>
      <c r="BJ14" s="555" t="s">
        <v>52</v>
      </c>
      <c r="BK14" s="555" t="s">
        <v>30</v>
      </c>
      <c r="BL14" s="555">
        <v>3.14</v>
      </c>
      <c r="BM14" s="555"/>
      <c r="BN14" s="555"/>
      <c r="BO14" s="555"/>
      <c r="BP14" s="555"/>
      <c r="BQ14" s="555" t="s">
        <v>53</v>
      </c>
      <c r="BR14" s="555" t="s">
        <v>85</v>
      </c>
      <c r="BS14" s="555" t="s">
        <v>85</v>
      </c>
      <c r="BT14" s="555" t="s">
        <v>85</v>
      </c>
      <c r="BU14" s="555" t="s">
        <v>85</v>
      </c>
      <c r="BV14" s="555" t="s">
        <v>85</v>
      </c>
      <c r="BW14" s="555" t="s">
        <v>85</v>
      </c>
      <c r="BX14" s="555" t="s">
        <v>85</v>
      </c>
      <c r="BY14" s="555" t="s">
        <v>85</v>
      </c>
      <c r="BZ14" s="555" t="s">
        <v>85</v>
      </c>
      <c r="CA14" s="555" t="s">
        <v>85</v>
      </c>
      <c r="CB14" s="555" t="s">
        <v>85</v>
      </c>
      <c r="CC14" s="555" t="s">
        <v>85</v>
      </c>
      <c r="CD14" s="555" t="s">
        <v>102</v>
      </c>
      <c r="CE14" s="555" t="s">
        <v>85</v>
      </c>
      <c r="CF14" s="555" t="s">
        <v>85</v>
      </c>
      <c r="CG14" s="555" t="s">
        <v>85</v>
      </c>
      <c r="CH14" s="555" t="s">
        <v>102</v>
      </c>
      <c r="CI14" s="555" t="s">
        <v>102</v>
      </c>
      <c r="CJ14" s="555" t="s">
        <v>332</v>
      </c>
      <c r="CK14" s="555" t="s">
        <v>0</v>
      </c>
      <c r="CL14" s="555" t="s">
        <v>333</v>
      </c>
      <c r="CM14" s="555" t="s">
        <v>0</v>
      </c>
      <c r="CN14" s="555" t="s">
        <v>0</v>
      </c>
      <c r="CO14" s="555" t="s">
        <v>332</v>
      </c>
      <c r="CP14" s="555" t="s">
        <v>332</v>
      </c>
      <c r="CQ14" s="555" t="s">
        <v>333</v>
      </c>
      <c r="CR14" s="555" t="s">
        <v>333</v>
      </c>
      <c r="CS14" s="555" t="s">
        <v>333</v>
      </c>
      <c r="CT14" s="555" t="s">
        <v>333</v>
      </c>
      <c r="CU14" s="555" t="s">
        <v>333</v>
      </c>
      <c r="CV14" s="555" t="s">
        <v>51</v>
      </c>
      <c r="CW14" s="555" t="s">
        <v>15</v>
      </c>
      <c r="CX14" s="555" t="s">
        <v>15</v>
      </c>
      <c r="CY14" s="555" t="s">
        <v>15</v>
      </c>
      <c r="CZ14" s="555" t="s">
        <v>15</v>
      </c>
      <c r="DA14" s="555" t="s">
        <v>15</v>
      </c>
      <c r="DB14" s="555" t="s">
        <v>51</v>
      </c>
      <c r="DC14" s="555" t="s">
        <v>53</v>
      </c>
    </row>
    <row r="15" spans="1:113" hidden="1">
      <c r="A15" s="555" t="s">
        <v>105</v>
      </c>
      <c r="B15" s="1116">
        <v>45566</v>
      </c>
      <c r="C15" s="1115">
        <v>45581</v>
      </c>
      <c r="D15" s="8">
        <v>113.7</v>
      </c>
      <c r="E15" s="368">
        <v>6.96</v>
      </c>
      <c r="F15" s="369">
        <v>5640</v>
      </c>
      <c r="G15" s="198">
        <v>15</v>
      </c>
      <c r="H15" s="198"/>
      <c r="I15" s="369"/>
      <c r="J15" s="369" t="s">
        <v>245</v>
      </c>
      <c r="K15" s="369" t="s">
        <v>246</v>
      </c>
      <c r="L15" s="369" t="s">
        <v>433</v>
      </c>
      <c r="M15" s="369"/>
      <c r="N15" s="1117"/>
      <c r="O15" s="1147">
        <v>7.06</v>
      </c>
      <c r="P15" s="555">
        <v>6370</v>
      </c>
      <c r="Q15" s="555" t="s">
        <v>51</v>
      </c>
      <c r="R15" s="555" t="s">
        <v>51</v>
      </c>
      <c r="S15" s="555">
        <v>370</v>
      </c>
      <c r="T15" s="555">
        <v>370</v>
      </c>
      <c r="U15" s="555">
        <v>41</v>
      </c>
      <c r="V15" s="555">
        <v>3000</v>
      </c>
      <c r="W15" s="555">
        <v>641</v>
      </c>
      <c r="X15" s="555">
        <v>546</v>
      </c>
      <c r="Y15" s="555">
        <v>396</v>
      </c>
      <c r="Z15" s="555">
        <v>585</v>
      </c>
      <c r="AA15" s="555">
        <v>47</v>
      </c>
      <c r="AB15" s="555">
        <v>2990</v>
      </c>
      <c r="AC15" s="555" t="s">
        <v>30</v>
      </c>
      <c r="AD15" s="555" t="s">
        <v>17</v>
      </c>
      <c r="AE15" s="555">
        <v>3.0000000000000001E-3</v>
      </c>
      <c r="AF15" s="555">
        <v>2.5000000000000001E-2</v>
      </c>
      <c r="AG15" s="555" t="s">
        <v>37</v>
      </c>
      <c r="AH15" s="555">
        <v>2E-3</v>
      </c>
      <c r="AI15" s="555">
        <v>5.0000000000000001E-3</v>
      </c>
      <c r="AJ15" s="555" t="s">
        <v>17</v>
      </c>
      <c r="AK15" s="555">
        <v>0.77600000000000002</v>
      </c>
      <c r="AL15" s="555">
        <v>1E-3</v>
      </c>
      <c r="AM15" s="555">
        <v>2E-3</v>
      </c>
      <c r="AN15" s="555" t="s">
        <v>30</v>
      </c>
      <c r="AO15" s="555">
        <v>0.104</v>
      </c>
      <c r="AP15" s="555">
        <v>1.04</v>
      </c>
      <c r="AQ15" s="555" t="s">
        <v>52</v>
      </c>
      <c r="AR15" s="555" t="s">
        <v>30</v>
      </c>
      <c r="AS15" s="555" t="s">
        <v>17</v>
      </c>
      <c r="AT15" s="555">
        <v>2E-3</v>
      </c>
      <c r="AU15" s="555">
        <v>2.7E-2</v>
      </c>
      <c r="AV15" s="555">
        <v>4.0000000000000002E-4</v>
      </c>
      <c r="AW15" s="555">
        <v>1E-3</v>
      </c>
      <c r="AX15" s="555">
        <v>6.0000000000000001E-3</v>
      </c>
      <c r="AY15" s="555" t="s">
        <v>17</v>
      </c>
      <c r="AZ15" s="555">
        <v>0.77900000000000003</v>
      </c>
      <c r="BA15" s="555">
        <v>2E-3</v>
      </c>
      <c r="BB15" s="555">
        <v>3.0000000000000001E-3</v>
      </c>
      <c r="BC15" s="555" t="s">
        <v>30</v>
      </c>
      <c r="BD15" s="555">
        <v>7.8E-2</v>
      </c>
      <c r="BE15" s="555">
        <v>1.26</v>
      </c>
      <c r="BF15" s="555">
        <v>0.43</v>
      </c>
      <c r="BG15" s="555" t="s">
        <v>37</v>
      </c>
      <c r="BH15" s="555" t="s">
        <v>37</v>
      </c>
      <c r="BI15" s="555">
        <v>0.8</v>
      </c>
      <c r="BJ15" s="555">
        <v>0.39</v>
      </c>
      <c r="BK15" s="555">
        <v>0.26</v>
      </c>
      <c r="BL15" s="555">
        <v>2.62</v>
      </c>
      <c r="BM15" s="555">
        <v>2.88</v>
      </c>
      <c r="BN15" s="555">
        <v>87.9</v>
      </c>
      <c r="BO15" s="555">
        <v>86.5</v>
      </c>
      <c r="BP15" s="555">
        <v>0.83</v>
      </c>
      <c r="BQ15" s="555" t="s">
        <v>53</v>
      </c>
      <c r="BR15" s="555" t="s">
        <v>85</v>
      </c>
      <c r="BS15" s="555" t="s">
        <v>85</v>
      </c>
      <c r="BT15" s="555" t="s">
        <v>85</v>
      </c>
      <c r="BU15" s="555" t="s">
        <v>85</v>
      </c>
      <c r="BV15" s="555" t="s">
        <v>85</v>
      </c>
      <c r="BW15" s="555" t="s">
        <v>85</v>
      </c>
      <c r="BX15" s="555" t="s">
        <v>85</v>
      </c>
      <c r="BY15" s="555" t="s">
        <v>85</v>
      </c>
      <c r="BZ15" s="555" t="s">
        <v>85</v>
      </c>
      <c r="CA15" s="555" t="s">
        <v>85</v>
      </c>
      <c r="CB15" s="555" t="s">
        <v>85</v>
      </c>
      <c r="CC15" s="555" t="s">
        <v>85</v>
      </c>
      <c r="CD15" s="555" t="s">
        <v>102</v>
      </c>
      <c r="CE15" s="555" t="s">
        <v>85</v>
      </c>
      <c r="CF15" s="555" t="s">
        <v>85</v>
      </c>
      <c r="CG15" s="555" t="s">
        <v>85</v>
      </c>
      <c r="CH15" s="555" t="s">
        <v>102</v>
      </c>
      <c r="CI15" s="555" t="s">
        <v>102</v>
      </c>
      <c r="CJ15" s="555" t="s">
        <v>332</v>
      </c>
      <c r="CK15" s="555" t="s">
        <v>0</v>
      </c>
      <c r="CL15" s="555" t="s">
        <v>333</v>
      </c>
      <c r="CM15" s="555" t="s">
        <v>0</v>
      </c>
      <c r="CN15" s="555" t="s">
        <v>0</v>
      </c>
      <c r="CO15" s="555" t="s">
        <v>332</v>
      </c>
      <c r="CP15" s="555" t="s">
        <v>332</v>
      </c>
      <c r="CQ15" s="555" t="s">
        <v>333</v>
      </c>
      <c r="CR15" s="555" t="s">
        <v>333</v>
      </c>
      <c r="CS15" s="555" t="s">
        <v>333</v>
      </c>
      <c r="CT15" s="555" t="s">
        <v>333</v>
      </c>
      <c r="CU15" s="555" t="s">
        <v>333</v>
      </c>
      <c r="CV15" s="555" t="s">
        <v>51</v>
      </c>
      <c r="CW15" s="555" t="s">
        <v>15</v>
      </c>
      <c r="CX15" s="555" t="s">
        <v>15</v>
      </c>
      <c r="CY15" s="555" t="s">
        <v>15</v>
      </c>
      <c r="CZ15" s="555" t="s">
        <v>15</v>
      </c>
      <c r="DA15" s="555" t="s">
        <v>15</v>
      </c>
      <c r="DB15" s="555" t="s">
        <v>51</v>
      </c>
      <c r="DC15" s="555" t="s">
        <v>53</v>
      </c>
    </row>
    <row r="16" spans="1:113" hidden="1">
      <c r="A16" s="555" t="s">
        <v>105</v>
      </c>
      <c r="B16" s="1116">
        <v>45627</v>
      </c>
      <c r="C16" s="1115">
        <v>45642</v>
      </c>
      <c r="D16" s="8">
        <v>113.7</v>
      </c>
      <c r="E16" s="368">
        <v>6.87</v>
      </c>
      <c r="F16" s="369">
        <v>5480</v>
      </c>
      <c r="G16" s="198">
        <v>31.4</v>
      </c>
      <c r="H16" s="198"/>
      <c r="I16" s="369"/>
      <c r="J16" s="369" t="s">
        <v>245</v>
      </c>
      <c r="K16" s="369" t="s">
        <v>246</v>
      </c>
      <c r="L16" s="369" t="s">
        <v>433</v>
      </c>
      <c r="M16" s="369"/>
      <c r="N16" s="1117"/>
      <c r="O16" s="1147">
        <v>6.99</v>
      </c>
      <c r="P16" s="555">
        <v>6910</v>
      </c>
      <c r="Q16" s="555" t="s">
        <v>51</v>
      </c>
      <c r="R16" s="555" t="s">
        <v>51</v>
      </c>
      <c r="S16" s="555">
        <v>350</v>
      </c>
      <c r="T16" s="555">
        <v>350</v>
      </c>
      <c r="U16" s="555">
        <v>38</v>
      </c>
      <c r="V16" s="555">
        <v>2980</v>
      </c>
      <c r="W16" s="555">
        <v>730</v>
      </c>
      <c r="X16" s="555">
        <v>490</v>
      </c>
      <c r="Y16" s="555">
        <v>383</v>
      </c>
      <c r="Z16" s="555">
        <v>525</v>
      </c>
      <c r="AA16" s="555">
        <v>49</v>
      </c>
      <c r="AB16" s="555">
        <v>2800</v>
      </c>
      <c r="AC16" s="555" t="s">
        <v>30</v>
      </c>
      <c r="AD16" s="555" t="s">
        <v>17</v>
      </c>
      <c r="AE16" s="555" t="s">
        <v>17</v>
      </c>
      <c r="AF16" s="555">
        <v>2.7E-2</v>
      </c>
      <c r="AG16" s="555" t="s">
        <v>37</v>
      </c>
      <c r="AH16" s="555" t="s">
        <v>17</v>
      </c>
      <c r="AI16" s="555">
        <v>2E-3</v>
      </c>
      <c r="AJ16" s="555" t="s">
        <v>17</v>
      </c>
      <c r="AK16" s="555">
        <v>0.96099999999999997</v>
      </c>
      <c r="AL16" s="555">
        <v>3.0000000000000001E-3</v>
      </c>
      <c r="AM16" s="555">
        <v>8.9999999999999993E-3</v>
      </c>
      <c r="AN16" s="555" t="s">
        <v>30</v>
      </c>
      <c r="AO16" s="555">
        <v>0.122</v>
      </c>
      <c r="AP16" s="555">
        <v>1.1100000000000001</v>
      </c>
      <c r="AQ16" s="555" t="s">
        <v>52</v>
      </c>
      <c r="AR16" s="555" t="s">
        <v>30</v>
      </c>
      <c r="AS16" s="555" t="s">
        <v>17</v>
      </c>
      <c r="AT16" s="555" t="s">
        <v>17</v>
      </c>
      <c r="AU16" s="555">
        <v>2.8000000000000001E-2</v>
      </c>
      <c r="AV16" s="555" t="s">
        <v>37</v>
      </c>
      <c r="AW16" s="555" t="s">
        <v>17</v>
      </c>
      <c r="AX16" s="555">
        <v>3.0000000000000001E-3</v>
      </c>
      <c r="AY16" s="555" t="s">
        <v>17</v>
      </c>
      <c r="AZ16" s="555">
        <v>0.93799999999999994</v>
      </c>
      <c r="BA16" s="555">
        <v>4.0000000000000001E-3</v>
      </c>
      <c r="BB16" s="555">
        <v>8.9999999999999993E-3</v>
      </c>
      <c r="BC16" s="555" t="s">
        <v>30</v>
      </c>
      <c r="BD16" s="555">
        <v>0.159</v>
      </c>
      <c r="BE16" s="555">
        <v>1.1200000000000001</v>
      </c>
      <c r="BF16" s="555">
        <v>0.64</v>
      </c>
      <c r="BG16" s="555" t="s">
        <v>37</v>
      </c>
      <c r="BH16" s="555" t="s">
        <v>37</v>
      </c>
      <c r="BI16" s="555">
        <v>0.9</v>
      </c>
      <c r="BJ16" s="555">
        <v>0.66</v>
      </c>
      <c r="BK16" s="555">
        <v>0.08</v>
      </c>
      <c r="BL16" s="555">
        <v>2.88</v>
      </c>
      <c r="BM16" s="555">
        <v>2.96</v>
      </c>
      <c r="BN16" s="555">
        <v>89.6</v>
      </c>
      <c r="BO16" s="555">
        <v>80.099999999999994</v>
      </c>
      <c r="BP16" s="555">
        <v>5.64</v>
      </c>
      <c r="BQ16" s="555" t="s">
        <v>53</v>
      </c>
      <c r="BR16" s="555" t="s">
        <v>85</v>
      </c>
      <c r="BS16" s="555" t="s">
        <v>85</v>
      </c>
      <c r="BT16" s="555" t="s">
        <v>85</v>
      </c>
      <c r="BU16" s="555" t="s">
        <v>85</v>
      </c>
      <c r="BV16" s="555" t="s">
        <v>85</v>
      </c>
      <c r="BW16" s="555" t="s">
        <v>85</v>
      </c>
      <c r="BX16" s="555" t="s">
        <v>85</v>
      </c>
      <c r="BY16" s="555" t="s">
        <v>85</v>
      </c>
      <c r="BZ16" s="555" t="s">
        <v>85</v>
      </c>
      <c r="CA16" s="555" t="s">
        <v>85</v>
      </c>
      <c r="CB16" s="555" t="s">
        <v>85</v>
      </c>
      <c r="CC16" s="555" t="s">
        <v>85</v>
      </c>
      <c r="CD16" s="555" t="s">
        <v>102</v>
      </c>
      <c r="CE16" s="555" t="s">
        <v>85</v>
      </c>
      <c r="CF16" s="555" t="s">
        <v>85</v>
      </c>
      <c r="CG16" s="555" t="s">
        <v>85</v>
      </c>
      <c r="CH16" s="555" t="s">
        <v>102</v>
      </c>
      <c r="CI16" s="555" t="s">
        <v>102</v>
      </c>
      <c r="CJ16" s="555" t="s">
        <v>332</v>
      </c>
      <c r="CK16" s="555" t="s">
        <v>0</v>
      </c>
      <c r="CL16" s="555" t="s">
        <v>333</v>
      </c>
      <c r="CM16" s="555" t="s">
        <v>0</v>
      </c>
      <c r="CN16" s="555" t="s">
        <v>0</v>
      </c>
      <c r="CO16" s="555" t="s">
        <v>332</v>
      </c>
      <c r="CP16" s="555" t="s">
        <v>332</v>
      </c>
      <c r="CQ16" s="555" t="s">
        <v>333</v>
      </c>
      <c r="CR16" s="555" t="s">
        <v>333</v>
      </c>
      <c r="CS16" s="555" t="s">
        <v>333</v>
      </c>
      <c r="CT16" s="555" t="s">
        <v>333</v>
      </c>
      <c r="CU16" s="555" t="s">
        <v>333</v>
      </c>
      <c r="CV16" s="555" t="s">
        <v>51</v>
      </c>
      <c r="CW16" s="555" t="s">
        <v>15</v>
      </c>
      <c r="CX16" s="555" t="s">
        <v>15</v>
      </c>
      <c r="CY16" s="555" t="s">
        <v>15</v>
      </c>
      <c r="CZ16" s="555" t="s">
        <v>15</v>
      </c>
      <c r="DA16" s="555" t="s">
        <v>15</v>
      </c>
      <c r="DB16" s="555" t="s">
        <v>51</v>
      </c>
      <c r="DC16" s="555" t="s">
        <v>53</v>
      </c>
    </row>
    <row r="17" spans="1:113">
      <c r="A17" s="555" t="s">
        <v>105</v>
      </c>
      <c r="B17" s="1116">
        <v>45689</v>
      </c>
      <c r="C17" s="1115">
        <v>45698</v>
      </c>
      <c r="D17" s="8">
        <v>114.7</v>
      </c>
      <c r="E17" s="368">
        <v>7.01</v>
      </c>
      <c r="F17" s="369">
        <v>5310</v>
      </c>
      <c r="G17" s="198">
        <v>21.9</v>
      </c>
      <c r="H17" s="198"/>
      <c r="I17" s="369"/>
      <c r="J17" s="369" t="s">
        <v>245</v>
      </c>
      <c r="K17" s="369" t="s">
        <v>246</v>
      </c>
      <c r="L17" s="369" t="s">
        <v>433</v>
      </c>
      <c r="M17" s="1107"/>
      <c r="N17" s="1117"/>
      <c r="O17" s="1147">
        <v>6.89</v>
      </c>
      <c r="P17" s="555">
        <v>6080</v>
      </c>
      <c r="Q17" s="555" t="s">
        <v>51</v>
      </c>
      <c r="R17" s="555" t="s">
        <v>51</v>
      </c>
      <c r="S17" s="555">
        <v>341</v>
      </c>
      <c r="T17" s="555">
        <v>341</v>
      </c>
      <c r="U17" s="555">
        <v>24</v>
      </c>
      <c r="V17" s="555">
        <v>2910</v>
      </c>
      <c r="W17" s="555">
        <v>762</v>
      </c>
      <c r="X17" s="555">
        <v>632</v>
      </c>
      <c r="Y17" s="555">
        <v>416</v>
      </c>
      <c r="Z17" s="555">
        <v>572</v>
      </c>
      <c r="AA17" s="555">
        <v>52</v>
      </c>
      <c r="AB17" s="555">
        <v>3290</v>
      </c>
      <c r="AC17" s="555" t="s">
        <v>30</v>
      </c>
      <c r="AD17" s="555" t="s">
        <v>17</v>
      </c>
      <c r="AE17" s="555" t="s">
        <v>17</v>
      </c>
      <c r="AF17" s="555">
        <v>2.9000000000000001E-2</v>
      </c>
      <c r="AG17" s="555" t="s">
        <v>37</v>
      </c>
      <c r="AH17" s="555" t="s">
        <v>17</v>
      </c>
      <c r="AI17" s="555">
        <v>6.0000000000000001E-3</v>
      </c>
      <c r="AJ17" s="555" t="s">
        <v>17</v>
      </c>
      <c r="AK17" s="555">
        <v>1.6E-2</v>
      </c>
      <c r="AL17" s="555">
        <v>1E-3</v>
      </c>
      <c r="AM17" s="555">
        <v>8.9999999999999993E-3</v>
      </c>
      <c r="AN17" s="555" t="s">
        <v>30</v>
      </c>
      <c r="AO17" s="555">
        <v>0.18099999999999999</v>
      </c>
      <c r="AP17" s="555">
        <v>1.1200000000000001</v>
      </c>
      <c r="AQ17" s="555">
        <v>0.06</v>
      </c>
      <c r="AR17" s="555">
        <v>0.01</v>
      </c>
      <c r="AS17" s="555" t="s">
        <v>17</v>
      </c>
      <c r="AT17" s="555" t="s">
        <v>17</v>
      </c>
      <c r="AU17" s="555">
        <v>0.03</v>
      </c>
      <c r="AV17" s="555" t="s">
        <v>37</v>
      </c>
      <c r="AW17" s="555" t="s">
        <v>17</v>
      </c>
      <c r="AX17" s="555">
        <v>1.0999999999999999E-2</v>
      </c>
      <c r="AY17" s="555" t="s">
        <v>17</v>
      </c>
      <c r="AZ17" s="555">
        <v>0.17899999999999999</v>
      </c>
      <c r="BA17" s="555">
        <v>3.0000000000000001E-3</v>
      </c>
      <c r="BB17" s="555">
        <v>0.01</v>
      </c>
      <c r="BC17" s="555" t="s">
        <v>30</v>
      </c>
      <c r="BD17" s="555">
        <v>0.189</v>
      </c>
      <c r="BE17" s="555">
        <v>0.94</v>
      </c>
      <c r="BF17" s="555">
        <v>0.92</v>
      </c>
      <c r="BG17" s="555" t="s">
        <v>37</v>
      </c>
      <c r="BH17" s="555" t="s">
        <v>37</v>
      </c>
      <c r="BI17" s="555">
        <v>0.8</v>
      </c>
      <c r="BJ17" s="555">
        <v>0.06</v>
      </c>
      <c r="BK17" s="555" t="s">
        <v>30</v>
      </c>
      <c r="BL17" s="555">
        <v>3.23</v>
      </c>
      <c r="BM17" s="555">
        <v>3.23</v>
      </c>
      <c r="BN17" s="555">
        <v>88.9</v>
      </c>
      <c r="BO17" s="555">
        <v>92</v>
      </c>
      <c r="BP17" s="555">
        <v>1.71</v>
      </c>
      <c r="BQ17" s="555" t="s">
        <v>53</v>
      </c>
      <c r="BR17" s="555" t="s">
        <v>85</v>
      </c>
      <c r="BS17" s="555" t="s">
        <v>85</v>
      </c>
      <c r="BT17" s="555" t="s">
        <v>85</v>
      </c>
      <c r="BU17" s="555" t="s">
        <v>85</v>
      </c>
      <c r="BV17" s="555" t="s">
        <v>85</v>
      </c>
      <c r="BW17" s="555" t="s">
        <v>85</v>
      </c>
      <c r="BX17" s="555" t="s">
        <v>85</v>
      </c>
      <c r="BY17" s="555" t="s">
        <v>85</v>
      </c>
      <c r="BZ17" s="555" t="s">
        <v>85</v>
      </c>
      <c r="CA17" s="555" t="s">
        <v>85</v>
      </c>
      <c r="CB17" s="555" t="s">
        <v>85</v>
      </c>
      <c r="CC17" s="555" t="s">
        <v>85</v>
      </c>
      <c r="CD17" s="555" t="s">
        <v>102</v>
      </c>
      <c r="CE17" s="555" t="s">
        <v>85</v>
      </c>
      <c r="CF17" s="555" t="s">
        <v>85</v>
      </c>
      <c r="CG17" s="555" t="s">
        <v>85</v>
      </c>
      <c r="CH17" s="555" t="s">
        <v>102</v>
      </c>
      <c r="CI17" s="555" t="s">
        <v>102</v>
      </c>
      <c r="CJ17" s="555" t="s">
        <v>332</v>
      </c>
      <c r="CK17" s="555" t="s">
        <v>0</v>
      </c>
      <c r="CL17" s="555" t="s">
        <v>333</v>
      </c>
      <c r="CM17" s="555" t="s">
        <v>0</v>
      </c>
      <c r="CN17" s="555" t="s">
        <v>0</v>
      </c>
      <c r="CO17" s="555" t="s">
        <v>332</v>
      </c>
      <c r="CP17" s="555" t="s">
        <v>332</v>
      </c>
      <c r="CQ17" s="555" t="s">
        <v>333</v>
      </c>
      <c r="CR17" s="555" t="s">
        <v>333</v>
      </c>
      <c r="CS17" s="555" t="s">
        <v>333</v>
      </c>
      <c r="CT17" s="555" t="s">
        <v>333</v>
      </c>
      <c r="CU17" s="555" t="s">
        <v>333</v>
      </c>
      <c r="CV17" s="555" t="s">
        <v>51</v>
      </c>
      <c r="CW17" s="555" t="s">
        <v>15</v>
      </c>
      <c r="CX17" s="555" t="s">
        <v>15</v>
      </c>
      <c r="CY17" s="555" t="s">
        <v>15</v>
      </c>
      <c r="CZ17" s="555" t="s">
        <v>15</v>
      </c>
      <c r="DA17" s="555" t="s">
        <v>15</v>
      </c>
      <c r="DB17" s="555" t="s">
        <v>51</v>
      </c>
      <c r="DC17" s="555" t="s">
        <v>53</v>
      </c>
    </row>
    <row r="18" spans="1:113">
      <c r="A18" s="555" t="s">
        <v>105</v>
      </c>
      <c r="B18" s="1116">
        <v>45748</v>
      </c>
      <c r="C18" s="1115">
        <v>45757</v>
      </c>
      <c r="D18" s="8">
        <v>114.7</v>
      </c>
      <c r="E18" s="368">
        <v>7</v>
      </c>
      <c r="F18" s="369">
        <v>5460</v>
      </c>
      <c r="G18" s="198">
        <v>23.2</v>
      </c>
      <c r="H18" s="198">
        <v>59.2</v>
      </c>
      <c r="I18" s="369">
        <v>136</v>
      </c>
      <c r="J18" s="369" t="s">
        <v>245</v>
      </c>
      <c r="K18" s="369" t="s">
        <v>246</v>
      </c>
      <c r="L18" s="369" t="s">
        <v>433</v>
      </c>
      <c r="M18" s="1107"/>
      <c r="N18" s="1117"/>
      <c r="O18" s="1147">
        <v>6.92</v>
      </c>
      <c r="P18" s="555">
        <v>6500</v>
      </c>
      <c r="Q18" s="555" t="s">
        <v>51</v>
      </c>
      <c r="R18" s="555" t="s">
        <v>51</v>
      </c>
      <c r="S18" s="555">
        <v>357</v>
      </c>
      <c r="T18" s="555">
        <v>357</v>
      </c>
      <c r="U18" s="555">
        <v>49</v>
      </c>
      <c r="V18" s="555">
        <v>2780</v>
      </c>
      <c r="W18" s="555">
        <v>788</v>
      </c>
      <c r="X18" s="555">
        <v>633</v>
      </c>
      <c r="Y18" s="555">
        <v>398</v>
      </c>
      <c r="Z18" s="555">
        <v>526</v>
      </c>
      <c r="AA18" s="555">
        <v>53</v>
      </c>
      <c r="AB18" s="555">
        <v>3220</v>
      </c>
      <c r="AC18" s="555" t="s">
        <v>30</v>
      </c>
      <c r="AD18" s="555" t="s">
        <v>17</v>
      </c>
      <c r="AE18" s="555" t="s">
        <v>17</v>
      </c>
      <c r="AF18" s="555">
        <v>2.9000000000000001E-2</v>
      </c>
      <c r="AG18" s="555" t="s">
        <v>37</v>
      </c>
      <c r="AH18" s="555" t="s">
        <v>17</v>
      </c>
      <c r="AI18" s="555">
        <v>7.0000000000000001E-3</v>
      </c>
      <c r="AJ18" s="555" t="s">
        <v>17</v>
      </c>
      <c r="AK18" s="555">
        <v>1.7000000000000001E-2</v>
      </c>
      <c r="AL18" s="555">
        <v>1E-3</v>
      </c>
      <c r="AM18" s="555">
        <v>2.1000000000000001E-2</v>
      </c>
      <c r="AN18" s="555" t="s">
        <v>30</v>
      </c>
      <c r="AO18" s="555">
        <v>0.22800000000000001</v>
      </c>
      <c r="AP18" s="555">
        <v>1.08</v>
      </c>
      <c r="AQ18" s="555" t="s">
        <v>52</v>
      </c>
      <c r="AR18" s="555">
        <v>0.01</v>
      </c>
      <c r="AS18" s="555" t="s">
        <v>17</v>
      </c>
      <c r="AT18" s="555" t="s">
        <v>17</v>
      </c>
      <c r="AU18" s="555">
        <v>2.8000000000000001E-2</v>
      </c>
      <c r="AV18" s="555" t="s">
        <v>37</v>
      </c>
      <c r="AW18" s="555" t="s">
        <v>17</v>
      </c>
      <c r="AX18" s="555">
        <v>1.0999999999999999E-2</v>
      </c>
      <c r="AY18" s="555" t="s">
        <v>17</v>
      </c>
      <c r="AZ18" s="555">
        <v>8.5000000000000006E-2</v>
      </c>
      <c r="BA18" s="555">
        <v>2E-3</v>
      </c>
      <c r="BB18" s="555">
        <v>2.1000000000000001E-2</v>
      </c>
      <c r="BC18" s="555" t="s">
        <v>30</v>
      </c>
      <c r="BD18" s="555">
        <v>0.23400000000000001</v>
      </c>
      <c r="BE18" s="555">
        <v>1.2</v>
      </c>
      <c r="BF18" s="555">
        <v>0.97</v>
      </c>
      <c r="BG18" s="555" t="s">
        <v>37</v>
      </c>
      <c r="BH18" s="555" t="s">
        <v>37</v>
      </c>
      <c r="BI18" s="555">
        <v>0.8</v>
      </c>
      <c r="BJ18" s="555" t="s">
        <v>30</v>
      </c>
      <c r="BK18" s="555">
        <v>0.01</v>
      </c>
      <c r="BL18" s="555">
        <v>3.15</v>
      </c>
      <c r="BM18" s="555">
        <v>3.16</v>
      </c>
      <c r="BN18" s="555">
        <v>87.2</v>
      </c>
      <c r="BO18" s="555">
        <v>88.6</v>
      </c>
      <c r="BP18" s="555">
        <v>0.76</v>
      </c>
      <c r="BQ18" s="555" t="s">
        <v>53</v>
      </c>
      <c r="BR18" s="555" t="s">
        <v>85</v>
      </c>
      <c r="BS18" s="555" t="s">
        <v>85</v>
      </c>
      <c r="BT18" s="555" t="s">
        <v>85</v>
      </c>
      <c r="BU18" s="555" t="s">
        <v>85</v>
      </c>
      <c r="BV18" s="555" t="s">
        <v>85</v>
      </c>
      <c r="BW18" s="555" t="s">
        <v>85</v>
      </c>
      <c r="BX18" s="555" t="s">
        <v>85</v>
      </c>
      <c r="BY18" s="555" t="s">
        <v>85</v>
      </c>
      <c r="BZ18" s="555" t="s">
        <v>85</v>
      </c>
      <c r="CA18" s="555" t="s">
        <v>85</v>
      </c>
      <c r="CB18" s="555" t="s">
        <v>85</v>
      </c>
      <c r="CC18" s="555" t="s">
        <v>85</v>
      </c>
      <c r="CD18" s="555" t="s">
        <v>102</v>
      </c>
      <c r="CE18" s="555" t="s">
        <v>85</v>
      </c>
      <c r="CF18" s="555" t="s">
        <v>85</v>
      </c>
      <c r="CG18" s="555" t="s">
        <v>85</v>
      </c>
      <c r="CH18" s="555" t="s">
        <v>102</v>
      </c>
      <c r="CI18" s="555" t="s">
        <v>102</v>
      </c>
      <c r="CJ18" s="555" t="s">
        <v>332</v>
      </c>
      <c r="CK18" s="555" t="s">
        <v>0</v>
      </c>
      <c r="CL18" s="555" t="s">
        <v>333</v>
      </c>
      <c r="CM18" s="555" t="s">
        <v>0</v>
      </c>
      <c r="CN18" s="555" t="s">
        <v>0</v>
      </c>
      <c r="CO18" s="555" t="s">
        <v>332</v>
      </c>
      <c r="CP18" s="555" t="s">
        <v>332</v>
      </c>
      <c r="CQ18" s="555" t="s">
        <v>333</v>
      </c>
      <c r="CR18" s="555" t="s">
        <v>333</v>
      </c>
      <c r="CS18" s="555" t="s">
        <v>333</v>
      </c>
      <c r="CT18" s="555" t="s">
        <v>333</v>
      </c>
      <c r="CU18" s="555" t="s">
        <v>333</v>
      </c>
      <c r="CV18" s="555" t="s">
        <v>51</v>
      </c>
      <c r="CW18" s="555" t="s">
        <v>15</v>
      </c>
      <c r="CX18" s="555" t="s">
        <v>15</v>
      </c>
      <c r="CY18" s="555" t="s">
        <v>15</v>
      </c>
      <c r="CZ18" s="555" t="s">
        <v>15</v>
      </c>
      <c r="DA18" s="555" t="s">
        <v>15</v>
      </c>
      <c r="DB18" s="555" t="s">
        <v>51</v>
      </c>
      <c r="DC18" s="555" t="s">
        <v>53</v>
      </c>
    </row>
    <row r="19" spans="1:113">
      <c r="A19" s="555" t="s">
        <v>105</v>
      </c>
      <c r="B19" s="1116">
        <v>45809</v>
      </c>
      <c r="C19" s="1115">
        <v>45833</v>
      </c>
      <c r="D19" s="8">
        <v>113.7</v>
      </c>
      <c r="E19" s="368">
        <v>6.84</v>
      </c>
      <c r="F19" s="369">
        <v>5970</v>
      </c>
      <c r="G19" s="198">
        <v>17.100000000000001</v>
      </c>
      <c r="H19" s="198">
        <v>51.9</v>
      </c>
      <c r="I19" s="369">
        <v>191</v>
      </c>
      <c r="J19" s="369" t="s">
        <v>245</v>
      </c>
      <c r="K19" s="369" t="s">
        <v>246</v>
      </c>
      <c r="L19" s="369" t="s">
        <v>433</v>
      </c>
      <c r="M19" s="1107"/>
      <c r="N19" s="1117"/>
      <c r="O19" s="555">
        <v>7.18</v>
      </c>
      <c r="P19" s="555">
        <v>6650</v>
      </c>
      <c r="Q19" s="555" t="s">
        <v>51</v>
      </c>
      <c r="R19" s="555" t="s">
        <v>51</v>
      </c>
      <c r="S19" s="555">
        <v>355</v>
      </c>
      <c r="T19" s="555">
        <v>355</v>
      </c>
      <c r="U19" s="555">
        <v>47</v>
      </c>
      <c r="V19" s="555">
        <v>2690</v>
      </c>
      <c r="W19" s="555">
        <v>833</v>
      </c>
      <c r="X19" s="555">
        <v>622</v>
      </c>
      <c r="Y19" s="555">
        <v>434</v>
      </c>
      <c r="Z19" s="555">
        <v>612</v>
      </c>
      <c r="AA19" s="555">
        <v>55</v>
      </c>
      <c r="AB19" s="555">
        <v>3340</v>
      </c>
      <c r="AC19" s="555" t="s">
        <v>30</v>
      </c>
      <c r="AD19" s="555" t="s">
        <v>17</v>
      </c>
      <c r="AE19" s="555" t="s">
        <v>17</v>
      </c>
      <c r="AF19" s="555">
        <v>2.8000000000000001E-2</v>
      </c>
      <c r="AG19" s="555" t="s">
        <v>37</v>
      </c>
      <c r="AH19" s="555" t="s">
        <v>17</v>
      </c>
      <c r="AI19" s="555">
        <v>4.0000000000000001E-3</v>
      </c>
      <c r="AJ19" s="555" t="s">
        <v>17</v>
      </c>
      <c r="AK19" s="555">
        <v>1.23</v>
      </c>
      <c r="AL19" s="555">
        <v>2E-3</v>
      </c>
      <c r="AM19" s="555">
        <v>1.4E-2</v>
      </c>
      <c r="AN19" s="555" t="s">
        <v>30</v>
      </c>
      <c r="AO19" s="555">
        <v>0.19</v>
      </c>
      <c r="AP19" s="555">
        <v>1.05</v>
      </c>
      <c r="AQ19" s="555" t="s">
        <v>52</v>
      </c>
      <c r="AR19" s="555">
        <v>0.02</v>
      </c>
      <c r="AS19" s="555" t="s">
        <v>17</v>
      </c>
      <c r="AT19" s="555" t="s">
        <v>17</v>
      </c>
      <c r="AU19" s="555">
        <v>0.03</v>
      </c>
      <c r="AV19" s="555">
        <v>1E-4</v>
      </c>
      <c r="AW19" s="555" t="s">
        <v>17</v>
      </c>
      <c r="AX19" s="555">
        <v>7.0000000000000001E-3</v>
      </c>
      <c r="AY19" s="555" t="s">
        <v>17</v>
      </c>
      <c r="AZ19" s="555">
        <v>1.23</v>
      </c>
      <c r="BA19" s="555">
        <v>3.0000000000000001E-3</v>
      </c>
      <c r="BB19" s="555">
        <v>1.4E-2</v>
      </c>
      <c r="BC19" s="555" t="s">
        <v>30</v>
      </c>
      <c r="BD19" s="555">
        <v>0.20899999999999999</v>
      </c>
      <c r="BE19" s="555">
        <v>1.05</v>
      </c>
      <c r="BF19" s="555">
        <v>0.82</v>
      </c>
      <c r="BG19" s="555" t="s">
        <v>37</v>
      </c>
      <c r="BH19" s="555" t="s">
        <v>37</v>
      </c>
      <c r="BI19" s="555">
        <v>0.8</v>
      </c>
      <c r="BJ19" s="555">
        <v>0.18</v>
      </c>
      <c r="BK19" s="555">
        <v>0.03</v>
      </c>
      <c r="BL19" s="555">
        <v>3.68</v>
      </c>
      <c r="BM19" s="555">
        <v>3.71</v>
      </c>
      <c r="BN19" s="555">
        <v>86.6</v>
      </c>
      <c r="BO19" s="555">
        <v>94.8</v>
      </c>
      <c r="BP19" s="555">
        <v>4.51</v>
      </c>
      <c r="BQ19" s="555" t="s">
        <v>53</v>
      </c>
      <c r="BR19" s="555" t="s">
        <v>85</v>
      </c>
      <c r="BS19" s="555" t="s">
        <v>85</v>
      </c>
      <c r="BT19" s="555" t="s">
        <v>85</v>
      </c>
      <c r="BU19" s="555" t="s">
        <v>85</v>
      </c>
      <c r="BV19" s="555" t="s">
        <v>85</v>
      </c>
      <c r="BW19" s="555" t="s">
        <v>85</v>
      </c>
      <c r="BX19" s="555" t="s">
        <v>85</v>
      </c>
      <c r="BY19" s="555" t="s">
        <v>85</v>
      </c>
      <c r="BZ19" s="555" t="s">
        <v>85</v>
      </c>
      <c r="CA19" s="555" t="s">
        <v>85</v>
      </c>
      <c r="CB19" s="555" t="s">
        <v>85</v>
      </c>
      <c r="CC19" s="555" t="s">
        <v>85</v>
      </c>
      <c r="CD19" s="555" t="s">
        <v>102</v>
      </c>
      <c r="CE19" s="555" t="s">
        <v>85</v>
      </c>
      <c r="CF19" s="555" t="s">
        <v>85</v>
      </c>
      <c r="CG19" s="555" t="s">
        <v>85</v>
      </c>
      <c r="CH19" s="555" t="s">
        <v>102</v>
      </c>
      <c r="CI19" s="555" t="s">
        <v>102</v>
      </c>
      <c r="CJ19" s="555" t="s">
        <v>332</v>
      </c>
      <c r="CK19" s="555" t="s">
        <v>0</v>
      </c>
      <c r="CL19" s="555" t="s">
        <v>333</v>
      </c>
      <c r="CM19" s="555" t="s">
        <v>0</v>
      </c>
      <c r="CN19" s="555" t="s">
        <v>0</v>
      </c>
      <c r="CO19" s="555" t="s">
        <v>332</v>
      </c>
      <c r="CP19" s="555" t="s">
        <v>332</v>
      </c>
      <c r="CQ19" s="555" t="s">
        <v>333</v>
      </c>
      <c r="CR19" s="555" t="s">
        <v>333</v>
      </c>
      <c r="CS19" s="555" t="s">
        <v>333</v>
      </c>
      <c r="CT19" s="555" t="s">
        <v>333</v>
      </c>
      <c r="CU19" s="555" t="s">
        <v>333</v>
      </c>
      <c r="CV19" s="555" t="s">
        <v>51</v>
      </c>
      <c r="CW19" s="555" t="s">
        <v>15</v>
      </c>
      <c r="CX19" s="555" t="s">
        <v>15</v>
      </c>
      <c r="CY19" s="555" t="s">
        <v>15</v>
      </c>
      <c r="CZ19" s="555" t="s">
        <v>15</v>
      </c>
      <c r="DA19" s="555" t="s">
        <v>15</v>
      </c>
      <c r="DB19" s="555" t="s">
        <v>51</v>
      </c>
      <c r="DC19" s="555" t="s">
        <v>53</v>
      </c>
    </row>
    <row r="20" spans="1:113">
      <c r="A20" s="555" t="s">
        <v>105</v>
      </c>
      <c r="B20" s="1116">
        <v>45839</v>
      </c>
      <c r="C20" s="1115">
        <v>45855</v>
      </c>
      <c r="D20" s="8">
        <v>114.7</v>
      </c>
      <c r="E20" s="368">
        <v>6.99</v>
      </c>
      <c r="F20" s="369">
        <v>6250</v>
      </c>
      <c r="G20" s="198">
        <v>12</v>
      </c>
      <c r="H20" s="198">
        <v>53.7</v>
      </c>
      <c r="I20" s="369">
        <v>136</v>
      </c>
      <c r="J20" s="369" t="s">
        <v>245</v>
      </c>
      <c r="K20" s="369" t="s">
        <v>246</v>
      </c>
      <c r="L20" s="369" t="s">
        <v>433</v>
      </c>
      <c r="M20" s="1107"/>
      <c r="N20" s="1117" t="s">
        <v>880</v>
      </c>
      <c r="O20" s="1147">
        <v>7.15</v>
      </c>
      <c r="P20" s="555">
        <v>6220</v>
      </c>
      <c r="Q20" s="555" t="s">
        <v>51</v>
      </c>
      <c r="R20" s="555" t="s">
        <v>51</v>
      </c>
      <c r="S20" s="555">
        <v>384</v>
      </c>
      <c r="T20" s="555">
        <v>384</v>
      </c>
      <c r="U20" s="555">
        <v>42</v>
      </c>
      <c r="V20" s="555">
        <v>2800</v>
      </c>
      <c r="W20" s="555">
        <v>878</v>
      </c>
      <c r="X20" s="555">
        <v>582</v>
      </c>
      <c r="Y20" s="555">
        <v>386</v>
      </c>
      <c r="Z20" s="555">
        <v>547</v>
      </c>
      <c r="AA20" s="555">
        <v>48</v>
      </c>
      <c r="AB20" s="555">
        <v>3040</v>
      </c>
      <c r="AC20" s="555" t="s">
        <v>30</v>
      </c>
      <c r="AD20" s="555" t="s">
        <v>17</v>
      </c>
      <c r="AE20" s="555" t="s">
        <v>17</v>
      </c>
      <c r="AF20" s="555">
        <v>2.8000000000000001E-2</v>
      </c>
      <c r="AG20" s="555" t="s">
        <v>37</v>
      </c>
      <c r="AH20" s="555" t="s">
        <v>17</v>
      </c>
      <c r="AI20" s="555" t="s">
        <v>17</v>
      </c>
      <c r="AJ20" s="555" t="s">
        <v>17</v>
      </c>
      <c r="AK20" s="555">
        <v>1.73</v>
      </c>
      <c r="AL20" s="555">
        <v>2E-3</v>
      </c>
      <c r="AM20" s="555">
        <v>5.0000000000000001E-3</v>
      </c>
      <c r="AN20" s="555" t="s">
        <v>30</v>
      </c>
      <c r="AO20" s="555">
        <v>0.156</v>
      </c>
      <c r="AP20" s="555">
        <v>1.06</v>
      </c>
      <c r="AQ20" s="555">
        <v>1.17</v>
      </c>
      <c r="AR20" s="555">
        <v>0.01</v>
      </c>
      <c r="AS20" s="555" t="s">
        <v>17</v>
      </c>
      <c r="AT20" s="555" t="s">
        <v>17</v>
      </c>
      <c r="AU20" s="555">
        <v>3.3000000000000002E-2</v>
      </c>
      <c r="AV20" s="555" t="s">
        <v>37</v>
      </c>
      <c r="AW20" s="555" t="s">
        <v>17</v>
      </c>
      <c r="AX20" s="555" t="s">
        <v>17</v>
      </c>
      <c r="AY20" s="555" t="s">
        <v>17</v>
      </c>
      <c r="AZ20" s="555">
        <v>1.79</v>
      </c>
      <c r="BA20" s="555">
        <v>3.0000000000000001E-3</v>
      </c>
      <c r="BB20" s="555">
        <v>7.0000000000000001E-3</v>
      </c>
      <c r="BC20" s="555" t="s">
        <v>30</v>
      </c>
      <c r="BD20" s="555">
        <v>0.17299999999999999</v>
      </c>
      <c r="BE20" s="555">
        <v>0.99</v>
      </c>
      <c r="BF20" s="555">
        <v>2.38</v>
      </c>
      <c r="BG20" s="555" t="s">
        <v>37</v>
      </c>
      <c r="BH20" s="555" t="s">
        <v>37</v>
      </c>
      <c r="BI20" s="1103">
        <v>0.7</v>
      </c>
      <c r="BJ20" s="555">
        <v>2.89</v>
      </c>
      <c r="BK20" s="555">
        <v>0.02</v>
      </c>
      <c r="BL20" s="555">
        <v>0.82</v>
      </c>
      <c r="BM20" s="555">
        <v>0.84</v>
      </c>
      <c r="BN20" s="555">
        <v>90.7</v>
      </c>
      <c r="BO20" s="555">
        <v>85.8</v>
      </c>
      <c r="BP20" s="555">
        <v>2.78</v>
      </c>
      <c r="BQ20" s="555" t="s">
        <v>53</v>
      </c>
      <c r="BR20" s="555" t="s">
        <v>85</v>
      </c>
      <c r="BS20" s="555" t="s">
        <v>85</v>
      </c>
      <c r="BT20" s="555" t="s">
        <v>85</v>
      </c>
      <c r="BU20" s="555" t="s">
        <v>85</v>
      </c>
      <c r="BV20" s="555" t="s">
        <v>85</v>
      </c>
      <c r="BW20" s="555" t="s">
        <v>85</v>
      </c>
      <c r="BX20" s="555" t="s">
        <v>85</v>
      </c>
      <c r="BY20" s="555" t="s">
        <v>85</v>
      </c>
      <c r="BZ20" s="555" t="s">
        <v>85</v>
      </c>
      <c r="CA20" s="555" t="s">
        <v>85</v>
      </c>
      <c r="CB20" s="555" t="s">
        <v>85</v>
      </c>
      <c r="CC20" s="555" t="s">
        <v>85</v>
      </c>
      <c r="CD20" s="555" t="s">
        <v>102</v>
      </c>
      <c r="CE20" s="555" t="s">
        <v>85</v>
      </c>
      <c r="CF20" s="555" t="s">
        <v>85</v>
      </c>
      <c r="CG20" s="555" t="s">
        <v>85</v>
      </c>
      <c r="CH20" s="555" t="s">
        <v>102</v>
      </c>
      <c r="CI20" s="555" t="s">
        <v>102</v>
      </c>
      <c r="CJ20" s="555" t="s">
        <v>332</v>
      </c>
      <c r="CK20" s="555" t="s">
        <v>0</v>
      </c>
      <c r="CL20" s="555" t="s">
        <v>333</v>
      </c>
      <c r="CM20" s="555" t="s">
        <v>0</v>
      </c>
      <c r="CN20" s="555" t="s">
        <v>0</v>
      </c>
      <c r="CO20" s="555" t="s">
        <v>332</v>
      </c>
      <c r="CP20" s="555" t="s">
        <v>332</v>
      </c>
      <c r="CQ20" s="555" t="s">
        <v>333</v>
      </c>
      <c r="CR20" s="555" t="s">
        <v>333</v>
      </c>
      <c r="CS20" s="555" t="s">
        <v>333</v>
      </c>
      <c r="CT20" s="555" t="s">
        <v>333</v>
      </c>
      <c r="CU20" s="555" t="s">
        <v>333</v>
      </c>
      <c r="CV20" s="555" t="s">
        <v>51</v>
      </c>
      <c r="CW20" s="555" t="s">
        <v>15</v>
      </c>
      <c r="CX20" s="555" t="s">
        <v>15</v>
      </c>
      <c r="CY20" s="555" t="s">
        <v>15</v>
      </c>
      <c r="CZ20" s="555" t="s">
        <v>15</v>
      </c>
      <c r="DA20" s="555" t="s">
        <v>15</v>
      </c>
      <c r="DB20" s="555" t="s">
        <v>51</v>
      </c>
      <c r="DC20" s="555" t="s">
        <v>53</v>
      </c>
    </row>
    <row r="21" spans="1:113">
      <c r="A21" s="555" t="s">
        <v>105</v>
      </c>
      <c r="B21" s="1116">
        <v>45870</v>
      </c>
      <c r="C21" s="1115"/>
      <c r="D21" s="8"/>
      <c r="E21" s="368"/>
      <c r="F21" s="369"/>
      <c r="G21" s="198"/>
      <c r="H21" s="198"/>
      <c r="I21" s="369"/>
      <c r="J21" s="369"/>
      <c r="K21" s="369"/>
      <c r="L21" s="369"/>
      <c r="M21" s="1107"/>
      <c r="N21" s="1117"/>
      <c r="O21" s="1147"/>
      <c r="P21" s="555"/>
      <c r="Q21" s="555"/>
      <c r="R21" s="555"/>
      <c r="S21" s="555"/>
      <c r="T21" s="555"/>
      <c r="U21" s="555"/>
      <c r="V21" s="555"/>
      <c r="W21" s="555"/>
      <c r="X21" s="555"/>
      <c r="Y21" s="555"/>
      <c r="Z21" s="555"/>
      <c r="AA21" s="555"/>
      <c r="AB21" s="555"/>
      <c r="AC21" s="555"/>
      <c r="AD21" s="555"/>
      <c r="AE21" s="555"/>
      <c r="AF21" s="555"/>
      <c r="AG21" s="555"/>
      <c r="AH21" s="555"/>
      <c r="AI21" s="555"/>
      <c r="AJ21" s="555"/>
      <c r="AK21" s="555"/>
      <c r="AL21" s="555"/>
      <c r="AM21" s="555"/>
      <c r="AN21" s="555"/>
      <c r="AO21" s="555"/>
      <c r="AP21" s="555"/>
      <c r="AQ21" s="555"/>
      <c r="AR21" s="555"/>
      <c r="AS21" s="555"/>
      <c r="AT21" s="555"/>
      <c r="AU21" s="555"/>
      <c r="AV21" s="555"/>
      <c r="AW21" s="555"/>
      <c r="AX21" s="555"/>
      <c r="AY21" s="555"/>
      <c r="AZ21" s="555"/>
      <c r="BA21" s="555"/>
      <c r="BB21" s="555"/>
      <c r="BC21" s="555"/>
      <c r="BD21" s="555"/>
      <c r="BE21" s="555"/>
      <c r="BF21" s="555"/>
      <c r="BG21" s="555"/>
      <c r="BH21" s="555"/>
      <c r="BI21" s="555"/>
      <c r="BJ21" s="555"/>
      <c r="BK21" s="555"/>
      <c r="BL21" s="555"/>
      <c r="BM21" s="555"/>
      <c r="BN21" s="555"/>
      <c r="BO21" s="555"/>
      <c r="BP21" s="555"/>
      <c r="BQ21" s="555"/>
      <c r="BR21" s="555"/>
      <c r="BS21" s="555"/>
      <c r="BT21" s="555"/>
      <c r="BU21" s="555"/>
      <c r="BV21" s="555"/>
      <c r="BW21" s="555"/>
      <c r="BX21" s="555"/>
      <c r="BY21" s="555"/>
      <c r="BZ21" s="555"/>
      <c r="CA21" s="555"/>
      <c r="CB21" s="555"/>
      <c r="CC21" s="555"/>
      <c r="CD21" s="555"/>
      <c r="CE21" s="555"/>
      <c r="CF21" s="555"/>
      <c r="CG21" s="555"/>
      <c r="CH21" s="555"/>
      <c r="CI21" s="555"/>
      <c r="CJ21" s="555"/>
      <c r="CK21" s="555"/>
      <c r="CL21" s="555"/>
      <c r="CM21" s="555"/>
      <c r="CN21" s="555"/>
      <c r="CO21" s="555"/>
      <c r="CP21" s="555"/>
      <c r="CQ21" s="555"/>
      <c r="CR21" s="555"/>
      <c r="CS21" s="555"/>
      <c r="CT21" s="555"/>
      <c r="CU21" s="555"/>
      <c r="CV21" s="555"/>
      <c r="CW21" s="555"/>
      <c r="CX21" s="555"/>
      <c r="CY21" s="555"/>
      <c r="CZ21" s="555"/>
      <c r="DA21" s="555"/>
      <c r="DB21" s="555"/>
      <c r="DC21" s="555"/>
    </row>
    <row r="22" spans="1:113">
      <c r="A22" s="555" t="s">
        <v>105</v>
      </c>
      <c r="B22" s="1116">
        <v>45901</v>
      </c>
      <c r="C22" s="1115"/>
      <c r="D22" s="8"/>
      <c r="E22" s="368"/>
      <c r="F22" s="369"/>
      <c r="G22" s="198"/>
      <c r="H22" s="198"/>
      <c r="I22" s="369"/>
      <c r="J22" s="369"/>
      <c r="K22" s="369"/>
      <c r="L22" s="369"/>
      <c r="M22" s="1107"/>
      <c r="N22" s="1117"/>
      <c r="O22" s="1147"/>
      <c r="P22" s="555"/>
      <c r="Q22" s="555"/>
      <c r="R22" s="555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  <c r="AF22" s="555"/>
      <c r="AG22" s="555"/>
      <c r="AH22" s="555"/>
      <c r="AI22" s="555"/>
      <c r="AJ22" s="555"/>
      <c r="AK22" s="555"/>
      <c r="AL22" s="555"/>
      <c r="AM22" s="555"/>
      <c r="AN22" s="555"/>
      <c r="AO22" s="555"/>
      <c r="AP22" s="555"/>
      <c r="AQ22" s="555"/>
      <c r="AR22" s="555"/>
      <c r="AS22" s="555"/>
      <c r="AT22" s="555"/>
      <c r="AU22" s="555"/>
      <c r="AV22" s="555"/>
      <c r="AW22" s="555"/>
      <c r="AX22" s="555"/>
      <c r="AY22" s="555"/>
      <c r="AZ22" s="555"/>
      <c r="BA22" s="555"/>
      <c r="BB22" s="555"/>
      <c r="BC22" s="555"/>
      <c r="BD22" s="555"/>
      <c r="BE22" s="555"/>
      <c r="BF22" s="555"/>
      <c r="BG22" s="555"/>
      <c r="BH22" s="555"/>
      <c r="BI22" s="555"/>
      <c r="BJ22" s="555"/>
      <c r="BK22" s="555"/>
      <c r="BL22" s="555"/>
      <c r="BM22" s="555"/>
      <c r="BN22" s="555"/>
      <c r="BO22" s="555"/>
      <c r="BP22" s="555"/>
      <c r="BQ22" s="555"/>
      <c r="BR22" s="555"/>
      <c r="BS22" s="555"/>
      <c r="BT22" s="555"/>
      <c r="BU22" s="555"/>
      <c r="BV22" s="555"/>
      <c r="BW22" s="555"/>
      <c r="BX22" s="555"/>
      <c r="BY22" s="555"/>
      <c r="BZ22" s="555"/>
      <c r="CA22" s="555"/>
      <c r="CB22" s="555"/>
      <c r="CC22" s="555"/>
      <c r="CD22" s="555"/>
      <c r="CE22" s="555"/>
      <c r="CF22" s="555"/>
      <c r="CG22" s="555"/>
      <c r="CH22" s="555"/>
      <c r="CI22" s="555"/>
      <c r="CJ22" s="555"/>
      <c r="CK22" s="555"/>
      <c r="CL22" s="555"/>
      <c r="CM22" s="555"/>
      <c r="CN22" s="555"/>
      <c r="CO22" s="555"/>
      <c r="CP22" s="555"/>
      <c r="CQ22" s="555"/>
      <c r="CR22" s="555"/>
      <c r="CS22" s="555"/>
      <c r="CT22" s="555"/>
      <c r="CU22" s="555"/>
      <c r="CV22" s="555"/>
      <c r="CW22" s="555"/>
      <c r="CX22" s="555"/>
      <c r="CY22" s="555"/>
      <c r="CZ22" s="555"/>
      <c r="DA22" s="555"/>
      <c r="DB22" s="555"/>
      <c r="DC22" s="555"/>
    </row>
    <row r="23" spans="1:113">
      <c r="A23" s="555" t="s">
        <v>105</v>
      </c>
      <c r="B23" s="1116">
        <v>45870</v>
      </c>
      <c r="C23" s="1115"/>
      <c r="D23" s="8"/>
      <c r="E23" s="368"/>
      <c r="F23" s="369"/>
      <c r="G23" s="198"/>
      <c r="H23" s="198"/>
      <c r="I23" s="369"/>
      <c r="J23" s="369"/>
      <c r="K23" s="369"/>
      <c r="L23" s="369"/>
      <c r="M23" s="1107"/>
      <c r="N23" s="1117"/>
      <c r="O23" s="1147"/>
      <c r="P23" s="555"/>
      <c r="Q23" s="555"/>
      <c r="R23" s="555"/>
      <c r="S23" s="555"/>
      <c r="T23" s="555"/>
      <c r="U23" s="555"/>
      <c r="V23" s="555"/>
      <c r="W23" s="555"/>
      <c r="X23" s="555"/>
      <c r="Y23" s="555"/>
      <c r="Z23" s="555"/>
      <c r="AA23" s="555"/>
      <c r="AB23" s="555"/>
      <c r="AC23" s="555"/>
      <c r="AD23" s="555"/>
      <c r="AE23" s="555"/>
      <c r="AF23" s="555"/>
      <c r="AG23" s="555"/>
      <c r="AH23" s="555"/>
      <c r="AI23" s="555"/>
      <c r="AJ23" s="555"/>
      <c r="AK23" s="555"/>
      <c r="AL23" s="555"/>
      <c r="AM23" s="555"/>
      <c r="AN23" s="555"/>
      <c r="AO23" s="555"/>
      <c r="AP23" s="555"/>
      <c r="AQ23" s="555"/>
      <c r="AR23" s="555"/>
      <c r="AS23" s="555"/>
      <c r="AT23" s="555"/>
      <c r="AU23" s="555"/>
      <c r="AV23" s="555"/>
      <c r="AW23" s="555"/>
      <c r="AX23" s="555"/>
      <c r="AY23" s="555"/>
      <c r="AZ23" s="555"/>
      <c r="BA23" s="555"/>
      <c r="BB23" s="555"/>
      <c r="BC23" s="555"/>
      <c r="BD23" s="555"/>
      <c r="BE23" s="555"/>
      <c r="BF23" s="555"/>
      <c r="BG23" s="555"/>
      <c r="BH23" s="555"/>
      <c r="BI23" s="555"/>
      <c r="BJ23" s="555"/>
      <c r="BK23" s="555"/>
      <c r="BL23" s="555"/>
      <c r="BM23" s="555"/>
      <c r="BN23" s="555"/>
      <c r="BO23" s="555"/>
      <c r="BP23" s="555"/>
      <c r="BQ23" s="555"/>
      <c r="BR23" s="555"/>
      <c r="BS23" s="555"/>
      <c r="BT23" s="555"/>
      <c r="BU23" s="555"/>
      <c r="BV23" s="555"/>
      <c r="BW23" s="555"/>
      <c r="BX23" s="555"/>
      <c r="BY23" s="555"/>
      <c r="BZ23" s="555"/>
      <c r="CA23" s="555"/>
      <c r="CB23" s="555"/>
      <c r="CC23" s="555"/>
      <c r="CD23" s="555"/>
      <c r="CE23" s="555"/>
      <c r="CF23" s="555"/>
      <c r="CG23" s="555"/>
      <c r="CH23" s="555"/>
      <c r="CI23" s="555"/>
      <c r="CJ23" s="555"/>
      <c r="CK23" s="555"/>
      <c r="CL23" s="555"/>
      <c r="CM23" s="555"/>
      <c r="CN23" s="555"/>
      <c r="CO23" s="555"/>
      <c r="CP23" s="555"/>
      <c r="CQ23" s="555"/>
      <c r="CR23" s="555"/>
      <c r="CS23" s="555"/>
      <c r="CT23" s="555"/>
      <c r="CU23" s="555"/>
      <c r="CV23" s="555"/>
      <c r="CW23" s="555"/>
      <c r="CX23" s="555"/>
      <c r="CY23" s="555"/>
      <c r="CZ23" s="555"/>
      <c r="DA23" s="555"/>
      <c r="DB23" s="555"/>
      <c r="DC23" s="555"/>
    </row>
    <row r="24" spans="1:113">
      <c r="A24" s="555" t="s">
        <v>105</v>
      </c>
      <c r="B24" s="1116">
        <v>45931</v>
      </c>
      <c r="C24" s="1115"/>
      <c r="D24" s="8"/>
      <c r="E24" s="368"/>
      <c r="F24" s="369"/>
      <c r="G24" s="198"/>
      <c r="H24" s="198"/>
      <c r="I24" s="369"/>
      <c r="J24" s="369"/>
      <c r="K24" s="369"/>
      <c r="L24" s="369"/>
      <c r="M24" s="1107"/>
      <c r="N24" s="1117"/>
      <c r="O24" s="1147"/>
      <c r="P24" s="555"/>
      <c r="Q24" s="555"/>
      <c r="R24" s="555"/>
      <c r="S24" s="555"/>
      <c r="T24" s="555"/>
      <c r="U24" s="555"/>
      <c r="V24" s="555"/>
      <c r="W24" s="555"/>
      <c r="X24" s="555"/>
      <c r="Y24" s="555"/>
      <c r="Z24" s="555"/>
      <c r="AA24" s="555"/>
      <c r="AB24" s="555"/>
      <c r="AC24" s="555"/>
      <c r="AD24" s="555"/>
      <c r="AE24" s="555"/>
      <c r="AF24" s="555"/>
      <c r="AG24" s="555"/>
      <c r="AH24" s="555"/>
      <c r="AI24" s="555"/>
      <c r="AJ24" s="555"/>
      <c r="AK24" s="555"/>
      <c r="AL24" s="555"/>
      <c r="AM24" s="555"/>
      <c r="AN24" s="555"/>
      <c r="AO24" s="555"/>
      <c r="AP24" s="555"/>
      <c r="AQ24" s="555"/>
      <c r="AR24" s="555"/>
      <c r="AS24" s="555"/>
      <c r="AT24" s="555"/>
      <c r="AU24" s="555"/>
      <c r="AV24" s="555"/>
      <c r="AW24" s="555"/>
      <c r="AX24" s="555"/>
      <c r="AY24" s="555"/>
      <c r="AZ24" s="555"/>
      <c r="BA24" s="555"/>
      <c r="BB24" s="555"/>
      <c r="BC24" s="555"/>
      <c r="BD24" s="555"/>
      <c r="BE24" s="555"/>
      <c r="BF24" s="555"/>
      <c r="BG24" s="555"/>
      <c r="BH24" s="555"/>
      <c r="BI24" s="555"/>
      <c r="BJ24" s="555"/>
      <c r="BK24" s="555"/>
      <c r="BL24" s="555"/>
      <c r="BM24" s="555"/>
      <c r="BN24" s="555"/>
      <c r="BO24" s="555"/>
      <c r="BP24" s="555"/>
      <c r="BQ24" s="555"/>
      <c r="BR24" s="555"/>
      <c r="BS24" s="555"/>
      <c r="BT24" s="555"/>
      <c r="BU24" s="555"/>
      <c r="BV24" s="555"/>
      <c r="BW24" s="555"/>
      <c r="BX24" s="555"/>
      <c r="BY24" s="555"/>
      <c r="BZ24" s="555"/>
      <c r="CA24" s="555"/>
      <c r="CB24" s="555"/>
      <c r="CC24" s="555"/>
      <c r="CD24" s="555"/>
      <c r="CE24" s="555"/>
      <c r="CF24" s="555"/>
      <c r="CG24" s="555"/>
      <c r="CH24" s="555"/>
      <c r="CI24" s="555"/>
      <c r="CJ24" s="555"/>
      <c r="CK24" s="555"/>
      <c r="CL24" s="555"/>
      <c r="CM24" s="555"/>
      <c r="CN24" s="555"/>
      <c r="CO24" s="555"/>
      <c r="CP24" s="555"/>
      <c r="CQ24" s="555"/>
      <c r="CR24" s="555"/>
      <c r="CS24" s="555"/>
      <c r="CT24" s="555"/>
      <c r="CU24" s="555"/>
      <c r="CV24" s="555"/>
      <c r="CW24" s="555"/>
      <c r="CX24" s="555"/>
      <c r="CY24" s="555"/>
      <c r="CZ24" s="555"/>
      <c r="DA24" s="555"/>
      <c r="DB24" s="555"/>
      <c r="DC24" s="555"/>
    </row>
    <row r="25" spans="1:113">
      <c r="A25" s="555" t="s">
        <v>105</v>
      </c>
      <c r="B25" s="1116">
        <v>45992</v>
      </c>
      <c r="C25" s="1115"/>
      <c r="D25" s="8"/>
      <c r="E25" s="368"/>
      <c r="F25" s="369"/>
      <c r="G25" s="198"/>
      <c r="H25" s="198"/>
      <c r="I25" s="369"/>
      <c r="J25" s="369"/>
      <c r="K25" s="369"/>
      <c r="L25" s="369"/>
      <c r="M25" s="1107"/>
      <c r="N25" s="1117"/>
      <c r="O25" s="1147"/>
      <c r="P25" s="555"/>
      <c r="Q25" s="555"/>
      <c r="R25" s="555"/>
      <c r="S25" s="555"/>
      <c r="T25" s="555"/>
      <c r="U25" s="555"/>
      <c r="V25" s="555"/>
      <c r="W25" s="555"/>
      <c r="X25" s="555"/>
      <c r="Y25" s="555"/>
      <c r="Z25" s="555"/>
      <c r="AA25" s="555"/>
      <c r="AB25" s="555"/>
      <c r="AC25" s="555"/>
      <c r="AD25" s="555"/>
      <c r="AE25" s="555"/>
      <c r="AF25" s="555"/>
      <c r="AG25" s="555"/>
      <c r="AH25" s="555"/>
      <c r="AI25" s="555"/>
      <c r="AJ25" s="555"/>
      <c r="AK25" s="555"/>
      <c r="AL25" s="555"/>
      <c r="AM25" s="555"/>
      <c r="AN25" s="555"/>
      <c r="AO25" s="555"/>
      <c r="AP25" s="555"/>
      <c r="AQ25" s="555"/>
      <c r="AR25" s="555"/>
      <c r="AS25" s="555"/>
      <c r="AT25" s="555"/>
      <c r="AU25" s="555"/>
      <c r="AV25" s="555"/>
      <c r="AW25" s="555"/>
      <c r="AX25" s="555"/>
      <c r="AY25" s="555"/>
      <c r="AZ25" s="555"/>
      <c r="BA25" s="555"/>
      <c r="BB25" s="555"/>
      <c r="BC25" s="555"/>
      <c r="BD25" s="555"/>
      <c r="BE25" s="555"/>
      <c r="BF25" s="555"/>
      <c r="BG25" s="555"/>
      <c r="BH25" s="555"/>
      <c r="BI25" s="555"/>
      <c r="BJ25" s="555"/>
      <c r="BK25" s="555"/>
      <c r="BL25" s="555"/>
      <c r="BM25" s="555"/>
      <c r="BN25" s="555"/>
      <c r="BO25" s="555"/>
      <c r="BP25" s="555"/>
      <c r="BQ25" s="555"/>
      <c r="BR25" s="555"/>
      <c r="BS25" s="555"/>
      <c r="BT25" s="555"/>
      <c r="BU25" s="555"/>
      <c r="BV25" s="555"/>
      <c r="BW25" s="555"/>
      <c r="BX25" s="555"/>
      <c r="BY25" s="555"/>
      <c r="BZ25" s="555"/>
      <c r="CA25" s="555"/>
      <c r="CB25" s="555"/>
      <c r="CC25" s="555"/>
      <c r="CD25" s="555"/>
      <c r="CE25" s="555"/>
      <c r="CF25" s="555"/>
      <c r="CG25" s="555"/>
      <c r="CH25" s="555"/>
      <c r="CI25" s="555"/>
      <c r="CJ25" s="555"/>
      <c r="CK25" s="555"/>
      <c r="CL25" s="555"/>
      <c r="CM25" s="555"/>
      <c r="CN25" s="555"/>
      <c r="CO25" s="555"/>
      <c r="CP25" s="555"/>
      <c r="CQ25" s="555"/>
      <c r="CR25" s="555"/>
      <c r="CS25" s="555"/>
      <c r="CT25" s="555"/>
      <c r="CU25" s="555"/>
      <c r="CV25" s="555"/>
      <c r="CW25" s="555"/>
      <c r="CX25" s="555"/>
      <c r="CY25" s="555"/>
      <c r="CZ25" s="555"/>
      <c r="DA25" s="555"/>
      <c r="DB25" s="555"/>
      <c r="DC25" s="555"/>
    </row>
    <row r="26" spans="1:113" hidden="1">
      <c r="B26" s="1116"/>
      <c r="C26" s="1115"/>
      <c r="D26" s="8"/>
      <c r="E26" s="368"/>
      <c r="F26" s="369"/>
      <c r="G26" s="198"/>
      <c r="H26" s="198"/>
      <c r="I26" s="369"/>
      <c r="J26" s="369"/>
      <c r="K26" s="369"/>
      <c r="L26" s="369"/>
      <c r="M26" s="369"/>
      <c r="N26" s="1117"/>
      <c r="O26" s="1147"/>
      <c r="P26" s="555"/>
      <c r="Q26" s="555"/>
      <c r="R26" s="555"/>
      <c r="S26" s="555"/>
      <c r="T26" s="555"/>
      <c r="U26" s="555"/>
      <c r="V26" s="555"/>
      <c r="W26" s="555"/>
      <c r="X26" s="555"/>
      <c r="Y26" s="555"/>
      <c r="Z26" s="555"/>
      <c r="AA26" s="555"/>
      <c r="AB26" s="555"/>
      <c r="AC26" s="555"/>
      <c r="AD26" s="555"/>
      <c r="AE26" s="555"/>
      <c r="AF26" s="555"/>
      <c r="AG26" s="555"/>
      <c r="AH26" s="555"/>
      <c r="AI26" s="555"/>
      <c r="AJ26" s="555"/>
      <c r="AK26" s="555"/>
      <c r="AL26" s="555"/>
      <c r="AM26" s="555"/>
      <c r="AN26" s="555"/>
      <c r="AO26" s="555"/>
      <c r="AP26" s="555"/>
      <c r="AQ26" s="555"/>
      <c r="AR26" s="555"/>
      <c r="AS26" s="555"/>
      <c r="AT26" s="555"/>
      <c r="AU26" s="555"/>
      <c r="AV26" s="555"/>
      <c r="AW26" s="555"/>
      <c r="AX26" s="555"/>
      <c r="AY26" s="555"/>
      <c r="AZ26" s="555"/>
      <c r="BA26" s="555"/>
      <c r="BB26" s="555"/>
      <c r="BC26" s="555"/>
      <c r="BD26" s="555"/>
      <c r="BE26" s="555"/>
      <c r="BF26" s="555"/>
      <c r="BG26" s="555"/>
      <c r="BH26" s="555"/>
      <c r="BI26" s="555"/>
      <c r="BJ26" s="555"/>
      <c r="BK26" s="555"/>
      <c r="BL26" s="555"/>
      <c r="BM26" s="555"/>
      <c r="BN26" s="555"/>
      <c r="BO26" s="555"/>
      <c r="BP26" s="555"/>
      <c r="BQ26" s="555"/>
      <c r="BR26" s="555"/>
      <c r="BS26" s="555"/>
      <c r="BT26" s="555"/>
      <c r="BU26" s="555"/>
      <c r="BV26" s="555"/>
      <c r="BW26" s="555"/>
      <c r="BX26" s="555"/>
      <c r="BY26" s="555"/>
      <c r="BZ26" s="555"/>
      <c r="CA26" s="555"/>
      <c r="CB26" s="555"/>
      <c r="CC26" s="555"/>
      <c r="CD26" s="555"/>
      <c r="CE26" s="555"/>
      <c r="CF26" s="555"/>
      <c r="CG26" s="555"/>
      <c r="CH26" s="555"/>
      <c r="CI26" s="555"/>
      <c r="CJ26" s="555"/>
      <c r="CK26" s="555"/>
      <c r="CL26" s="555"/>
      <c r="CM26" s="555"/>
      <c r="CN26" s="555"/>
      <c r="CO26" s="555"/>
      <c r="CP26" s="555"/>
      <c r="CQ26" s="555"/>
      <c r="CR26" s="555"/>
      <c r="CS26" s="555"/>
      <c r="CT26" s="555"/>
      <c r="CU26" s="555"/>
      <c r="CV26" s="555"/>
      <c r="CW26" s="555"/>
      <c r="CX26" s="555"/>
      <c r="CY26" s="555"/>
      <c r="CZ26" s="555"/>
      <c r="DA26" s="555"/>
      <c r="DB26" s="555"/>
      <c r="DC26" s="555"/>
    </row>
    <row r="27" spans="1:113" s="1127" customFormat="1" ht="10.5" hidden="1" customHeight="1">
      <c r="A27" s="1148"/>
      <c r="B27" s="1128"/>
      <c r="C27" s="1129"/>
      <c r="D27" s="1129"/>
      <c r="E27" s="1242"/>
      <c r="F27" s="1150"/>
      <c r="G27" s="1241"/>
      <c r="H27" s="1241"/>
      <c r="I27" s="1150"/>
      <c r="J27" s="1150"/>
      <c r="K27" s="1150"/>
      <c r="L27" s="1150"/>
      <c r="M27" s="1150"/>
      <c r="N27" s="1130"/>
      <c r="O27" s="1242"/>
      <c r="P27" s="1148"/>
      <c r="Q27" s="1148"/>
      <c r="R27" s="1148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H27" s="1148"/>
      <c r="AI27" s="1148"/>
      <c r="AJ27" s="1148"/>
      <c r="AK27" s="1148"/>
      <c r="AL27" s="1148"/>
      <c r="AM27" s="1148"/>
      <c r="AN27" s="1148"/>
      <c r="AO27" s="1148"/>
      <c r="AP27" s="1148"/>
      <c r="AQ27" s="1148"/>
      <c r="AR27" s="1148"/>
      <c r="AS27" s="1148"/>
      <c r="AT27" s="1148"/>
      <c r="AU27" s="1148"/>
      <c r="AV27" s="1148"/>
      <c r="AW27" s="1148"/>
      <c r="AX27" s="1148"/>
      <c r="AY27" s="1148"/>
      <c r="AZ27" s="1148"/>
      <c r="BA27" s="1148"/>
      <c r="BB27" s="1148"/>
      <c r="BC27" s="1148"/>
      <c r="BD27" s="1148"/>
      <c r="BE27" s="1148"/>
      <c r="BF27" s="1148"/>
      <c r="BG27" s="1148"/>
      <c r="BH27" s="1148"/>
      <c r="BI27" s="1148"/>
      <c r="BJ27" s="1148"/>
      <c r="BK27" s="1148"/>
      <c r="BL27" s="1148"/>
      <c r="BM27" s="1148"/>
      <c r="BN27" s="1148"/>
      <c r="BO27" s="1148"/>
      <c r="BP27" s="1148"/>
      <c r="BQ27" s="1148"/>
      <c r="BR27" s="1148"/>
      <c r="BS27" s="1148"/>
      <c r="BT27" s="1148"/>
      <c r="BU27" s="1148"/>
      <c r="BV27" s="1148"/>
      <c r="BW27" s="1148"/>
      <c r="BX27" s="1148"/>
      <c r="BY27" s="1148"/>
      <c r="BZ27" s="1148"/>
      <c r="CA27" s="1148"/>
      <c r="CB27" s="1148"/>
      <c r="CC27" s="1148"/>
      <c r="CD27" s="1148"/>
      <c r="CE27" s="1148"/>
      <c r="CF27" s="1148"/>
      <c r="CG27" s="1148"/>
      <c r="CH27" s="1148"/>
      <c r="CI27" s="1148"/>
      <c r="CJ27" s="1148"/>
      <c r="CK27" s="1148"/>
      <c r="CL27" s="1148"/>
      <c r="CM27" s="1148"/>
      <c r="CN27" s="1148"/>
      <c r="CO27" s="1148"/>
      <c r="CP27" s="1148"/>
      <c r="CQ27" s="1148"/>
      <c r="CR27" s="1148"/>
      <c r="CS27" s="1148"/>
      <c r="CT27" s="1148"/>
      <c r="CU27" s="1148"/>
      <c r="CV27" s="1148"/>
      <c r="CW27" s="1148"/>
      <c r="CX27" s="1148"/>
      <c r="CY27" s="1148"/>
      <c r="CZ27" s="1148"/>
      <c r="DA27" s="1148"/>
      <c r="DB27" s="1148"/>
      <c r="DC27" s="1148"/>
      <c r="DI27" s="1148"/>
    </row>
    <row r="28" spans="1:113" hidden="1">
      <c r="A28" s="555" t="s">
        <v>106</v>
      </c>
      <c r="B28" s="1116">
        <v>44835</v>
      </c>
      <c r="C28" s="1115">
        <v>44851</v>
      </c>
      <c r="D28" s="1147"/>
      <c r="E28" s="368"/>
      <c r="F28" s="369"/>
      <c r="G28" s="198"/>
      <c r="H28" s="198"/>
      <c r="I28" s="369"/>
      <c r="J28" s="369"/>
      <c r="K28" s="369"/>
      <c r="L28" s="369"/>
      <c r="M28" s="369"/>
      <c r="N28" s="1118" t="s">
        <v>511</v>
      </c>
      <c r="O28" s="1147"/>
      <c r="P28" s="555"/>
      <c r="Q28" s="555"/>
      <c r="R28" s="555"/>
      <c r="S28" s="555"/>
      <c r="T28" s="555"/>
      <c r="U28" s="555"/>
      <c r="V28" s="555"/>
      <c r="W28" s="555"/>
      <c r="X28" s="555"/>
      <c r="Y28" s="555"/>
      <c r="Z28" s="555"/>
      <c r="AA28" s="555"/>
      <c r="AB28" s="555"/>
      <c r="AC28" s="555"/>
      <c r="AD28" s="555"/>
      <c r="AE28" s="555"/>
      <c r="AF28" s="555"/>
      <c r="AG28" s="555"/>
      <c r="AH28" s="555"/>
      <c r="AI28" s="555"/>
      <c r="AJ28" s="555"/>
      <c r="AK28" s="555"/>
      <c r="AL28" s="555"/>
      <c r="AM28" s="555"/>
      <c r="AN28" s="555"/>
      <c r="AO28" s="555"/>
      <c r="AP28" s="555"/>
      <c r="AQ28" s="555"/>
      <c r="AR28" s="555"/>
      <c r="AS28" s="555"/>
      <c r="AT28" s="555"/>
      <c r="AU28" s="555"/>
      <c r="AV28" s="555"/>
      <c r="AW28" s="555"/>
      <c r="AX28" s="555"/>
      <c r="AY28" s="555"/>
      <c r="AZ28" s="555"/>
      <c r="BA28" s="555"/>
      <c r="BB28" s="555"/>
      <c r="BC28" s="555"/>
      <c r="BD28" s="555"/>
      <c r="BE28" s="555"/>
      <c r="BF28" s="555"/>
      <c r="BG28" s="555"/>
      <c r="BH28" s="555"/>
      <c r="BI28" s="555"/>
      <c r="BJ28" s="555"/>
      <c r="BK28" s="555"/>
      <c r="BL28" s="555"/>
      <c r="BM28" s="555"/>
      <c r="BN28" s="555"/>
      <c r="BO28" s="555"/>
      <c r="BP28" s="555"/>
      <c r="BQ28" s="555"/>
      <c r="BR28" s="555"/>
      <c r="BS28" s="555"/>
      <c r="BT28" s="555"/>
      <c r="BU28" s="555"/>
      <c r="BV28" s="555"/>
      <c r="BW28" s="555"/>
      <c r="BX28" s="555"/>
      <c r="BY28" s="555"/>
      <c r="BZ28" s="555"/>
      <c r="CA28" s="555"/>
      <c r="CB28" s="555"/>
      <c r="CC28" s="555"/>
      <c r="CD28" s="555"/>
      <c r="CE28" s="555"/>
      <c r="CF28" s="555"/>
      <c r="CG28" s="555"/>
      <c r="CH28" s="555"/>
      <c r="CI28" s="555"/>
      <c r="CJ28" s="555"/>
      <c r="CK28" s="555"/>
      <c r="CL28" s="555"/>
      <c r="CM28" s="555"/>
      <c r="CN28" s="555"/>
      <c r="CO28" s="555"/>
      <c r="CP28" s="555"/>
      <c r="CQ28" s="555"/>
      <c r="CR28" s="555"/>
      <c r="CS28" s="555"/>
      <c r="CT28" s="555"/>
      <c r="CU28" s="555"/>
      <c r="CV28" s="555"/>
      <c r="CW28" s="555"/>
      <c r="CX28" s="555"/>
      <c r="CY28" s="555"/>
      <c r="CZ28" s="555"/>
      <c r="DA28" s="555"/>
      <c r="DB28" s="555"/>
      <c r="DC28" s="555"/>
    </row>
    <row r="29" spans="1:113" hidden="1">
      <c r="A29" s="555" t="s">
        <v>106</v>
      </c>
      <c r="B29" s="1116">
        <v>44896</v>
      </c>
      <c r="C29" s="1115">
        <v>44915</v>
      </c>
      <c r="D29" s="1147">
        <v>52.14</v>
      </c>
      <c r="E29" s="368"/>
      <c r="F29" s="369"/>
      <c r="G29" s="198"/>
      <c r="H29" s="198"/>
      <c r="I29" s="369"/>
      <c r="J29" s="369"/>
      <c r="K29" s="369"/>
      <c r="L29" s="369"/>
      <c r="M29" s="369"/>
      <c r="N29" s="1117"/>
      <c r="O29" s="1147">
        <v>6.37</v>
      </c>
      <c r="P29" s="555">
        <v>189</v>
      </c>
      <c r="Q29" s="555" t="s">
        <v>51</v>
      </c>
      <c r="R29" s="555" t="s">
        <v>51</v>
      </c>
      <c r="S29" s="555">
        <v>60</v>
      </c>
      <c r="T29" s="555">
        <v>60</v>
      </c>
      <c r="U29" s="555"/>
      <c r="V29" s="555">
        <v>13</v>
      </c>
      <c r="W29" s="555">
        <v>17</v>
      </c>
      <c r="X29" s="555">
        <v>12</v>
      </c>
      <c r="Y29" s="555">
        <v>4</v>
      </c>
      <c r="Z29" s="555">
        <v>12</v>
      </c>
      <c r="AA29" s="555">
        <v>3</v>
      </c>
      <c r="AB29" s="555"/>
      <c r="AC29" s="555">
        <v>0.02</v>
      </c>
      <c r="AD29" s="555" t="s">
        <v>17</v>
      </c>
      <c r="AE29" s="555">
        <v>2E-3</v>
      </c>
      <c r="AF29" s="555">
        <v>1.7999999999999999E-2</v>
      </c>
      <c r="AG29" s="555"/>
      <c r="AH29" s="555" t="s">
        <v>17</v>
      </c>
      <c r="AI29" s="555"/>
      <c r="AJ29" s="555"/>
      <c r="AK29" s="555"/>
      <c r="AL29" s="555" t="s">
        <v>17</v>
      </c>
      <c r="AM29" s="555"/>
      <c r="AN29" s="555" t="s">
        <v>30</v>
      </c>
      <c r="AO29" s="555">
        <v>8.0000000000000002E-3</v>
      </c>
      <c r="AP29" s="555" t="s">
        <v>52</v>
      </c>
      <c r="AQ29" s="555">
        <v>0.88</v>
      </c>
      <c r="AR29" s="555">
        <v>0.49</v>
      </c>
      <c r="AS29" s="555" t="s">
        <v>17</v>
      </c>
      <c r="AT29" s="555">
        <v>4.0000000000000001E-3</v>
      </c>
      <c r="AU29" s="555">
        <v>0.04</v>
      </c>
      <c r="AV29" s="555"/>
      <c r="AW29" s="555" t="s">
        <v>17</v>
      </c>
      <c r="AX29" s="555"/>
      <c r="AY29" s="555"/>
      <c r="AZ29" s="555"/>
      <c r="BA29" s="555" t="s">
        <v>17</v>
      </c>
      <c r="BB29" s="555"/>
      <c r="BC29" s="555" t="s">
        <v>30</v>
      </c>
      <c r="BD29" s="555">
        <v>8.2000000000000003E-2</v>
      </c>
      <c r="BE29" s="555" t="s">
        <v>52</v>
      </c>
      <c r="BF29" s="555">
        <v>1.83</v>
      </c>
      <c r="BG29" s="555"/>
      <c r="BH29" s="555"/>
      <c r="BI29" s="555"/>
      <c r="BJ29" s="555">
        <v>0.54</v>
      </c>
      <c r="BK29" s="555">
        <v>0.03</v>
      </c>
      <c r="BL29" s="555">
        <v>0.63</v>
      </c>
      <c r="BM29" s="555">
        <v>0.66</v>
      </c>
      <c r="BN29" s="555">
        <v>1.95</v>
      </c>
      <c r="BO29" s="555">
        <v>1.75</v>
      </c>
      <c r="BP29" s="555"/>
      <c r="BQ29" s="555"/>
      <c r="BR29" s="555"/>
      <c r="BS29" s="555"/>
      <c r="BT29" s="555"/>
      <c r="BU29" s="555"/>
      <c r="BV29" s="555"/>
      <c r="BW29" s="555"/>
      <c r="BX29" s="555"/>
      <c r="BY29" s="555"/>
      <c r="BZ29" s="555"/>
      <c r="CA29" s="555"/>
      <c r="CB29" s="555"/>
      <c r="CC29" s="555"/>
      <c r="CD29" s="555"/>
      <c r="CE29" s="555"/>
      <c r="CF29" s="555"/>
      <c r="CG29" s="555"/>
      <c r="CH29" s="555"/>
      <c r="CI29" s="555"/>
      <c r="CJ29" s="555"/>
      <c r="CK29" s="555"/>
      <c r="CL29" s="555"/>
      <c r="CM29" s="555"/>
      <c r="CN29" s="555"/>
      <c r="CO29" s="555"/>
      <c r="CP29" s="555"/>
      <c r="CQ29" s="555"/>
      <c r="CR29" s="555"/>
      <c r="CS29" s="555"/>
      <c r="CT29" s="555"/>
      <c r="CU29" s="555"/>
      <c r="CV29" s="555"/>
      <c r="CW29" s="555"/>
      <c r="CX29" s="555"/>
      <c r="CY29" s="555"/>
      <c r="CZ29" s="555"/>
      <c r="DA29" s="555"/>
      <c r="DB29" s="555"/>
      <c r="DC29" s="555"/>
      <c r="DD29" s="400">
        <v>2.4</v>
      </c>
      <c r="DE29" s="400">
        <v>3.1</v>
      </c>
      <c r="DF29" s="400">
        <v>1.1299999999999999</v>
      </c>
      <c r="DG29" s="400">
        <v>0.53</v>
      </c>
    </row>
    <row r="30" spans="1:113" hidden="1">
      <c r="A30" s="555" t="s">
        <v>106</v>
      </c>
      <c r="B30" s="1116">
        <v>44958</v>
      </c>
      <c r="C30" s="1115">
        <v>44978</v>
      </c>
      <c r="D30" s="1147">
        <v>52.64</v>
      </c>
      <c r="E30" s="1106"/>
      <c r="F30" s="1107"/>
      <c r="G30" s="1238"/>
      <c r="H30" s="1238"/>
      <c r="I30" s="1107"/>
      <c r="J30" s="1107"/>
      <c r="K30" s="1107"/>
      <c r="L30" s="1107"/>
      <c r="M30" s="1107"/>
      <c r="N30" s="1117"/>
      <c r="O30" s="1147"/>
      <c r="P30" s="555"/>
      <c r="Q30" s="555"/>
      <c r="R30" s="555"/>
      <c r="S30" s="555"/>
      <c r="T30" s="555"/>
      <c r="U30" s="555"/>
      <c r="V30" s="555"/>
      <c r="W30" s="555"/>
      <c r="X30" s="555"/>
      <c r="Y30" s="555"/>
      <c r="Z30" s="555"/>
      <c r="AA30" s="555"/>
      <c r="AB30" s="555"/>
      <c r="AC30" s="555"/>
      <c r="AD30" s="555"/>
      <c r="AE30" s="555"/>
      <c r="AF30" s="555"/>
      <c r="AG30" s="555"/>
      <c r="AH30" s="555"/>
      <c r="AI30" s="555"/>
      <c r="AJ30" s="555"/>
      <c r="AK30" s="555"/>
      <c r="AL30" s="555"/>
      <c r="AM30" s="555"/>
      <c r="AN30" s="555"/>
      <c r="AO30" s="555"/>
      <c r="AP30" s="555"/>
      <c r="AQ30" s="555"/>
      <c r="AR30" s="555"/>
      <c r="AS30" s="555"/>
      <c r="AT30" s="555"/>
      <c r="AU30" s="555"/>
      <c r="AV30" s="555"/>
      <c r="AW30" s="555"/>
      <c r="AX30" s="555"/>
      <c r="AY30" s="555"/>
      <c r="AZ30" s="555"/>
      <c r="BA30" s="555"/>
      <c r="BB30" s="555"/>
      <c r="BC30" s="555"/>
      <c r="BD30" s="555"/>
      <c r="BE30" s="555"/>
      <c r="BF30" s="555"/>
      <c r="BG30" s="555"/>
      <c r="BH30" s="555"/>
      <c r="BI30" s="555"/>
      <c r="BJ30" s="555"/>
      <c r="BK30" s="555"/>
      <c r="BL30" s="555"/>
      <c r="BM30" s="555"/>
      <c r="BN30" s="555"/>
      <c r="BO30" s="555"/>
      <c r="BP30" s="555"/>
      <c r="BQ30" s="555"/>
      <c r="BR30" s="555"/>
      <c r="BS30" s="555"/>
      <c r="BT30" s="555"/>
      <c r="BU30" s="555"/>
      <c r="BV30" s="555"/>
      <c r="BW30" s="555"/>
      <c r="BX30" s="555"/>
      <c r="BY30" s="555"/>
      <c r="BZ30" s="555"/>
      <c r="CA30" s="555"/>
      <c r="CB30" s="555"/>
      <c r="CC30" s="555"/>
      <c r="CD30" s="555"/>
      <c r="CE30" s="555"/>
      <c r="CF30" s="555"/>
      <c r="CG30" s="555"/>
      <c r="CH30" s="555"/>
      <c r="CI30" s="555"/>
      <c r="CJ30" s="555"/>
      <c r="CK30" s="555"/>
      <c r="CL30" s="555"/>
      <c r="CM30" s="555"/>
      <c r="CN30" s="555"/>
      <c r="CO30" s="555"/>
      <c r="CP30" s="555"/>
      <c r="CQ30" s="555"/>
      <c r="CR30" s="555"/>
      <c r="CS30" s="555"/>
      <c r="CT30" s="555"/>
      <c r="CU30" s="555"/>
      <c r="CV30" s="555"/>
      <c r="CW30" s="555"/>
      <c r="CX30" s="555"/>
      <c r="CY30" s="555"/>
      <c r="CZ30" s="555"/>
      <c r="DA30" s="555"/>
      <c r="DB30" s="555"/>
      <c r="DC30" s="555"/>
    </row>
    <row r="31" spans="1:113" hidden="1">
      <c r="A31" s="555" t="s">
        <v>106</v>
      </c>
      <c r="B31" s="1116">
        <v>45017</v>
      </c>
      <c r="C31" s="1115">
        <v>45042</v>
      </c>
      <c r="D31" s="1147">
        <v>52.29</v>
      </c>
      <c r="E31" s="1106"/>
      <c r="F31" s="1107"/>
      <c r="G31" s="1238"/>
      <c r="H31" s="1238"/>
      <c r="I31" s="1107"/>
      <c r="J31" s="1107"/>
      <c r="K31" s="1107"/>
      <c r="L31" s="1107"/>
      <c r="M31" s="1107"/>
      <c r="N31" s="1117"/>
      <c r="O31" s="1147"/>
      <c r="P31" s="555"/>
      <c r="Q31" s="555"/>
      <c r="R31" s="555"/>
      <c r="S31" s="555"/>
      <c r="T31" s="555"/>
      <c r="U31" s="555"/>
      <c r="V31" s="555"/>
      <c r="W31" s="555"/>
      <c r="X31" s="555"/>
      <c r="Y31" s="555"/>
      <c r="Z31" s="555"/>
      <c r="AA31" s="555"/>
      <c r="AB31" s="555"/>
      <c r="AC31" s="555"/>
      <c r="AD31" s="555"/>
      <c r="AE31" s="555"/>
      <c r="AF31" s="555"/>
      <c r="AG31" s="555"/>
      <c r="AH31" s="555"/>
      <c r="AI31" s="555"/>
      <c r="AJ31" s="555"/>
      <c r="AK31" s="555"/>
      <c r="AL31" s="555"/>
      <c r="AM31" s="555"/>
      <c r="AN31" s="555"/>
      <c r="AO31" s="555"/>
      <c r="AP31" s="555"/>
      <c r="AQ31" s="555"/>
      <c r="AR31" s="555"/>
      <c r="AS31" s="555"/>
      <c r="AT31" s="555"/>
      <c r="AU31" s="555"/>
      <c r="AV31" s="555"/>
      <c r="AW31" s="555"/>
      <c r="AX31" s="555"/>
      <c r="AY31" s="555"/>
      <c r="AZ31" s="555"/>
      <c r="BA31" s="555"/>
      <c r="BB31" s="555"/>
      <c r="BC31" s="555"/>
      <c r="BD31" s="555"/>
      <c r="BE31" s="555"/>
      <c r="BF31" s="555"/>
      <c r="BG31" s="555"/>
      <c r="BH31" s="555"/>
      <c r="BI31" s="555"/>
      <c r="BJ31" s="555"/>
      <c r="BK31" s="555"/>
      <c r="BL31" s="555"/>
      <c r="BM31" s="555"/>
      <c r="BN31" s="555"/>
      <c r="BO31" s="555"/>
      <c r="BP31" s="555"/>
      <c r="BQ31" s="555"/>
      <c r="BR31" s="555"/>
      <c r="BS31" s="555"/>
      <c r="BT31" s="555"/>
      <c r="BU31" s="555"/>
      <c r="BV31" s="555"/>
      <c r="BW31" s="555"/>
      <c r="BX31" s="555"/>
      <c r="BY31" s="555"/>
      <c r="BZ31" s="555"/>
      <c r="CA31" s="555"/>
      <c r="CB31" s="555"/>
      <c r="CC31" s="555"/>
      <c r="CD31" s="555"/>
      <c r="CE31" s="555"/>
      <c r="CF31" s="555"/>
      <c r="CG31" s="555"/>
      <c r="CH31" s="555"/>
      <c r="CI31" s="555"/>
      <c r="CJ31" s="555"/>
      <c r="CK31" s="555"/>
      <c r="CL31" s="555"/>
      <c r="CM31" s="555"/>
      <c r="CN31" s="555"/>
      <c r="CO31" s="555"/>
      <c r="CP31" s="555"/>
      <c r="CQ31" s="555"/>
      <c r="CR31" s="555"/>
      <c r="CS31" s="555"/>
      <c r="CT31" s="555"/>
      <c r="CU31" s="555"/>
      <c r="CV31" s="555"/>
      <c r="CW31" s="555"/>
      <c r="CX31" s="555"/>
      <c r="CY31" s="555"/>
      <c r="CZ31" s="555"/>
      <c r="DA31" s="555"/>
      <c r="DB31" s="555"/>
      <c r="DC31" s="555"/>
    </row>
    <row r="32" spans="1:113" hidden="1">
      <c r="A32" s="555" t="s">
        <v>106</v>
      </c>
      <c r="B32" s="1116">
        <v>45078</v>
      </c>
      <c r="C32" s="1115">
        <v>45104</v>
      </c>
      <c r="D32" s="1147">
        <v>51.88</v>
      </c>
      <c r="E32" s="1106"/>
      <c r="F32" s="1107"/>
      <c r="G32" s="1238"/>
      <c r="H32" s="1238"/>
      <c r="I32" s="1107"/>
      <c r="J32" s="1107"/>
      <c r="K32" s="1107"/>
      <c r="L32" s="1107"/>
      <c r="M32" s="1107"/>
      <c r="N32" s="1117"/>
      <c r="O32" s="1147"/>
      <c r="P32" s="555"/>
      <c r="Q32" s="555"/>
      <c r="R32" s="555"/>
      <c r="S32" s="555"/>
      <c r="T32" s="555"/>
      <c r="U32" s="555"/>
      <c r="V32" s="555"/>
      <c r="W32" s="555"/>
      <c r="X32" s="555"/>
      <c r="Y32" s="555"/>
      <c r="Z32" s="555"/>
      <c r="AA32" s="555"/>
      <c r="AB32" s="555"/>
      <c r="AC32" s="555"/>
      <c r="AD32" s="555"/>
      <c r="AE32" s="555"/>
      <c r="AF32" s="555"/>
      <c r="AG32" s="555"/>
      <c r="AH32" s="555"/>
      <c r="AI32" s="555"/>
      <c r="AJ32" s="555"/>
      <c r="AK32" s="555"/>
      <c r="AL32" s="555"/>
      <c r="AM32" s="555"/>
      <c r="AN32" s="555"/>
      <c r="AO32" s="555"/>
      <c r="AP32" s="555"/>
      <c r="AQ32" s="555"/>
      <c r="AR32" s="555"/>
      <c r="AS32" s="555"/>
      <c r="AT32" s="555"/>
      <c r="AU32" s="555"/>
      <c r="AV32" s="555"/>
      <c r="AW32" s="555"/>
      <c r="AX32" s="555"/>
      <c r="AY32" s="555"/>
      <c r="AZ32" s="555"/>
      <c r="BA32" s="555"/>
      <c r="BB32" s="555"/>
      <c r="BC32" s="555"/>
      <c r="BD32" s="555"/>
      <c r="BE32" s="555"/>
      <c r="BF32" s="555"/>
      <c r="BG32" s="555"/>
      <c r="BH32" s="555"/>
      <c r="BI32" s="555"/>
      <c r="BJ32" s="555"/>
      <c r="BK32" s="555"/>
      <c r="BL32" s="555"/>
      <c r="BM32" s="555"/>
      <c r="BN32" s="555"/>
      <c r="BO32" s="555"/>
      <c r="BP32" s="555"/>
      <c r="BQ32" s="555"/>
      <c r="BR32" s="555"/>
      <c r="BS32" s="555"/>
      <c r="BT32" s="555"/>
      <c r="BU32" s="555"/>
      <c r="BV32" s="555"/>
      <c r="BW32" s="555"/>
      <c r="BX32" s="555"/>
      <c r="BY32" s="555"/>
      <c r="BZ32" s="555"/>
      <c r="CA32" s="555"/>
      <c r="CB32" s="555"/>
      <c r="CC32" s="555"/>
      <c r="CD32" s="555"/>
      <c r="CE32" s="555"/>
      <c r="CF32" s="555"/>
      <c r="CG32" s="555"/>
      <c r="CH32" s="555"/>
      <c r="CI32" s="555"/>
      <c r="CJ32" s="555"/>
      <c r="CK32" s="555"/>
      <c r="CL32" s="555"/>
      <c r="CM32" s="555"/>
      <c r="CN32" s="555"/>
      <c r="CO32" s="555"/>
      <c r="CP32" s="555"/>
      <c r="CQ32" s="555"/>
      <c r="CR32" s="555"/>
      <c r="CS32" s="555"/>
      <c r="CT32" s="555"/>
      <c r="CU32" s="555"/>
      <c r="CV32" s="555"/>
      <c r="CW32" s="555"/>
      <c r="CX32" s="555"/>
      <c r="CY32" s="555"/>
      <c r="CZ32" s="555"/>
      <c r="DA32" s="555"/>
      <c r="DB32" s="555"/>
      <c r="DC32" s="555"/>
    </row>
    <row r="33" spans="1:107" hidden="1">
      <c r="A33" s="555" t="s">
        <v>106</v>
      </c>
      <c r="B33" s="1116">
        <v>45139</v>
      </c>
      <c r="C33" s="1115">
        <v>45153</v>
      </c>
      <c r="D33" s="1147">
        <v>52.87</v>
      </c>
      <c r="E33" s="1106"/>
      <c r="F33" s="1107"/>
      <c r="G33" s="1238"/>
      <c r="H33" s="1238"/>
      <c r="I33" s="1107"/>
      <c r="J33" s="1107"/>
      <c r="K33" s="1107"/>
      <c r="L33" s="1107"/>
      <c r="M33" s="1107"/>
      <c r="N33" s="1212" t="s">
        <v>770</v>
      </c>
      <c r="O33" s="1147"/>
      <c r="P33" s="555"/>
      <c r="Q33" s="555"/>
      <c r="R33" s="555"/>
      <c r="S33" s="555"/>
      <c r="T33" s="555"/>
      <c r="U33" s="555"/>
      <c r="V33" s="555"/>
      <c r="W33" s="555"/>
      <c r="X33" s="555"/>
      <c r="Y33" s="555"/>
      <c r="Z33" s="555"/>
      <c r="AA33" s="555"/>
      <c r="AB33" s="555"/>
      <c r="AC33" s="555"/>
      <c r="AD33" s="555"/>
      <c r="AE33" s="555"/>
      <c r="AF33" s="555"/>
      <c r="AG33" s="555"/>
      <c r="AH33" s="555"/>
      <c r="AI33" s="555"/>
      <c r="AJ33" s="555"/>
      <c r="AK33" s="555"/>
      <c r="AL33" s="555"/>
      <c r="AM33" s="555"/>
      <c r="AN33" s="555"/>
      <c r="AO33" s="555"/>
      <c r="AP33" s="555"/>
      <c r="AQ33" s="555"/>
      <c r="AR33" s="555"/>
      <c r="AS33" s="555"/>
      <c r="AT33" s="555"/>
      <c r="AU33" s="555"/>
      <c r="AV33" s="555"/>
      <c r="AW33" s="555"/>
      <c r="AX33" s="555"/>
      <c r="AY33" s="555"/>
      <c r="AZ33" s="555"/>
      <c r="BA33" s="555"/>
      <c r="BB33" s="555"/>
      <c r="BC33" s="555"/>
      <c r="BD33" s="555"/>
      <c r="BE33" s="555"/>
      <c r="BF33" s="555"/>
      <c r="BG33" s="555"/>
      <c r="BH33" s="555"/>
      <c r="BI33" s="555"/>
      <c r="BJ33" s="555"/>
      <c r="BK33" s="555"/>
      <c r="BL33" s="555"/>
      <c r="BM33" s="555"/>
      <c r="BN33" s="555"/>
      <c r="BO33" s="555"/>
      <c r="BP33" s="555"/>
      <c r="BQ33" s="555"/>
      <c r="BR33" s="555"/>
      <c r="BS33" s="555"/>
      <c r="BT33" s="555"/>
      <c r="BU33" s="555"/>
      <c r="BV33" s="555"/>
      <c r="BW33" s="555"/>
      <c r="BX33" s="555"/>
      <c r="BY33" s="555"/>
      <c r="BZ33" s="555"/>
      <c r="CA33" s="555"/>
      <c r="CB33" s="555"/>
      <c r="CC33" s="555"/>
      <c r="CD33" s="555"/>
      <c r="CE33" s="555"/>
      <c r="CF33" s="555"/>
      <c r="CG33" s="555"/>
      <c r="CH33" s="555"/>
      <c r="CI33" s="555"/>
      <c r="CJ33" s="555"/>
      <c r="CK33" s="555"/>
      <c r="CL33" s="555"/>
      <c r="CM33" s="555"/>
      <c r="CN33" s="555"/>
      <c r="CO33" s="555"/>
      <c r="CP33" s="555"/>
      <c r="CQ33" s="555"/>
      <c r="CR33" s="555"/>
      <c r="CS33" s="555"/>
      <c r="CT33" s="555"/>
      <c r="CU33" s="555"/>
      <c r="CV33" s="555"/>
      <c r="CW33" s="555"/>
      <c r="CX33" s="555"/>
      <c r="CY33" s="555"/>
      <c r="CZ33" s="555"/>
      <c r="DA33" s="555"/>
      <c r="DB33" s="555"/>
      <c r="DC33" s="555"/>
    </row>
    <row r="34" spans="1:107" hidden="1">
      <c r="A34" s="555" t="s">
        <v>106</v>
      </c>
      <c r="B34" s="1116">
        <v>45200</v>
      </c>
      <c r="C34" s="1115">
        <v>45209</v>
      </c>
      <c r="D34" s="1147">
        <v>53.23</v>
      </c>
      <c r="E34" s="1106"/>
      <c r="F34" s="1107"/>
      <c r="G34" s="1238"/>
      <c r="H34" s="1238"/>
      <c r="I34" s="1107"/>
      <c r="J34" s="1107"/>
      <c r="K34" s="1107"/>
      <c r="L34" s="1107"/>
      <c r="M34" s="1107"/>
      <c r="N34" s="1117"/>
      <c r="O34" s="1147"/>
      <c r="P34" s="555"/>
      <c r="Q34" s="555"/>
      <c r="R34" s="555"/>
      <c r="S34" s="555"/>
      <c r="T34" s="555"/>
      <c r="U34" s="555"/>
      <c r="V34" s="555"/>
      <c r="W34" s="555"/>
      <c r="X34" s="555"/>
      <c r="Y34" s="555"/>
      <c r="Z34" s="555"/>
      <c r="AA34" s="555"/>
      <c r="AB34" s="555"/>
      <c r="AC34" s="555"/>
      <c r="AD34" s="555"/>
      <c r="AE34" s="555"/>
      <c r="AF34" s="555"/>
      <c r="AG34" s="555"/>
      <c r="AH34" s="555"/>
      <c r="AI34" s="555"/>
      <c r="AJ34" s="555"/>
      <c r="AK34" s="555"/>
      <c r="AL34" s="555"/>
      <c r="AM34" s="555"/>
      <c r="AN34" s="555"/>
      <c r="AO34" s="555"/>
      <c r="AP34" s="555"/>
      <c r="AQ34" s="555"/>
      <c r="AR34" s="555"/>
      <c r="AS34" s="555"/>
      <c r="AT34" s="555"/>
      <c r="AU34" s="555"/>
      <c r="AV34" s="555"/>
      <c r="AW34" s="555"/>
      <c r="AX34" s="555"/>
      <c r="AY34" s="555"/>
      <c r="AZ34" s="555"/>
      <c r="BA34" s="555"/>
      <c r="BB34" s="555"/>
      <c r="BC34" s="555"/>
      <c r="BD34" s="555"/>
      <c r="BE34" s="555"/>
      <c r="BF34" s="555"/>
      <c r="BG34" s="555"/>
      <c r="BH34" s="555"/>
      <c r="BI34" s="555"/>
      <c r="BJ34" s="555"/>
      <c r="BK34" s="555"/>
      <c r="BL34" s="555"/>
      <c r="BM34" s="555"/>
      <c r="BN34" s="555"/>
      <c r="BO34" s="555"/>
      <c r="BP34" s="555"/>
      <c r="BQ34" s="555"/>
      <c r="BR34" s="555"/>
      <c r="BS34" s="555"/>
      <c r="BT34" s="555"/>
      <c r="BU34" s="555"/>
      <c r="BV34" s="555"/>
      <c r="BW34" s="555"/>
      <c r="BX34" s="555"/>
      <c r="BY34" s="555"/>
      <c r="BZ34" s="555"/>
      <c r="CA34" s="555"/>
      <c r="CB34" s="555"/>
      <c r="CC34" s="555"/>
      <c r="CD34" s="555"/>
      <c r="CE34" s="555"/>
      <c r="CF34" s="555"/>
      <c r="CG34" s="555"/>
      <c r="CH34" s="555"/>
      <c r="CI34" s="555"/>
      <c r="CJ34" s="555"/>
      <c r="CK34" s="555"/>
      <c r="CL34" s="555"/>
      <c r="CM34" s="555"/>
      <c r="CN34" s="555"/>
      <c r="CO34" s="555"/>
      <c r="CP34" s="555"/>
      <c r="CQ34" s="555"/>
      <c r="CR34" s="555"/>
      <c r="CS34" s="555"/>
      <c r="CT34" s="555"/>
      <c r="CU34" s="555"/>
      <c r="CV34" s="555"/>
      <c r="CW34" s="555"/>
      <c r="CX34" s="555"/>
      <c r="CY34" s="555"/>
      <c r="CZ34" s="555"/>
      <c r="DA34" s="555"/>
      <c r="DB34" s="555"/>
      <c r="DC34" s="555"/>
    </row>
    <row r="35" spans="1:107" hidden="1">
      <c r="A35" s="555" t="s">
        <v>106</v>
      </c>
      <c r="B35" s="1116">
        <v>45261</v>
      </c>
      <c r="C35" s="1115">
        <v>45271</v>
      </c>
      <c r="D35" s="1147">
        <v>53.03</v>
      </c>
      <c r="E35" s="1106"/>
      <c r="F35" s="1107"/>
      <c r="G35" s="1238"/>
      <c r="H35" s="1238"/>
      <c r="I35" s="1107"/>
      <c r="J35" s="1107"/>
      <c r="K35" s="1107"/>
      <c r="L35" s="1107"/>
      <c r="M35" s="1107"/>
      <c r="N35" s="1117"/>
      <c r="O35" s="1147"/>
      <c r="P35" s="555"/>
      <c r="Q35" s="555"/>
      <c r="R35" s="555"/>
      <c r="S35" s="555"/>
      <c r="T35" s="555"/>
      <c r="U35" s="555"/>
      <c r="V35" s="555"/>
      <c r="W35" s="555"/>
      <c r="X35" s="555"/>
      <c r="Y35" s="555"/>
      <c r="Z35" s="555"/>
      <c r="AA35" s="555"/>
      <c r="AB35" s="555"/>
      <c r="AC35" s="555"/>
      <c r="AD35" s="555"/>
      <c r="AE35" s="555"/>
      <c r="AF35" s="555"/>
      <c r="AG35" s="555"/>
      <c r="AH35" s="555"/>
      <c r="AI35" s="555"/>
      <c r="AJ35" s="555"/>
      <c r="AK35" s="555"/>
      <c r="AL35" s="555"/>
      <c r="AM35" s="555"/>
      <c r="AN35" s="555"/>
      <c r="AO35" s="555"/>
      <c r="AP35" s="555"/>
      <c r="AQ35" s="555"/>
      <c r="AR35" s="555"/>
      <c r="AS35" s="555"/>
      <c r="AT35" s="555"/>
      <c r="AU35" s="555"/>
      <c r="AV35" s="555"/>
      <c r="AW35" s="555"/>
      <c r="AX35" s="555"/>
      <c r="AY35" s="555"/>
      <c r="AZ35" s="555"/>
      <c r="BA35" s="555"/>
      <c r="BB35" s="555"/>
      <c r="BC35" s="555"/>
      <c r="BD35" s="555"/>
      <c r="BE35" s="555"/>
      <c r="BF35" s="555"/>
      <c r="BG35" s="555"/>
      <c r="BH35" s="555"/>
      <c r="BI35" s="555"/>
      <c r="BJ35" s="555"/>
      <c r="BK35" s="555"/>
      <c r="BL35" s="555"/>
      <c r="BM35" s="555"/>
      <c r="BN35" s="555"/>
      <c r="BO35" s="555"/>
      <c r="BP35" s="555"/>
      <c r="BQ35" s="555"/>
      <c r="BR35" s="555"/>
      <c r="BS35" s="555"/>
      <c r="BT35" s="555"/>
      <c r="BU35" s="555"/>
      <c r="BV35" s="555"/>
      <c r="BW35" s="555"/>
      <c r="BX35" s="555"/>
      <c r="BY35" s="555"/>
      <c r="BZ35" s="555"/>
      <c r="CA35" s="555"/>
      <c r="CB35" s="555"/>
      <c r="CC35" s="555"/>
      <c r="CD35" s="555"/>
      <c r="CE35" s="555"/>
      <c r="CF35" s="555"/>
      <c r="CG35" s="555"/>
      <c r="CH35" s="555"/>
      <c r="CI35" s="555"/>
      <c r="CJ35" s="555"/>
      <c r="CK35" s="555"/>
      <c r="CL35" s="555"/>
      <c r="CM35" s="555"/>
      <c r="CN35" s="555"/>
      <c r="CO35" s="555"/>
      <c r="CP35" s="555"/>
      <c r="CQ35" s="555"/>
      <c r="CR35" s="555"/>
      <c r="CS35" s="555"/>
      <c r="CT35" s="555"/>
      <c r="CU35" s="555"/>
      <c r="CV35" s="555"/>
      <c r="CW35" s="555"/>
      <c r="CX35" s="555"/>
      <c r="CY35" s="555"/>
      <c r="CZ35" s="555"/>
      <c r="DA35" s="555"/>
      <c r="DB35" s="555"/>
      <c r="DC35" s="555"/>
    </row>
    <row r="36" spans="1:107" hidden="1">
      <c r="A36" s="555" t="s">
        <v>106</v>
      </c>
      <c r="B36" s="1116">
        <v>45323</v>
      </c>
      <c r="C36" s="1115">
        <v>45350</v>
      </c>
      <c r="D36" s="1147">
        <v>52.65</v>
      </c>
      <c r="E36" s="1106"/>
      <c r="F36" s="1107"/>
      <c r="G36" s="1238"/>
      <c r="H36" s="1238"/>
      <c r="I36" s="1107"/>
      <c r="J36" s="1107"/>
      <c r="K36" s="1107"/>
      <c r="L36" s="1107"/>
      <c r="M36" s="1107"/>
      <c r="N36" s="1117"/>
      <c r="O36" s="1147"/>
      <c r="P36" s="555"/>
      <c r="Q36" s="555"/>
      <c r="R36" s="555"/>
      <c r="S36" s="555"/>
      <c r="T36" s="555"/>
      <c r="U36" s="555"/>
      <c r="V36" s="555"/>
      <c r="W36" s="555"/>
      <c r="X36" s="555"/>
      <c r="Y36" s="555"/>
      <c r="Z36" s="555"/>
      <c r="AA36" s="555"/>
      <c r="AB36" s="555"/>
      <c r="AC36" s="555"/>
      <c r="AD36" s="555"/>
      <c r="AE36" s="555"/>
      <c r="AF36" s="555"/>
      <c r="AG36" s="555"/>
      <c r="AH36" s="555"/>
      <c r="AI36" s="555"/>
      <c r="AJ36" s="555"/>
      <c r="AK36" s="555"/>
      <c r="AL36" s="555"/>
      <c r="AM36" s="555"/>
      <c r="AN36" s="555"/>
      <c r="AO36" s="555"/>
      <c r="AP36" s="555"/>
      <c r="AQ36" s="555"/>
      <c r="AR36" s="555"/>
      <c r="AS36" s="555"/>
      <c r="AT36" s="555"/>
      <c r="AU36" s="555"/>
      <c r="AV36" s="555"/>
      <c r="AW36" s="555"/>
      <c r="AX36" s="555"/>
      <c r="AY36" s="555"/>
      <c r="AZ36" s="555"/>
      <c r="BA36" s="555"/>
      <c r="BB36" s="555"/>
      <c r="BC36" s="555"/>
      <c r="BD36" s="555"/>
      <c r="BE36" s="555"/>
      <c r="BF36" s="555"/>
      <c r="BG36" s="555"/>
      <c r="BH36" s="555"/>
      <c r="BI36" s="555"/>
      <c r="BJ36" s="555"/>
      <c r="BK36" s="555"/>
      <c r="BL36" s="555"/>
      <c r="BM36" s="555"/>
      <c r="BN36" s="555"/>
      <c r="BO36" s="555"/>
      <c r="BP36" s="555"/>
      <c r="BQ36" s="555"/>
      <c r="BR36" s="555"/>
      <c r="BS36" s="555"/>
      <c r="BT36" s="555"/>
      <c r="BU36" s="555"/>
      <c r="BV36" s="555"/>
      <c r="BW36" s="555"/>
      <c r="BX36" s="555"/>
      <c r="BY36" s="555"/>
      <c r="BZ36" s="555"/>
      <c r="CA36" s="555"/>
      <c r="CB36" s="555"/>
      <c r="CC36" s="555"/>
      <c r="CD36" s="555"/>
      <c r="CE36" s="555"/>
      <c r="CF36" s="555"/>
      <c r="CG36" s="555"/>
      <c r="CH36" s="555"/>
      <c r="CI36" s="555"/>
      <c r="CJ36" s="555"/>
      <c r="CK36" s="555"/>
      <c r="CL36" s="555"/>
      <c r="CM36" s="555"/>
      <c r="CN36" s="555"/>
      <c r="CO36" s="555"/>
      <c r="CP36" s="555"/>
      <c r="CQ36" s="555"/>
      <c r="CR36" s="555"/>
      <c r="CS36" s="555"/>
      <c r="CT36" s="555"/>
      <c r="CU36" s="555"/>
      <c r="CV36" s="555"/>
      <c r="CW36" s="555"/>
      <c r="CX36" s="555"/>
      <c r="CY36" s="555"/>
      <c r="CZ36" s="555"/>
      <c r="DA36" s="555"/>
      <c r="DB36" s="555"/>
      <c r="DC36" s="555"/>
    </row>
    <row r="37" spans="1:107" hidden="1">
      <c r="A37" s="555" t="s">
        <v>106</v>
      </c>
      <c r="B37" s="1116">
        <v>45383</v>
      </c>
      <c r="C37" s="1115">
        <v>45390</v>
      </c>
      <c r="D37" s="1147">
        <v>50.3</v>
      </c>
      <c r="E37" s="1106"/>
      <c r="F37" s="1107"/>
      <c r="G37" s="1238"/>
      <c r="H37" s="1238"/>
      <c r="I37" s="1107"/>
      <c r="J37" s="1107"/>
      <c r="K37" s="1107"/>
      <c r="L37" s="1107"/>
      <c r="M37" s="1107"/>
      <c r="N37" s="1117"/>
      <c r="O37" s="1147"/>
      <c r="P37" s="555"/>
      <c r="Q37" s="555"/>
      <c r="R37" s="555"/>
      <c r="S37" s="555"/>
      <c r="T37" s="555"/>
      <c r="U37" s="555"/>
      <c r="V37" s="555"/>
      <c r="W37" s="555"/>
      <c r="X37" s="555"/>
      <c r="Y37" s="555"/>
      <c r="Z37" s="555"/>
      <c r="AA37" s="555"/>
      <c r="AB37" s="555"/>
      <c r="AC37" s="555"/>
      <c r="AD37" s="555"/>
      <c r="AE37" s="555"/>
      <c r="AF37" s="555"/>
      <c r="AG37" s="555"/>
      <c r="AH37" s="555"/>
      <c r="AI37" s="555"/>
      <c r="AJ37" s="555"/>
      <c r="AK37" s="555"/>
      <c r="AL37" s="555"/>
      <c r="AM37" s="555"/>
      <c r="AN37" s="555"/>
      <c r="AO37" s="555"/>
      <c r="AP37" s="555"/>
      <c r="AQ37" s="555"/>
      <c r="AR37" s="555"/>
      <c r="AS37" s="555"/>
      <c r="AT37" s="555"/>
      <c r="AU37" s="555"/>
      <c r="AV37" s="555"/>
      <c r="AW37" s="555"/>
      <c r="AX37" s="555"/>
      <c r="AY37" s="555"/>
      <c r="AZ37" s="555"/>
      <c r="BA37" s="555"/>
      <c r="BB37" s="555"/>
      <c r="BC37" s="555"/>
      <c r="BD37" s="555"/>
      <c r="BE37" s="555"/>
      <c r="BF37" s="555"/>
      <c r="BG37" s="555"/>
      <c r="BH37" s="555"/>
      <c r="BI37" s="555"/>
      <c r="BJ37" s="555"/>
      <c r="BK37" s="555"/>
      <c r="BL37" s="555"/>
      <c r="BM37" s="555"/>
      <c r="BN37" s="555"/>
      <c r="BO37" s="555"/>
      <c r="BP37" s="555"/>
      <c r="BQ37" s="555"/>
      <c r="BR37" s="555"/>
      <c r="BS37" s="555"/>
      <c r="BT37" s="555"/>
      <c r="BU37" s="555"/>
      <c r="BV37" s="555"/>
      <c r="BW37" s="555"/>
      <c r="BX37" s="555"/>
      <c r="BY37" s="555"/>
      <c r="BZ37" s="555"/>
      <c r="CA37" s="555"/>
      <c r="CB37" s="555"/>
      <c r="CC37" s="555"/>
      <c r="CD37" s="555"/>
      <c r="CE37" s="555"/>
      <c r="CF37" s="555"/>
      <c r="CG37" s="555"/>
      <c r="CH37" s="555"/>
      <c r="CI37" s="555"/>
      <c r="CJ37" s="555"/>
      <c r="CK37" s="555"/>
      <c r="CL37" s="555"/>
      <c r="CM37" s="555"/>
      <c r="CN37" s="555"/>
      <c r="CO37" s="555"/>
      <c r="CP37" s="555"/>
      <c r="CQ37" s="555"/>
      <c r="CR37" s="555"/>
      <c r="CS37" s="555"/>
      <c r="CT37" s="555"/>
      <c r="CU37" s="555"/>
      <c r="CV37" s="555"/>
      <c r="CW37" s="555"/>
      <c r="CX37" s="555"/>
      <c r="CY37" s="555"/>
      <c r="CZ37" s="555"/>
      <c r="DA37" s="555"/>
      <c r="DB37" s="555"/>
      <c r="DC37" s="555"/>
    </row>
    <row r="38" spans="1:107" hidden="1">
      <c r="A38" s="555" t="s">
        <v>106</v>
      </c>
      <c r="B38" s="1116">
        <v>45444</v>
      </c>
      <c r="C38" s="1115">
        <v>45455</v>
      </c>
      <c r="D38" s="1147">
        <v>51.08</v>
      </c>
      <c r="E38" s="1106"/>
      <c r="F38" s="1107"/>
      <c r="G38" s="1238"/>
      <c r="H38" s="1238"/>
      <c r="I38" s="1107"/>
      <c r="J38" s="1107"/>
      <c r="K38" s="1107"/>
      <c r="L38" s="1107"/>
      <c r="M38" s="1107"/>
      <c r="N38" s="1117" t="s">
        <v>807</v>
      </c>
      <c r="O38" s="1147"/>
      <c r="P38" s="555"/>
      <c r="Q38" s="555"/>
      <c r="R38" s="555"/>
      <c r="S38" s="555"/>
      <c r="T38" s="555"/>
      <c r="U38" s="555"/>
      <c r="V38" s="555"/>
      <c r="W38" s="555"/>
      <c r="X38" s="555"/>
      <c r="Y38" s="555"/>
      <c r="Z38" s="555"/>
      <c r="AA38" s="555"/>
      <c r="AB38" s="555"/>
      <c r="AC38" s="555"/>
      <c r="AD38" s="555"/>
      <c r="AE38" s="555"/>
      <c r="AF38" s="555"/>
      <c r="AG38" s="555"/>
      <c r="AH38" s="555"/>
      <c r="AI38" s="555"/>
      <c r="AJ38" s="555"/>
      <c r="AK38" s="555"/>
      <c r="AL38" s="555"/>
      <c r="AM38" s="555"/>
      <c r="AN38" s="555"/>
      <c r="AO38" s="555"/>
      <c r="AP38" s="555"/>
      <c r="AQ38" s="555"/>
      <c r="AR38" s="555"/>
      <c r="AS38" s="555"/>
      <c r="AT38" s="555"/>
      <c r="AU38" s="555"/>
      <c r="AV38" s="555"/>
      <c r="AW38" s="555"/>
      <c r="AX38" s="555"/>
      <c r="AY38" s="555"/>
      <c r="AZ38" s="555"/>
      <c r="BA38" s="555"/>
      <c r="BB38" s="555"/>
      <c r="BC38" s="555"/>
      <c r="BD38" s="555"/>
      <c r="BE38" s="555"/>
      <c r="BF38" s="555"/>
      <c r="BG38" s="555"/>
      <c r="BH38" s="555"/>
      <c r="BI38" s="555"/>
      <c r="BJ38" s="555"/>
      <c r="BK38" s="555"/>
      <c r="BL38" s="555"/>
      <c r="BM38" s="555"/>
      <c r="BN38" s="555"/>
      <c r="BO38" s="555"/>
      <c r="BP38" s="555"/>
      <c r="BQ38" s="555"/>
      <c r="BR38" s="555"/>
      <c r="BS38" s="555"/>
      <c r="BT38" s="555"/>
      <c r="BU38" s="555"/>
      <c r="BV38" s="555"/>
      <c r="BW38" s="555"/>
      <c r="BX38" s="555"/>
      <c r="BY38" s="555"/>
      <c r="BZ38" s="555"/>
      <c r="CA38" s="555"/>
      <c r="CB38" s="555"/>
      <c r="CC38" s="555"/>
      <c r="CD38" s="555"/>
      <c r="CE38" s="555"/>
      <c r="CF38" s="555"/>
      <c r="CG38" s="555"/>
      <c r="CH38" s="555"/>
      <c r="CI38" s="555"/>
      <c r="CJ38" s="555"/>
      <c r="CK38" s="555"/>
      <c r="CL38" s="555"/>
      <c r="CM38" s="555"/>
      <c r="CN38" s="555"/>
      <c r="CO38" s="555"/>
      <c r="CP38" s="555"/>
      <c r="CQ38" s="555"/>
      <c r="CR38" s="555"/>
      <c r="CS38" s="555"/>
      <c r="CT38" s="555"/>
      <c r="CU38" s="555"/>
      <c r="CV38" s="555"/>
      <c r="CW38" s="555"/>
      <c r="CX38" s="555"/>
      <c r="CY38" s="555"/>
      <c r="CZ38" s="555"/>
      <c r="DA38" s="555"/>
      <c r="DB38" s="555"/>
      <c r="DC38" s="555"/>
    </row>
    <row r="39" spans="1:107" hidden="1">
      <c r="A39" s="555" t="s">
        <v>106</v>
      </c>
      <c r="B39" s="1116">
        <v>45505</v>
      </c>
      <c r="C39" s="1115">
        <v>45523</v>
      </c>
      <c r="D39" s="1147">
        <v>50.4</v>
      </c>
      <c r="E39" s="1106"/>
      <c r="F39" s="1107"/>
      <c r="G39" s="1238"/>
      <c r="H39" s="1238"/>
      <c r="I39" s="1107"/>
      <c r="J39" s="1107"/>
      <c r="K39" s="1107"/>
      <c r="L39" s="1107"/>
      <c r="M39" s="1107"/>
      <c r="N39" s="1117"/>
      <c r="O39" s="1147"/>
      <c r="P39" s="555"/>
      <c r="Q39" s="555"/>
      <c r="R39" s="555"/>
      <c r="S39" s="555"/>
      <c r="T39" s="555"/>
      <c r="U39" s="555"/>
      <c r="V39" s="555"/>
      <c r="W39" s="555"/>
      <c r="X39" s="555"/>
      <c r="Y39" s="555"/>
      <c r="Z39" s="555"/>
      <c r="AA39" s="555"/>
      <c r="AB39" s="555"/>
      <c r="AC39" s="555"/>
      <c r="AD39" s="555"/>
      <c r="AE39" s="555"/>
      <c r="AF39" s="555"/>
      <c r="AG39" s="555"/>
      <c r="AH39" s="555"/>
      <c r="AI39" s="555"/>
      <c r="AJ39" s="555"/>
      <c r="AK39" s="555"/>
      <c r="AL39" s="555"/>
      <c r="AM39" s="555"/>
      <c r="AN39" s="555"/>
      <c r="AO39" s="555"/>
      <c r="AP39" s="555"/>
      <c r="AQ39" s="555"/>
      <c r="AR39" s="555"/>
      <c r="AS39" s="555"/>
      <c r="AT39" s="555"/>
      <c r="AU39" s="555"/>
      <c r="AV39" s="555"/>
      <c r="AW39" s="555"/>
      <c r="AX39" s="555"/>
      <c r="AY39" s="555"/>
      <c r="AZ39" s="555"/>
      <c r="BA39" s="555"/>
      <c r="BB39" s="555"/>
      <c r="BC39" s="555"/>
      <c r="BD39" s="555"/>
      <c r="BE39" s="555"/>
      <c r="BF39" s="555"/>
      <c r="BG39" s="555"/>
      <c r="BH39" s="555"/>
      <c r="BI39" s="555"/>
      <c r="BJ39" s="555"/>
      <c r="BK39" s="555"/>
      <c r="BL39" s="555"/>
      <c r="BM39" s="555"/>
      <c r="BN39" s="555"/>
      <c r="BO39" s="555"/>
      <c r="BP39" s="555"/>
      <c r="BQ39" s="555"/>
      <c r="BR39" s="555"/>
      <c r="BS39" s="555"/>
      <c r="BT39" s="555"/>
      <c r="BU39" s="555"/>
      <c r="BV39" s="555"/>
      <c r="BW39" s="555"/>
      <c r="BX39" s="555"/>
      <c r="BY39" s="555"/>
      <c r="BZ39" s="555"/>
      <c r="CA39" s="555"/>
      <c r="CB39" s="555"/>
      <c r="CC39" s="555"/>
      <c r="CD39" s="555"/>
      <c r="CE39" s="555"/>
      <c r="CF39" s="555"/>
      <c r="CG39" s="555"/>
      <c r="CH39" s="555"/>
      <c r="CI39" s="555"/>
      <c r="CJ39" s="555"/>
      <c r="CK39" s="555"/>
      <c r="CL39" s="555"/>
      <c r="CM39" s="555"/>
      <c r="CN39" s="555"/>
      <c r="CO39" s="555"/>
      <c r="CP39" s="555"/>
      <c r="CQ39" s="555"/>
      <c r="CR39" s="555"/>
      <c r="CS39" s="555"/>
      <c r="CT39" s="555"/>
      <c r="CU39" s="555"/>
      <c r="CV39" s="555"/>
      <c r="CW39" s="555"/>
      <c r="CX39" s="555"/>
      <c r="CY39" s="555"/>
      <c r="CZ39" s="555"/>
      <c r="DA39" s="555"/>
      <c r="DB39" s="555"/>
      <c r="DC39" s="555"/>
    </row>
    <row r="40" spans="1:107" hidden="1">
      <c r="A40" s="555" t="s">
        <v>106</v>
      </c>
      <c r="B40" s="1116">
        <v>45566</v>
      </c>
      <c r="C40" s="1115">
        <v>45581</v>
      </c>
      <c r="D40" s="1147">
        <v>47.89</v>
      </c>
      <c r="E40" s="1106"/>
      <c r="F40" s="1107"/>
      <c r="G40" s="1238"/>
      <c r="H40" s="1238"/>
      <c r="I40" s="1107"/>
      <c r="J40" s="1107"/>
      <c r="K40" s="1107"/>
      <c r="L40" s="1107"/>
      <c r="M40" s="1107"/>
      <c r="N40" s="1117"/>
      <c r="O40" s="1147"/>
      <c r="P40" s="555"/>
      <c r="Q40" s="555"/>
      <c r="R40" s="555"/>
      <c r="S40" s="555"/>
      <c r="T40" s="555"/>
      <c r="U40" s="555"/>
      <c r="V40" s="555"/>
      <c r="W40" s="555"/>
      <c r="X40" s="555"/>
      <c r="Y40" s="555"/>
      <c r="Z40" s="555"/>
      <c r="AA40" s="555"/>
      <c r="AB40" s="555"/>
      <c r="AC40" s="555"/>
      <c r="AD40" s="555"/>
      <c r="AE40" s="555"/>
      <c r="AF40" s="555"/>
      <c r="AG40" s="555"/>
      <c r="AH40" s="555"/>
      <c r="AI40" s="555"/>
      <c r="AJ40" s="555"/>
      <c r="AK40" s="555"/>
      <c r="AL40" s="555"/>
      <c r="AM40" s="555"/>
      <c r="AN40" s="555"/>
      <c r="AO40" s="555"/>
      <c r="AP40" s="555"/>
      <c r="AQ40" s="555"/>
      <c r="AR40" s="555"/>
      <c r="AS40" s="555"/>
      <c r="AT40" s="555"/>
      <c r="AU40" s="555"/>
      <c r="AV40" s="555"/>
      <c r="AW40" s="555"/>
      <c r="AX40" s="555"/>
      <c r="AY40" s="555"/>
      <c r="AZ40" s="555"/>
      <c r="BA40" s="555"/>
      <c r="BB40" s="555"/>
      <c r="BC40" s="555"/>
      <c r="BD40" s="555"/>
      <c r="BE40" s="555"/>
      <c r="BF40" s="555"/>
      <c r="BG40" s="555"/>
      <c r="BH40" s="555"/>
      <c r="BI40" s="555"/>
      <c r="BJ40" s="555"/>
      <c r="BK40" s="555"/>
      <c r="BL40" s="555"/>
      <c r="BM40" s="555"/>
      <c r="BN40" s="555"/>
      <c r="BO40" s="555"/>
      <c r="BP40" s="555"/>
      <c r="BQ40" s="555"/>
      <c r="BR40" s="555"/>
      <c r="BS40" s="555"/>
      <c r="BT40" s="555"/>
      <c r="BU40" s="555"/>
      <c r="BV40" s="555"/>
      <c r="BW40" s="555"/>
      <c r="BX40" s="555"/>
      <c r="BY40" s="555"/>
      <c r="BZ40" s="555"/>
      <c r="CA40" s="555"/>
      <c r="CB40" s="555"/>
      <c r="CC40" s="555"/>
      <c r="CD40" s="555"/>
      <c r="CE40" s="555"/>
      <c r="CF40" s="555"/>
      <c r="CG40" s="555"/>
      <c r="CH40" s="555"/>
      <c r="CI40" s="555"/>
      <c r="CJ40" s="555"/>
      <c r="CK40" s="555"/>
      <c r="CL40" s="555"/>
      <c r="CM40" s="555"/>
      <c r="CN40" s="555"/>
      <c r="CO40" s="555"/>
      <c r="CP40" s="555"/>
      <c r="CQ40" s="555"/>
      <c r="CR40" s="555"/>
      <c r="CS40" s="555"/>
      <c r="CT40" s="555"/>
      <c r="CU40" s="555"/>
      <c r="CV40" s="555"/>
      <c r="CW40" s="555"/>
      <c r="CX40" s="555"/>
      <c r="CY40" s="555"/>
      <c r="CZ40" s="555"/>
      <c r="DA40" s="555"/>
      <c r="DB40" s="555"/>
      <c r="DC40" s="555"/>
    </row>
    <row r="41" spans="1:107" hidden="1">
      <c r="A41" s="555" t="s">
        <v>106</v>
      </c>
      <c r="B41" s="1116">
        <v>45627</v>
      </c>
      <c r="C41" s="1115">
        <v>45642</v>
      </c>
      <c r="D41" s="1147">
        <v>48.41</v>
      </c>
      <c r="E41" s="1106"/>
      <c r="F41" s="1107"/>
      <c r="G41" s="1238"/>
      <c r="H41" s="1238"/>
      <c r="I41" s="1107"/>
      <c r="J41" s="1107"/>
      <c r="K41" s="1107"/>
      <c r="L41" s="1107"/>
      <c r="M41" s="1107"/>
      <c r="N41" s="1117" t="s">
        <v>831</v>
      </c>
      <c r="O41" s="1147"/>
      <c r="P41" s="555"/>
      <c r="Q41" s="555"/>
      <c r="R41" s="555"/>
      <c r="S41" s="555"/>
      <c r="T41" s="555"/>
      <c r="U41" s="555"/>
      <c r="V41" s="555"/>
      <c r="W41" s="555"/>
      <c r="X41" s="555"/>
      <c r="Y41" s="555"/>
      <c r="Z41" s="555"/>
      <c r="AA41" s="555"/>
      <c r="AB41" s="555"/>
      <c r="AC41" s="555"/>
      <c r="AD41" s="555"/>
      <c r="AE41" s="555"/>
      <c r="AF41" s="555"/>
      <c r="AG41" s="555"/>
      <c r="AH41" s="555"/>
      <c r="AI41" s="555"/>
      <c r="AJ41" s="555"/>
      <c r="AK41" s="555"/>
      <c r="AL41" s="555"/>
      <c r="AM41" s="555"/>
      <c r="AN41" s="555"/>
      <c r="AO41" s="555"/>
      <c r="AP41" s="555"/>
      <c r="AQ41" s="555"/>
      <c r="AR41" s="555"/>
      <c r="AS41" s="555"/>
      <c r="AT41" s="555"/>
      <c r="AU41" s="555"/>
      <c r="AV41" s="555"/>
      <c r="AW41" s="555"/>
      <c r="AX41" s="555"/>
      <c r="AY41" s="555"/>
      <c r="AZ41" s="555"/>
      <c r="BA41" s="555"/>
      <c r="BB41" s="555"/>
      <c r="BC41" s="555"/>
      <c r="BD41" s="555"/>
      <c r="BE41" s="555"/>
      <c r="BF41" s="555"/>
      <c r="BG41" s="555"/>
      <c r="BH41" s="555"/>
      <c r="BI41" s="555"/>
      <c r="BJ41" s="555"/>
      <c r="BK41" s="555"/>
      <c r="BL41" s="555"/>
      <c r="BM41" s="555"/>
      <c r="BN41" s="555"/>
      <c r="BO41" s="555"/>
      <c r="BP41" s="555"/>
      <c r="BQ41" s="555"/>
      <c r="BR41" s="555"/>
      <c r="BS41" s="555"/>
      <c r="BT41" s="555"/>
      <c r="BU41" s="555"/>
      <c r="BV41" s="555"/>
      <c r="BW41" s="555"/>
      <c r="BX41" s="555"/>
      <c r="BY41" s="555"/>
      <c r="BZ41" s="555"/>
      <c r="CA41" s="555"/>
      <c r="CB41" s="555"/>
      <c r="CC41" s="555"/>
      <c r="CD41" s="555"/>
      <c r="CE41" s="555"/>
      <c r="CF41" s="555"/>
      <c r="CG41" s="555"/>
      <c r="CH41" s="555"/>
      <c r="CI41" s="555"/>
      <c r="CJ41" s="555"/>
      <c r="CK41" s="555"/>
      <c r="CL41" s="555"/>
      <c r="CM41" s="555"/>
      <c r="CN41" s="555"/>
      <c r="CO41" s="555"/>
      <c r="CP41" s="555"/>
      <c r="CQ41" s="555"/>
      <c r="CR41" s="555"/>
      <c r="CS41" s="555"/>
      <c r="CT41" s="555"/>
      <c r="CU41" s="555"/>
      <c r="CV41" s="555"/>
      <c r="CW41" s="555"/>
      <c r="CX41" s="555"/>
      <c r="CY41" s="555"/>
      <c r="CZ41" s="555"/>
      <c r="DA41" s="555"/>
      <c r="DB41" s="555"/>
      <c r="DC41" s="555"/>
    </row>
    <row r="42" spans="1:107">
      <c r="A42" s="555" t="s">
        <v>106</v>
      </c>
      <c r="B42" s="1116">
        <v>45689</v>
      </c>
      <c r="C42" s="1115">
        <v>45698</v>
      </c>
      <c r="D42" s="1147"/>
      <c r="E42" s="1106"/>
      <c r="F42" s="1107"/>
      <c r="G42" s="1238"/>
      <c r="H42" s="1238"/>
      <c r="I42" s="1107"/>
      <c r="J42" s="1107"/>
      <c r="K42" s="1107"/>
      <c r="L42" s="1107"/>
      <c r="M42" s="1107"/>
      <c r="N42" s="1117" t="s">
        <v>847</v>
      </c>
      <c r="O42" s="1147"/>
      <c r="P42" s="555"/>
      <c r="Q42" s="555"/>
      <c r="R42" s="555"/>
      <c r="S42" s="555"/>
      <c r="T42" s="555"/>
      <c r="U42" s="555"/>
      <c r="V42" s="555"/>
      <c r="W42" s="555"/>
      <c r="X42" s="555"/>
      <c r="Y42" s="555"/>
      <c r="Z42" s="555"/>
      <c r="AA42" s="555"/>
      <c r="AB42" s="555"/>
      <c r="AC42" s="555"/>
      <c r="AD42" s="555"/>
      <c r="AE42" s="555"/>
      <c r="AF42" s="555"/>
      <c r="AG42" s="555"/>
      <c r="AH42" s="555"/>
      <c r="AI42" s="555"/>
      <c r="AJ42" s="555"/>
      <c r="AK42" s="555"/>
      <c r="AL42" s="555"/>
      <c r="AM42" s="555"/>
      <c r="AN42" s="555"/>
      <c r="AO42" s="555"/>
      <c r="AP42" s="555"/>
      <c r="AQ42" s="555"/>
      <c r="AR42" s="555"/>
      <c r="AS42" s="555"/>
      <c r="AT42" s="555"/>
      <c r="AU42" s="555"/>
      <c r="AV42" s="555"/>
      <c r="AW42" s="555"/>
      <c r="AX42" s="555"/>
      <c r="AY42" s="555"/>
      <c r="AZ42" s="555"/>
      <c r="BA42" s="555"/>
      <c r="BB42" s="555"/>
      <c r="BC42" s="555"/>
      <c r="BD42" s="555"/>
      <c r="BE42" s="555"/>
      <c r="BF42" s="555"/>
      <c r="BG42" s="555"/>
      <c r="BH42" s="555"/>
      <c r="BI42" s="555"/>
      <c r="BJ42" s="555"/>
      <c r="BK42" s="555"/>
      <c r="BL42" s="555"/>
      <c r="BM42" s="555"/>
      <c r="BN42" s="555"/>
      <c r="BO42" s="555"/>
      <c r="BP42" s="555"/>
      <c r="BQ42" s="555"/>
      <c r="BR42" s="555"/>
      <c r="BS42" s="555"/>
      <c r="BT42" s="555"/>
      <c r="BU42" s="555"/>
      <c r="BV42" s="555"/>
      <c r="BW42" s="555"/>
      <c r="BX42" s="555"/>
      <c r="BY42" s="555"/>
      <c r="BZ42" s="555"/>
      <c r="CA42" s="555"/>
      <c r="CB42" s="555"/>
      <c r="CC42" s="555"/>
      <c r="CD42" s="555"/>
      <c r="CE42" s="555"/>
      <c r="CF42" s="555"/>
      <c r="CG42" s="555"/>
      <c r="CH42" s="555"/>
      <c r="CI42" s="555"/>
      <c r="CJ42" s="555"/>
      <c r="CK42" s="555"/>
      <c r="CL42" s="555"/>
      <c r="CM42" s="555"/>
      <c r="CN42" s="555"/>
      <c r="CO42" s="555"/>
      <c r="CP42" s="555"/>
      <c r="CQ42" s="555"/>
      <c r="CR42" s="555"/>
      <c r="CS42" s="555"/>
      <c r="CT42" s="555"/>
      <c r="CU42" s="555"/>
      <c r="CV42" s="555"/>
      <c r="CW42" s="555"/>
      <c r="CX42" s="555"/>
      <c r="CY42" s="555"/>
      <c r="CZ42" s="555"/>
      <c r="DA42" s="555"/>
      <c r="DB42" s="555"/>
      <c r="DC42" s="555"/>
    </row>
    <row r="43" spans="1:107">
      <c r="A43" s="555" t="s">
        <v>106</v>
      </c>
      <c r="B43" s="1116">
        <v>45748</v>
      </c>
      <c r="C43" s="1115">
        <v>45757</v>
      </c>
      <c r="D43" s="1147">
        <v>48.66</v>
      </c>
      <c r="E43" s="1106"/>
      <c r="F43" s="1107"/>
      <c r="G43" s="1238"/>
      <c r="H43" s="1238"/>
      <c r="I43" s="1107"/>
      <c r="J43" s="1107"/>
      <c r="K43" s="1107"/>
      <c r="L43" s="1107"/>
      <c r="M43" s="1107"/>
      <c r="N43" s="1117"/>
      <c r="O43" s="1147"/>
      <c r="P43" s="555"/>
      <c r="Q43" s="555"/>
      <c r="R43" s="555"/>
      <c r="S43" s="555"/>
      <c r="T43" s="555"/>
      <c r="U43" s="555"/>
      <c r="V43" s="555"/>
      <c r="W43" s="555"/>
      <c r="X43" s="555"/>
      <c r="Y43" s="555"/>
      <c r="Z43" s="555"/>
      <c r="AA43" s="555"/>
      <c r="AB43" s="555"/>
      <c r="AC43" s="555"/>
      <c r="AD43" s="555"/>
      <c r="AE43" s="555"/>
      <c r="AF43" s="555"/>
      <c r="AG43" s="555"/>
      <c r="AH43" s="555"/>
      <c r="AI43" s="555"/>
      <c r="AJ43" s="555"/>
      <c r="AK43" s="555"/>
      <c r="AL43" s="555"/>
      <c r="AM43" s="555"/>
      <c r="AN43" s="555"/>
      <c r="AO43" s="555"/>
      <c r="AP43" s="555"/>
      <c r="AQ43" s="555"/>
      <c r="AR43" s="555"/>
      <c r="AS43" s="555"/>
      <c r="AT43" s="555"/>
      <c r="AU43" s="555"/>
      <c r="AV43" s="555"/>
      <c r="AW43" s="555"/>
      <c r="AX43" s="555"/>
      <c r="AY43" s="555"/>
      <c r="AZ43" s="555"/>
      <c r="BA43" s="555"/>
      <c r="BB43" s="555"/>
      <c r="BC43" s="555"/>
      <c r="BD43" s="555"/>
      <c r="BE43" s="555"/>
      <c r="BF43" s="555"/>
      <c r="BG43" s="555"/>
      <c r="BH43" s="555"/>
      <c r="BI43" s="555"/>
      <c r="BJ43" s="555"/>
      <c r="BK43" s="555"/>
      <c r="BL43" s="555"/>
      <c r="BM43" s="555"/>
      <c r="BN43" s="555"/>
      <c r="BO43" s="555"/>
      <c r="BP43" s="555"/>
      <c r="BQ43" s="555"/>
      <c r="BR43" s="555"/>
      <c r="BS43" s="555"/>
      <c r="BT43" s="555"/>
      <c r="BU43" s="555"/>
      <c r="BV43" s="555"/>
      <c r="BW43" s="555"/>
      <c r="BX43" s="555"/>
      <c r="BY43" s="555"/>
      <c r="BZ43" s="555"/>
      <c r="CA43" s="555"/>
      <c r="CB43" s="555"/>
      <c r="CC43" s="555"/>
      <c r="CD43" s="555"/>
      <c r="CE43" s="555"/>
      <c r="CF43" s="555"/>
      <c r="CG43" s="555"/>
      <c r="CH43" s="555"/>
      <c r="CI43" s="555"/>
      <c r="CJ43" s="555"/>
      <c r="CK43" s="555"/>
      <c r="CL43" s="555"/>
      <c r="CM43" s="555"/>
      <c r="CN43" s="555"/>
      <c r="CO43" s="555"/>
      <c r="CP43" s="555"/>
      <c r="CQ43" s="555"/>
      <c r="CR43" s="555"/>
      <c r="CS43" s="555"/>
      <c r="CT43" s="555"/>
      <c r="CU43" s="555"/>
      <c r="CV43" s="555"/>
      <c r="CW43" s="555"/>
      <c r="CX43" s="555"/>
      <c r="CY43" s="555"/>
      <c r="CZ43" s="555"/>
      <c r="DA43" s="555"/>
      <c r="DB43" s="555"/>
      <c r="DC43" s="555"/>
    </row>
    <row r="44" spans="1:107">
      <c r="A44" s="555" t="s">
        <v>106</v>
      </c>
      <c r="B44" s="1116">
        <v>45809</v>
      </c>
      <c r="C44" s="1115">
        <v>45833</v>
      </c>
      <c r="D44" s="1147">
        <v>49.51</v>
      </c>
      <c r="E44" s="1106"/>
      <c r="F44" s="1107"/>
      <c r="G44" s="1238"/>
      <c r="H44" s="1238"/>
      <c r="I44" s="1107"/>
      <c r="J44" s="1107"/>
      <c r="K44" s="1107"/>
      <c r="L44" s="1107"/>
      <c r="M44" s="1107"/>
      <c r="N44" s="1117"/>
      <c r="O44" s="1147"/>
      <c r="P44" s="555"/>
      <c r="Q44" s="555"/>
      <c r="R44" s="555"/>
      <c r="S44" s="555"/>
      <c r="T44" s="555"/>
      <c r="U44" s="555"/>
      <c r="V44" s="555"/>
      <c r="W44" s="555"/>
      <c r="X44" s="555"/>
      <c r="Y44" s="555"/>
      <c r="Z44" s="555"/>
      <c r="AA44" s="555"/>
      <c r="AB44" s="555"/>
      <c r="AC44" s="555"/>
      <c r="AD44" s="555"/>
      <c r="AE44" s="555"/>
      <c r="AF44" s="555"/>
      <c r="AG44" s="555"/>
      <c r="AH44" s="555"/>
      <c r="AI44" s="555"/>
      <c r="AJ44" s="555"/>
      <c r="AK44" s="555"/>
      <c r="AL44" s="555"/>
      <c r="AM44" s="555"/>
      <c r="AN44" s="555"/>
      <c r="AO44" s="555"/>
      <c r="AP44" s="555"/>
      <c r="AQ44" s="555"/>
      <c r="AR44" s="555"/>
      <c r="AS44" s="555"/>
      <c r="AT44" s="555"/>
      <c r="AU44" s="555"/>
      <c r="AV44" s="555"/>
      <c r="AW44" s="555"/>
      <c r="AX44" s="555"/>
      <c r="AY44" s="555"/>
      <c r="AZ44" s="555"/>
      <c r="BA44" s="555"/>
      <c r="BB44" s="555"/>
      <c r="BC44" s="555"/>
      <c r="BD44" s="555"/>
      <c r="BE44" s="555"/>
      <c r="BF44" s="555"/>
      <c r="BG44" s="555"/>
      <c r="BH44" s="555"/>
      <c r="BI44" s="555"/>
      <c r="BJ44" s="555"/>
      <c r="BK44" s="555"/>
      <c r="BL44" s="555"/>
      <c r="BM44" s="555"/>
      <c r="BN44" s="555"/>
      <c r="BO44" s="555"/>
      <c r="BP44" s="555"/>
      <c r="BQ44" s="555"/>
      <c r="BR44" s="555"/>
      <c r="BS44" s="555"/>
      <c r="BT44" s="555"/>
      <c r="BU44" s="555"/>
      <c r="BV44" s="555"/>
      <c r="BW44" s="555"/>
      <c r="BX44" s="555"/>
      <c r="BY44" s="555"/>
      <c r="BZ44" s="555"/>
      <c r="CA44" s="555"/>
      <c r="CB44" s="555"/>
      <c r="CC44" s="555"/>
      <c r="CD44" s="555"/>
      <c r="CE44" s="555"/>
      <c r="CF44" s="555"/>
      <c r="CG44" s="555"/>
      <c r="CH44" s="555"/>
      <c r="CI44" s="555"/>
      <c r="CJ44" s="555"/>
      <c r="CK44" s="555"/>
      <c r="CL44" s="555"/>
      <c r="CM44" s="555"/>
      <c r="CN44" s="555"/>
      <c r="CO44" s="555"/>
      <c r="CP44" s="555"/>
      <c r="CQ44" s="555"/>
      <c r="CR44" s="555"/>
      <c r="CS44" s="555"/>
      <c r="CT44" s="555"/>
      <c r="CU44" s="555"/>
      <c r="CV44" s="555"/>
      <c r="CW44" s="555"/>
      <c r="CX44" s="555"/>
      <c r="CY44" s="555"/>
      <c r="CZ44" s="555"/>
      <c r="DA44" s="555"/>
      <c r="DB44" s="555"/>
      <c r="DC44" s="555"/>
    </row>
    <row r="45" spans="1:107">
      <c r="A45" s="555" t="s">
        <v>106</v>
      </c>
      <c r="B45" s="1116">
        <v>45839</v>
      </c>
      <c r="C45" s="1115">
        <v>45855</v>
      </c>
      <c r="D45" s="1147">
        <v>49.55</v>
      </c>
      <c r="E45" s="1106"/>
      <c r="F45" s="1107"/>
      <c r="G45" s="1238"/>
      <c r="H45" s="1238"/>
      <c r="I45" s="1107"/>
      <c r="J45" s="1107"/>
      <c r="K45" s="1107"/>
      <c r="L45" s="1107"/>
      <c r="M45" s="1107"/>
      <c r="N45" s="1117"/>
      <c r="O45" s="1147"/>
      <c r="P45" s="555"/>
      <c r="Q45" s="555"/>
      <c r="R45" s="555"/>
      <c r="S45" s="555"/>
      <c r="T45" s="555"/>
      <c r="U45" s="555"/>
      <c r="V45" s="555"/>
      <c r="W45" s="555"/>
      <c r="X45" s="555"/>
      <c r="Y45" s="555"/>
      <c r="Z45" s="555"/>
      <c r="AA45" s="555"/>
      <c r="AB45" s="555"/>
      <c r="AC45" s="555"/>
      <c r="AD45" s="555"/>
      <c r="AE45" s="555"/>
      <c r="AF45" s="555"/>
      <c r="AG45" s="555"/>
      <c r="AH45" s="555"/>
      <c r="AI45" s="555"/>
      <c r="AJ45" s="555"/>
      <c r="AK45" s="555"/>
      <c r="AL45" s="555"/>
      <c r="AM45" s="555"/>
      <c r="AN45" s="555"/>
      <c r="AO45" s="555"/>
      <c r="AP45" s="555"/>
      <c r="AQ45" s="555"/>
      <c r="AR45" s="555"/>
      <c r="AS45" s="555"/>
      <c r="AT45" s="555"/>
      <c r="AU45" s="555"/>
      <c r="AV45" s="555"/>
      <c r="AW45" s="555"/>
      <c r="AX45" s="555"/>
      <c r="AY45" s="555"/>
      <c r="AZ45" s="555"/>
      <c r="BA45" s="555"/>
      <c r="BB45" s="555"/>
      <c r="BC45" s="555"/>
      <c r="BD45" s="555"/>
      <c r="BE45" s="555"/>
      <c r="BF45" s="555"/>
      <c r="BG45" s="555"/>
      <c r="BH45" s="555"/>
      <c r="BI45" s="555"/>
      <c r="BJ45" s="555"/>
      <c r="BK45" s="555"/>
      <c r="BL45" s="555"/>
      <c r="BM45" s="555"/>
      <c r="BN45" s="555"/>
      <c r="BO45" s="555"/>
      <c r="BP45" s="555"/>
      <c r="BQ45" s="555"/>
      <c r="BR45" s="555"/>
      <c r="BS45" s="555"/>
      <c r="BT45" s="555"/>
      <c r="BU45" s="555"/>
      <c r="BV45" s="555"/>
      <c r="BW45" s="555"/>
      <c r="BX45" s="555"/>
      <c r="BY45" s="555"/>
      <c r="BZ45" s="555"/>
      <c r="CA45" s="555"/>
      <c r="CB45" s="555"/>
      <c r="CC45" s="555"/>
      <c r="CD45" s="555"/>
      <c r="CE45" s="555"/>
      <c r="CF45" s="555"/>
      <c r="CG45" s="555"/>
      <c r="CH45" s="555"/>
      <c r="CI45" s="555"/>
      <c r="CJ45" s="555"/>
      <c r="CK45" s="555"/>
      <c r="CL45" s="555"/>
      <c r="CM45" s="555"/>
      <c r="CN45" s="555"/>
      <c r="CO45" s="555"/>
      <c r="CP45" s="555"/>
      <c r="CQ45" s="555"/>
      <c r="CR45" s="555"/>
      <c r="CS45" s="555"/>
      <c r="CT45" s="555"/>
      <c r="CU45" s="555"/>
      <c r="CV45" s="555"/>
      <c r="CW45" s="555"/>
      <c r="CX45" s="555"/>
      <c r="CY45" s="555"/>
      <c r="CZ45" s="555"/>
      <c r="DA45" s="555"/>
      <c r="DB45" s="555"/>
      <c r="DC45" s="555"/>
    </row>
    <row r="46" spans="1:107">
      <c r="A46" s="555" t="s">
        <v>106</v>
      </c>
      <c r="B46" s="1116">
        <v>45870</v>
      </c>
      <c r="C46" s="1115"/>
      <c r="D46" s="1147"/>
      <c r="E46" s="1106"/>
      <c r="F46" s="1107"/>
      <c r="G46" s="1238"/>
      <c r="H46" s="1238"/>
      <c r="I46" s="1107"/>
      <c r="J46" s="1107"/>
      <c r="K46" s="1107"/>
      <c r="L46" s="1107"/>
      <c r="M46" s="1107"/>
      <c r="N46" s="1117"/>
      <c r="O46" s="1147"/>
      <c r="P46" s="555"/>
      <c r="Q46" s="555"/>
      <c r="R46" s="555"/>
      <c r="S46" s="555"/>
      <c r="T46" s="555"/>
      <c r="U46" s="555"/>
      <c r="V46" s="555"/>
      <c r="W46" s="555"/>
      <c r="X46" s="555"/>
      <c r="Y46" s="555"/>
      <c r="Z46" s="555"/>
      <c r="AA46" s="555"/>
      <c r="AB46" s="555"/>
      <c r="AC46" s="555"/>
      <c r="AD46" s="555"/>
      <c r="AE46" s="555"/>
      <c r="AF46" s="555"/>
      <c r="AG46" s="555"/>
      <c r="AH46" s="555"/>
      <c r="AI46" s="555"/>
      <c r="AJ46" s="555"/>
      <c r="AK46" s="555"/>
      <c r="AL46" s="555"/>
      <c r="AM46" s="555"/>
      <c r="AN46" s="555"/>
      <c r="AO46" s="555"/>
      <c r="AP46" s="555"/>
      <c r="AQ46" s="555"/>
      <c r="AR46" s="555"/>
      <c r="AS46" s="555"/>
      <c r="AT46" s="555"/>
      <c r="AU46" s="555"/>
      <c r="AV46" s="555"/>
      <c r="AW46" s="555"/>
      <c r="AX46" s="555"/>
      <c r="AY46" s="555"/>
      <c r="AZ46" s="555"/>
      <c r="BA46" s="555"/>
      <c r="BB46" s="555"/>
      <c r="BC46" s="555"/>
      <c r="BD46" s="555"/>
      <c r="BE46" s="555"/>
      <c r="BF46" s="555"/>
      <c r="BG46" s="555"/>
      <c r="BH46" s="555"/>
      <c r="BI46" s="555"/>
      <c r="BJ46" s="555"/>
      <c r="BK46" s="555"/>
      <c r="BL46" s="555"/>
      <c r="BM46" s="555"/>
      <c r="BN46" s="555"/>
      <c r="BO46" s="555"/>
      <c r="BP46" s="555"/>
      <c r="BQ46" s="555"/>
      <c r="BR46" s="555"/>
      <c r="BS46" s="555"/>
      <c r="BT46" s="555"/>
      <c r="BU46" s="555"/>
      <c r="BV46" s="555"/>
      <c r="BW46" s="555"/>
      <c r="BX46" s="555"/>
      <c r="BY46" s="555"/>
      <c r="BZ46" s="555"/>
      <c r="CA46" s="555"/>
      <c r="CB46" s="555"/>
      <c r="CC46" s="555"/>
      <c r="CD46" s="555"/>
      <c r="CE46" s="555"/>
      <c r="CF46" s="555"/>
      <c r="CG46" s="555"/>
      <c r="CH46" s="555"/>
      <c r="CI46" s="555"/>
      <c r="CJ46" s="555"/>
      <c r="CK46" s="555"/>
      <c r="CL46" s="555"/>
      <c r="CM46" s="555"/>
      <c r="CN46" s="555"/>
      <c r="CO46" s="555"/>
      <c r="CP46" s="555"/>
      <c r="CQ46" s="555"/>
      <c r="CR46" s="555"/>
      <c r="CS46" s="555"/>
      <c r="CT46" s="555"/>
      <c r="CU46" s="555"/>
      <c r="CV46" s="555"/>
      <c r="CW46" s="555"/>
      <c r="CX46" s="555"/>
      <c r="CY46" s="555"/>
      <c r="CZ46" s="555"/>
      <c r="DA46" s="555"/>
      <c r="DB46" s="555"/>
      <c r="DC46" s="555"/>
    </row>
    <row r="47" spans="1:107">
      <c r="A47" s="555" t="s">
        <v>106</v>
      </c>
      <c r="B47" s="1116">
        <v>45901</v>
      </c>
      <c r="C47" s="1115"/>
      <c r="D47" s="1147"/>
      <c r="E47" s="1106"/>
      <c r="F47" s="1107"/>
      <c r="G47" s="1238"/>
      <c r="H47" s="1238"/>
      <c r="I47" s="1107"/>
      <c r="J47" s="1107"/>
      <c r="K47" s="1107"/>
      <c r="L47" s="1107"/>
      <c r="M47" s="1107"/>
      <c r="N47" s="1117"/>
      <c r="O47" s="1147"/>
      <c r="P47" s="555"/>
      <c r="Q47" s="555"/>
      <c r="R47" s="555"/>
      <c r="S47" s="555"/>
      <c r="T47" s="555"/>
      <c r="U47" s="555"/>
      <c r="V47" s="555"/>
      <c r="W47" s="555"/>
      <c r="X47" s="555"/>
      <c r="Y47" s="555"/>
      <c r="Z47" s="555"/>
      <c r="AA47" s="555"/>
      <c r="AB47" s="555"/>
      <c r="AC47" s="555"/>
      <c r="AD47" s="555"/>
      <c r="AE47" s="555"/>
      <c r="AF47" s="555"/>
      <c r="AG47" s="555"/>
      <c r="AH47" s="555"/>
      <c r="AI47" s="555"/>
      <c r="AJ47" s="555"/>
      <c r="AK47" s="555"/>
      <c r="AL47" s="555"/>
      <c r="AM47" s="555"/>
      <c r="AN47" s="555"/>
      <c r="AO47" s="555"/>
      <c r="AP47" s="555"/>
      <c r="AQ47" s="555"/>
      <c r="AR47" s="555"/>
      <c r="AS47" s="555"/>
      <c r="AT47" s="555"/>
      <c r="AU47" s="555"/>
      <c r="AV47" s="555"/>
      <c r="AW47" s="555"/>
      <c r="AX47" s="555"/>
      <c r="AY47" s="555"/>
      <c r="AZ47" s="555"/>
      <c r="BA47" s="555"/>
      <c r="BB47" s="555"/>
      <c r="BC47" s="555"/>
      <c r="BD47" s="555"/>
      <c r="BE47" s="555"/>
      <c r="BF47" s="555"/>
      <c r="BG47" s="555"/>
      <c r="BH47" s="555"/>
      <c r="BI47" s="555"/>
      <c r="BJ47" s="555"/>
      <c r="BK47" s="555"/>
      <c r="BL47" s="555"/>
      <c r="BM47" s="555"/>
      <c r="BN47" s="555"/>
      <c r="BO47" s="555"/>
      <c r="BP47" s="555"/>
      <c r="BQ47" s="555"/>
      <c r="BR47" s="555"/>
      <c r="BS47" s="555"/>
      <c r="BT47" s="555"/>
      <c r="BU47" s="555"/>
      <c r="BV47" s="555"/>
      <c r="BW47" s="555"/>
      <c r="BX47" s="555"/>
      <c r="BY47" s="555"/>
      <c r="BZ47" s="555"/>
      <c r="CA47" s="555"/>
      <c r="CB47" s="555"/>
      <c r="CC47" s="555"/>
      <c r="CD47" s="555"/>
      <c r="CE47" s="555"/>
      <c r="CF47" s="555"/>
      <c r="CG47" s="555"/>
      <c r="CH47" s="555"/>
      <c r="CI47" s="555"/>
      <c r="CJ47" s="555"/>
      <c r="CK47" s="555"/>
      <c r="CL47" s="555"/>
      <c r="CM47" s="555"/>
      <c r="CN47" s="555"/>
      <c r="CO47" s="555"/>
      <c r="CP47" s="555"/>
      <c r="CQ47" s="555"/>
      <c r="CR47" s="555"/>
      <c r="CS47" s="555"/>
      <c r="CT47" s="555"/>
      <c r="CU47" s="555"/>
      <c r="CV47" s="555"/>
      <c r="CW47" s="555"/>
      <c r="CX47" s="555"/>
      <c r="CY47" s="555"/>
      <c r="CZ47" s="555"/>
      <c r="DA47" s="555"/>
      <c r="DB47" s="555"/>
      <c r="DC47" s="555"/>
    </row>
    <row r="48" spans="1:107">
      <c r="A48" s="555" t="s">
        <v>106</v>
      </c>
      <c r="B48" s="1116">
        <v>45931</v>
      </c>
      <c r="C48" s="1115"/>
      <c r="D48" s="1147"/>
      <c r="E48" s="1106"/>
      <c r="F48" s="1107"/>
      <c r="G48" s="1238"/>
      <c r="H48" s="1238"/>
      <c r="I48" s="1107"/>
      <c r="J48" s="1107"/>
      <c r="K48" s="1107"/>
      <c r="L48" s="1107"/>
      <c r="M48" s="1107"/>
      <c r="N48" s="1117"/>
      <c r="O48" s="1147"/>
      <c r="P48" s="555"/>
      <c r="Q48" s="555"/>
      <c r="R48" s="555"/>
      <c r="S48" s="555"/>
      <c r="T48" s="555"/>
      <c r="U48" s="555"/>
      <c r="V48" s="555"/>
      <c r="W48" s="555"/>
      <c r="X48" s="555"/>
      <c r="Y48" s="555"/>
      <c r="Z48" s="555"/>
      <c r="AA48" s="555"/>
      <c r="AB48" s="555"/>
      <c r="AC48" s="555"/>
      <c r="AD48" s="555"/>
      <c r="AE48" s="555"/>
      <c r="AF48" s="555"/>
      <c r="AG48" s="555"/>
      <c r="AH48" s="555"/>
      <c r="AI48" s="555"/>
      <c r="AJ48" s="555"/>
      <c r="AK48" s="555"/>
      <c r="AL48" s="555"/>
      <c r="AM48" s="555"/>
      <c r="AN48" s="555"/>
      <c r="AO48" s="555"/>
      <c r="AP48" s="555"/>
      <c r="AQ48" s="555"/>
      <c r="AR48" s="555"/>
      <c r="AS48" s="555"/>
      <c r="AT48" s="555"/>
      <c r="AU48" s="555"/>
      <c r="AV48" s="555"/>
      <c r="AW48" s="555"/>
      <c r="AX48" s="555"/>
      <c r="AY48" s="555"/>
      <c r="AZ48" s="555"/>
      <c r="BA48" s="555"/>
      <c r="BB48" s="555"/>
      <c r="BC48" s="555"/>
      <c r="BD48" s="555"/>
      <c r="BE48" s="555"/>
      <c r="BF48" s="555"/>
      <c r="BG48" s="555"/>
      <c r="BH48" s="555"/>
      <c r="BI48" s="555"/>
      <c r="BJ48" s="555"/>
      <c r="BK48" s="555"/>
      <c r="BL48" s="555"/>
      <c r="BM48" s="555"/>
      <c r="BN48" s="555"/>
      <c r="BO48" s="555"/>
      <c r="BP48" s="555"/>
      <c r="BQ48" s="555"/>
      <c r="BR48" s="555"/>
      <c r="BS48" s="555"/>
      <c r="BT48" s="555"/>
      <c r="BU48" s="555"/>
      <c r="BV48" s="555"/>
      <c r="BW48" s="555"/>
      <c r="BX48" s="555"/>
      <c r="BY48" s="555"/>
      <c r="BZ48" s="555"/>
      <c r="CA48" s="555"/>
      <c r="CB48" s="555"/>
      <c r="CC48" s="555"/>
      <c r="CD48" s="555"/>
      <c r="CE48" s="555"/>
      <c r="CF48" s="555"/>
      <c r="CG48" s="555"/>
      <c r="CH48" s="555"/>
      <c r="CI48" s="555"/>
      <c r="CJ48" s="555"/>
      <c r="CK48" s="555"/>
      <c r="CL48" s="555"/>
      <c r="CM48" s="555"/>
      <c r="CN48" s="555"/>
      <c r="CO48" s="555"/>
      <c r="CP48" s="555"/>
      <c r="CQ48" s="555"/>
      <c r="CR48" s="555"/>
      <c r="CS48" s="555"/>
      <c r="CT48" s="555"/>
      <c r="CU48" s="555"/>
      <c r="CV48" s="555"/>
      <c r="CW48" s="555"/>
      <c r="CX48" s="555"/>
      <c r="CY48" s="555"/>
      <c r="CZ48" s="555"/>
      <c r="DA48" s="555"/>
      <c r="DB48" s="555"/>
      <c r="DC48" s="555"/>
    </row>
    <row r="49" spans="1:113">
      <c r="A49" s="555" t="s">
        <v>106</v>
      </c>
      <c r="B49" s="1116">
        <v>45962</v>
      </c>
      <c r="C49" s="1115"/>
      <c r="D49" s="1147"/>
      <c r="E49" s="1106"/>
      <c r="F49" s="1107"/>
      <c r="G49" s="1238"/>
      <c r="H49" s="1238"/>
      <c r="I49" s="1107"/>
      <c r="J49" s="1107"/>
      <c r="K49" s="1107"/>
      <c r="L49" s="1107"/>
      <c r="M49" s="1107"/>
      <c r="N49" s="1117"/>
      <c r="O49" s="1147"/>
      <c r="P49" s="555"/>
      <c r="Q49" s="555"/>
      <c r="R49" s="555"/>
      <c r="S49" s="555"/>
      <c r="T49" s="555"/>
      <c r="U49" s="555"/>
      <c r="V49" s="555"/>
      <c r="W49" s="555"/>
      <c r="X49" s="555"/>
      <c r="Y49" s="555"/>
      <c r="Z49" s="555"/>
      <c r="AA49" s="555"/>
      <c r="AB49" s="555"/>
      <c r="AC49" s="555"/>
      <c r="AD49" s="555"/>
      <c r="AE49" s="555"/>
      <c r="AF49" s="555"/>
      <c r="AG49" s="555"/>
      <c r="AH49" s="555"/>
      <c r="AI49" s="555"/>
      <c r="AJ49" s="555"/>
      <c r="AK49" s="555"/>
      <c r="AL49" s="555"/>
      <c r="AM49" s="555"/>
      <c r="AN49" s="555"/>
      <c r="AO49" s="555"/>
      <c r="AP49" s="555"/>
      <c r="AQ49" s="555"/>
      <c r="AR49" s="555"/>
      <c r="AS49" s="555"/>
      <c r="AT49" s="555"/>
      <c r="AU49" s="555"/>
      <c r="AV49" s="555"/>
      <c r="AW49" s="555"/>
      <c r="AX49" s="555"/>
      <c r="AY49" s="555"/>
      <c r="AZ49" s="555"/>
      <c r="BA49" s="555"/>
      <c r="BB49" s="555"/>
      <c r="BC49" s="555"/>
      <c r="BD49" s="555"/>
      <c r="BE49" s="555"/>
      <c r="BF49" s="555"/>
      <c r="BG49" s="555"/>
      <c r="BH49" s="555"/>
      <c r="BI49" s="555"/>
      <c r="BJ49" s="555"/>
      <c r="BK49" s="555"/>
      <c r="BL49" s="555"/>
      <c r="BM49" s="555"/>
      <c r="BN49" s="555"/>
      <c r="BO49" s="555"/>
      <c r="BP49" s="555"/>
      <c r="BQ49" s="555"/>
      <c r="BR49" s="555"/>
      <c r="BS49" s="555"/>
      <c r="BT49" s="555"/>
      <c r="BU49" s="555"/>
      <c r="BV49" s="555"/>
      <c r="BW49" s="555"/>
      <c r="BX49" s="555"/>
      <c r="BY49" s="555"/>
      <c r="BZ49" s="555"/>
      <c r="CA49" s="555"/>
      <c r="CB49" s="555"/>
      <c r="CC49" s="555"/>
      <c r="CD49" s="555"/>
      <c r="CE49" s="555"/>
      <c r="CF49" s="555"/>
      <c r="CG49" s="555"/>
      <c r="CH49" s="555"/>
      <c r="CI49" s="555"/>
      <c r="CJ49" s="555"/>
      <c r="CK49" s="555"/>
      <c r="CL49" s="555"/>
      <c r="CM49" s="555"/>
      <c r="CN49" s="555"/>
      <c r="CO49" s="555"/>
      <c r="CP49" s="555"/>
      <c r="CQ49" s="555"/>
      <c r="CR49" s="555"/>
      <c r="CS49" s="555"/>
      <c r="CT49" s="555"/>
      <c r="CU49" s="555"/>
      <c r="CV49" s="555"/>
      <c r="CW49" s="555"/>
      <c r="CX49" s="555"/>
      <c r="CY49" s="555"/>
      <c r="CZ49" s="555"/>
      <c r="DA49" s="555"/>
      <c r="DB49" s="555"/>
      <c r="DC49" s="555"/>
    </row>
    <row r="50" spans="1:113">
      <c r="A50" s="555" t="s">
        <v>106</v>
      </c>
      <c r="B50" s="1116">
        <v>45992</v>
      </c>
      <c r="C50" s="1115"/>
      <c r="D50" s="1147"/>
      <c r="E50" s="1106"/>
      <c r="F50" s="1107"/>
      <c r="G50" s="1238"/>
      <c r="H50" s="1238"/>
      <c r="I50" s="1107"/>
      <c r="J50" s="1107"/>
      <c r="K50" s="1107"/>
      <c r="L50" s="1107"/>
      <c r="M50" s="1107"/>
      <c r="N50" s="1117"/>
      <c r="O50" s="1147"/>
      <c r="P50" s="555"/>
      <c r="Q50" s="555"/>
      <c r="R50" s="555"/>
      <c r="S50" s="555"/>
      <c r="T50" s="555"/>
      <c r="U50" s="555"/>
      <c r="V50" s="555"/>
      <c r="W50" s="555"/>
      <c r="X50" s="555"/>
      <c r="Y50" s="555"/>
      <c r="Z50" s="555"/>
      <c r="AA50" s="555"/>
      <c r="AB50" s="555"/>
      <c r="AC50" s="555"/>
      <c r="AD50" s="555"/>
      <c r="AE50" s="555"/>
      <c r="AF50" s="555"/>
      <c r="AG50" s="555"/>
      <c r="AH50" s="555"/>
      <c r="AI50" s="555"/>
      <c r="AJ50" s="555"/>
      <c r="AK50" s="555"/>
      <c r="AL50" s="555"/>
      <c r="AM50" s="555"/>
      <c r="AN50" s="555"/>
      <c r="AO50" s="555"/>
      <c r="AP50" s="555"/>
      <c r="AQ50" s="555"/>
      <c r="AR50" s="555"/>
      <c r="AS50" s="555"/>
      <c r="AT50" s="555"/>
      <c r="AU50" s="555"/>
      <c r="AV50" s="555"/>
      <c r="AW50" s="555"/>
      <c r="AX50" s="555"/>
      <c r="AY50" s="555"/>
      <c r="AZ50" s="555"/>
      <c r="BA50" s="555"/>
      <c r="BB50" s="555"/>
      <c r="BC50" s="555"/>
      <c r="BD50" s="555"/>
      <c r="BE50" s="555"/>
      <c r="BF50" s="555"/>
      <c r="BG50" s="555"/>
      <c r="BH50" s="555"/>
      <c r="BI50" s="555"/>
      <c r="BJ50" s="555"/>
      <c r="BK50" s="555"/>
      <c r="BL50" s="555"/>
      <c r="BM50" s="555"/>
      <c r="BN50" s="555"/>
      <c r="BO50" s="555"/>
      <c r="BP50" s="555"/>
      <c r="BQ50" s="555"/>
      <c r="BR50" s="555"/>
      <c r="BS50" s="555"/>
      <c r="BT50" s="555"/>
      <c r="BU50" s="555"/>
      <c r="BV50" s="555"/>
      <c r="BW50" s="555"/>
      <c r="BX50" s="555"/>
      <c r="BY50" s="555"/>
      <c r="BZ50" s="555"/>
      <c r="CA50" s="555"/>
      <c r="CB50" s="555"/>
      <c r="CC50" s="555"/>
      <c r="CD50" s="555"/>
      <c r="CE50" s="555"/>
      <c r="CF50" s="555"/>
      <c r="CG50" s="555"/>
      <c r="CH50" s="555"/>
      <c r="CI50" s="555"/>
      <c r="CJ50" s="555"/>
      <c r="CK50" s="555"/>
      <c r="CL50" s="555"/>
      <c r="CM50" s="555"/>
      <c r="CN50" s="555"/>
      <c r="CO50" s="555"/>
      <c r="CP50" s="555"/>
      <c r="CQ50" s="555"/>
      <c r="CR50" s="555"/>
      <c r="CS50" s="555"/>
      <c r="CT50" s="555"/>
      <c r="CU50" s="555"/>
      <c r="CV50" s="555"/>
      <c r="CW50" s="555"/>
      <c r="CX50" s="555"/>
      <c r="CY50" s="555"/>
      <c r="CZ50" s="555"/>
      <c r="DA50" s="555"/>
      <c r="DB50" s="555"/>
      <c r="DC50" s="555"/>
    </row>
    <row r="51" spans="1:113" hidden="1">
      <c r="B51" s="1116"/>
      <c r="C51" s="1115"/>
      <c r="D51" s="1147"/>
      <c r="E51" s="1106"/>
      <c r="F51" s="1107"/>
      <c r="G51" s="1238"/>
      <c r="H51" s="1238"/>
      <c r="I51" s="1107"/>
      <c r="J51" s="1107"/>
      <c r="K51" s="1107"/>
      <c r="L51" s="1107"/>
      <c r="M51" s="1107"/>
      <c r="N51" s="1117"/>
      <c r="O51" s="1147"/>
      <c r="P51" s="555"/>
      <c r="Q51" s="555"/>
      <c r="R51" s="555"/>
      <c r="S51" s="555"/>
      <c r="T51" s="555"/>
      <c r="U51" s="555"/>
      <c r="V51" s="555"/>
      <c r="W51" s="555"/>
      <c r="X51" s="555"/>
      <c r="Y51" s="555"/>
      <c r="Z51" s="555"/>
      <c r="AA51" s="555"/>
      <c r="AB51" s="555"/>
      <c r="AC51" s="555"/>
      <c r="AD51" s="555"/>
      <c r="AE51" s="555"/>
      <c r="AF51" s="555"/>
      <c r="AG51" s="555"/>
      <c r="AH51" s="555"/>
      <c r="AI51" s="555"/>
      <c r="AJ51" s="555"/>
      <c r="AK51" s="555"/>
      <c r="AL51" s="555"/>
      <c r="AM51" s="555"/>
      <c r="AN51" s="555"/>
      <c r="AO51" s="555"/>
      <c r="AP51" s="555"/>
      <c r="AQ51" s="555"/>
      <c r="AR51" s="555"/>
      <c r="AS51" s="555"/>
      <c r="AT51" s="555"/>
      <c r="AU51" s="555"/>
      <c r="AV51" s="555"/>
      <c r="AW51" s="555"/>
      <c r="AX51" s="555"/>
      <c r="AY51" s="555"/>
      <c r="AZ51" s="555"/>
      <c r="BA51" s="555"/>
      <c r="BB51" s="555"/>
      <c r="BC51" s="555"/>
      <c r="BD51" s="555"/>
      <c r="BE51" s="555"/>
      <c r="BF51" s="555"/>
      <c r="BG51" s="555"/>
      <c r="BH51" s="555"/>
      <c r="BI51" s="555"/>
      <c r="BJ51" s="555"/>
      <c r="BK51" s="555"/>
      <c r="BL51" s="555"/>
      <c r="BM51" s="555"/>
      <c r="BN51" s="555"/>
      <c r="BO51" s="555"/>
      <c r="BP51" s="555"/>
      <c r="BQ51" s="555"/>
      <c r="BR51" s="555"/>
      <c r="BS51" s="555"/>
      <c r="BT51" s="555"/>
      <c r="BU51" s="555"/>
      <c r="BV51" s="555"/>
      <c r="BW51" s="555"/>
      <c r="BX51" s="555"/>
      <c r="BY51" s="555"/>
      <c r="BZ51" s="555"/>
      <c r="CA51" s="555"/>
      <c r="CB51" s="555"/>
      <c r="CC51" s="555"/>
      <c r="CD51" s="555"/>
      <c r="CE51" s="555"/>
      <c r="CF51" s="555"/>
      <c r="CG51" s="555"/>
      <c r="CH51" s="555"/>
      <c r="CI51" s="555"/>
      <c r="CJ51" s="555"/>
      <c r="CK51" s="555"/>
      <c r="CL51" s="555"/>
      <c r="CM51" s="555"/>
      <c r="CN51" s="555"/>
      <c r="CO51" s="555"/>
      <c r="CP51" s="555"/>
      <c r="CQ51" s="555"/>
      <c r="CR51" s="555"/>
      <c r="CS51" s="555"/>
      <c r="CT51" s="555"/>
      <c r="CU51" s="555"/>
      <c r="CV51" s="555"/>
      <c r="CW51" s="555"/>
      <c r="CX51" s="555"/>
      <c r="CY51" s="555"/>
      <c r="CZ51" s="555"/>
      <c r="DA51" s="555"/>
      <c r="DB51" s="555"/>
      <c r="DC51" s="555"/>
    </row>
    <row r="52" spans="1:113" s="1127" customFormat="1" ht="10.5" hidden="1" customHeight="1">
      <c r="A52" s="1148"/>
      <c r="B52" s="1128"/>
      <c r="C52" s="1129"/>
      <c r="D52" s="1129"/>
      <c r="E52" s="1242"/>
      <c r="F52" s="1150"/>
      <c r="G52" s="1241"/>
      <c r="H52" s="1241"/>
      <c r="I52" s="1150"/>
      <c r="J52" s="1150"/>
      <c r="K52" s="1150"/>
      <c r="L52" s="1150"/>
      <c r="M52" s="1150"/>
      <c r="N52" s="1130"/>
      <c r="O52" s="1242"/>
      <c r="P52" s="1148"/>
      <c r="Q52" s="1148"/>
      <c r="R52" s="1148"/>
      <c r="S52" s="1148"/>
      <c r="T52" s="1148"/>
      <c r="U52" s="1148"/>
      <c r="V52" s="1148"/>
      <c r="W52" s="1148"/>
      <c r="X52" s="1148"/>
      <c r="Y52" s="1148"/>
      <c r="Z52" s="1148"/>
      <c r="AA52" s="1148"/>
      <c r="AB52" s="1148"/>
      <c r="AC52" s="1148"/>
      <c r="AD52" s="1148"/>
      <c r="AE52" s="1148"/>
      <c r="AF52" s="1148"/>
      <c r="AG52" s="1148"/>
      <c r="AH52" s="1148"/>
      <c r="AI52" s="1148"/>
      <c r="AJ52" s="1148"/>
      <c r="AK52" s="1148"/>
      <c r="AL52" s="1148"/>
      <c r="AM52" s="1148"/>
      <c r="AN52" s="1148"/>
      <c r="AO52" s="1148"/>
      <c r="AP52" s="1148"/>
      <c r="AQ52" s="1148"/>
      <c r="AR52" s="1148"/>
      <c r="AS52" s="1148"/>
      <c r="AT52" s="1148"/>
      <c r="AU52" s="1148"/>
      <c r="AV52" s="1148"/>
      <c r="AW52" s="1148"/>
      <c r="AX52" s="1148"/>
      <c r="AY52" s="1148"/>
      <c r="AZ52" s="1148"/>
      <c r="BA52" s="1148"/>
      <c r="BB52" s="1148"/>
      <c r="BC52" s="1148"/>
      <c r="BD52" s="1148"/>
      <c r="BE52" s="1148"/>
      <c r="BF52" s="1148"/>
      <c r="BG52" s="1148"/>
      <c r="BH52" s="1148"/>
      <c r="BI52" s="1148"/>
      <c r="BJ52" s="1148"/>
      <c r="BK52" s="1148"/>
      <c r="BL52" s="1148"/>
      <c r="BM52" s="1148"/>
      <c r="BN52" s="1148"/>
      <c r="BO52" s="1148"/>
      <c r="BP52" s="1148"/>
      <c r="BQ52" s="1148"/>
      <c r="BR52" s="1148"/>
      <c r="BS52" s="1148"/>
      <c r="BT52" s="1148"/>
      <c r="BU52" s="1148"/>
      <c r="BV52" s="1148"/>
      <c r="BW52" s="1148"/>
      <c r="BX52" s="1148"/>
      <c r="BY52" s="1148"/>
      <c r="BZ52" s="1148"/>
      <c r="CA52" s="1148"/>
      <c r="CB52" s="1148"/>
      <c r="CC52" s="1148"/>
      <c r="CD52" s="1148"/>
      <c r="CE52" s="1148"/>
      <c r="CF52" s="1148"/>
      <c r="CG52" s="1148"/>
      <c r="CH52" s="1148"/>
      <c r="CI52" s="1148"/>
      <c r="CJ52" s="1148"/>
      <c r="CK52" s="1148"/>
      <c r="CL52" s="1148"/>
      <c r="CM52" s="1148"/>
      <c r="CN52" s="1148"/>
      <c r="CO52" s="1148"/>
      <c r="CP52" s="1148"/>
      <c r="CQ52" s="1148"/>
      <c r="CR52" s="1148"/>
      <c r="CS52" s="1148"/>
      <c r="CT52" s="1148"/>
      <c r="CU52" s="1148"/>
      <c r="CV52" s="1148"/>
      <c r="CW52" s="1148"/>
      <c r="CX52" s="1148"/>
      <c r="CY52" s="1148"/>
      <c r="CZ52" s="1148"/>
      <c r="DA52" s="1148"/>
      <c r="DB52" s="1148"/>
      <c r="DC52" s="1148"/>
      <c r="DI52" s="1148"/>
    </row>
    <row r="53" spans="1:113" hidden="1">
      <c r="A53" s="555" t="s">
        <v>107</v>
      </c>
      <c r="B53" s="1116">
        <v>44835</v>
      </c>
      <c r="C53" s="1115">
        <v>44851</v>
      </c>
      <c r="D53" s="1147"/>
      <c r="E53" s="1106"/>
      <c r="F53" s="1107"/>
      <c r="G53" s="1238"/>
      <c r="H53" s="1238"/>
      <c r="I53" s="1107"/>
      <c r="J53" s="1107"/>
      <c r="K53" s="1107"/>
      <c r="L53" s="1107"/>
      <c r="M53" s="1107"/>
      <c r="N53" s="1118" t="s">
        <v>511</v>
      </c>
      <c r="O53" s="1147"/>
      <c r="P53" s="555"/>
      <c r="Q53" s="555"/>
      <c r="R53" s="555"/>
      <c r="S53" s="555"/>
      <c r="T53" s="555"/>
      <c r="U53" s="555"/>
      <c r="V53" s="555"/>
      <c r="W53" s="555"/>
      <c r="X53" s="555"/>
      <c r="Y53" s="555"/>
      <c r="Z53" s="555"/>
      <c r="AA53" s="555"/>
      <c r="AB53" s="555"/>
      <c r="AC53" s="555"/>
      <c r="AD53" s="555"/>
      <c r="AE53" s="555"/>
      <c r="AF53" s="555"/>
      <c r="AG53" s="555"/>
      <c r="AH53" s="555"/>
      <c r="AI53" s="555"/>
      <c r="AJ53" s="555"/>
      <c r="AK53" s="555"/>
      <c r="AL53" s="555"/>
      <c r="AM53" s="555"/>
      <c r="AN53" s="555"/>
      <c r="AO53" s="555"/>
      <c r="AP53" s="555"/>
      <c r="AQ53" s="555"/>
      <c r="AR53" s="555"/>
      <c r="AS53" s="555"/>
      <c r="AT53" s="555"/>
      <c r="AU53" s="555"/>
      <c r="AV53" s="555"/>
      <c r="AW53" s="555"/>
      <c r="AX53" s="555"/>
      <c r="AY53" s="555"/>
      <c r="AZ53" s="555"/>
      <c r="BA53" s="555"/>
      <c r="BB53" s="555"/>
      <c r="BC53" s="555"/>
      <c r="BD53" s="555"/>
      <c r="BE53" s="555"/>
      <c r="BF53" s="555"/>
      <c r="BG53" s="555"/>
      <c r="BH53" s="555"/>
      <c r="BI53" s="555"/>
      <c r="BJ53" s="555"/>
      <c r="BK53" s="555"/>
      <c r="BL53" s="555"/>
      <c r="BM53" s="555"/>
      <c r="BN53" s="555"/>
      <c r="BO53" s="555"/>
      <c r="BP53" s="555"/>
      <c r="BQ53" s="555"/>
      <c r="BR53" s="555"/>
      <c r="BS53" s="555"/>
      <c r="BT53" s="555"/>
      <c r="BU53" s="555"/>
      <c r="BV53" s="555"/>
      <c r="BW53" s="555"/>
      <c r="BX53" s="555"/>
      <c r="BY53" s="555"/>
      <c r="BZ53" s="555"/>
      <c r="CA53" s="555"/>
      <c r="CB53" s="555"/>
      <c r="CC53" s="555"/>
      <c r="CD53" s="555"/>
      <c r="CE53" s="555"/>
      <c r="CF53" s="555"/>
      <c r="CG53" s="555"/>
      <c r="CH53" s="555"/>
      <c r="CI53" s="555"/>
      <c r="CJ53" s="555"/>
      <c r="CK53" s="555"/>
      <c r="CL53" s="555"/>
      <c r="CM53" s="555"/>
      <c r="CN53" s="555"/>
      <c r="CO53" s="555"/>
      <c r="CP53" s="555"/>
      <c r="CQ53" s="555"/>
      <c r="CR53" s="555"/>
      <c r="CS53" s="555"/>
      <c r="CT53" s="555"/>
      <c r="CU53" s="555"/>
      <c r="CV53" s="555"/>
      <c r="CW53" s="555"/>
      <c r="CX53" s="555"/>
      <c r="CY53" s="555"/>
      <c r="CZ53" s="555"/>
      <c r="DA53" s="555"/>
      <c r="DB53" s="555"/>
      <c r="DC53" s="555"/>
    </row>
    <row r="54" spans="1:113" hidden="1">
      <c r="A54" s="555" t="s">
        <v>107</v>
      </c>
      <c r="B54" s="1116">
        <v>44896</v>
      </c>
      <c r="C54" s="1115">
        <v>44915</v>
      </c>
      <c r="D54" s="1147">
        <v>45.65</v>
      </c>
      <c r="E54" s="1106"/>
      <c r="F54" s="1107"/>
      <c r="G54" s="1238"/>
      <c r="H54" s="1238"/>
      <c r="I54" s="1107"/>
      <c r="J54" s="1107"/>
      <c r="K54" s="1107"/>
      <c r="L54" s="1107"/>
      <c r="M54" s="1107"/>
      <c r="N54" s="1117"/>
      <c r="O54" s="1147">
        <v>7.11</v>
      </c>
      <c r="P54" s="555">
        <v>3150</v>
      </c>
      <c r="Q54" s="555" t="s">
        <v>51</v>
      </c>
      <c r="R54" s="555" t="s">
        <v>51</v>
      </c>
      <c r="S54" s="555">
        <v>588</v>
      </c>
      <c r="T54" s="555">
        <v>588</v>
      </c>
      <c r="U54" s="555"/>
      <c r="V54" s="555">
        <v>527</v>
      </c>
      <c r="W54" s="555">
        <v>521</v>
      </c>
      <c r="X54" s="555">
        <v>116</v>
      </c>
      <c r="Y54" s="555">
        <v>78</v>
      </c>
      <c r="Z54" s="555">
        <v>341</v>
      </c>
      <c r="AA54" s="555">
        <v>11</v>
      </c>
      <c r="AB54" s="555"/>
      <c r="AC54" s="555" t="s">
        <v>30</v>
      </c>
      <c r="AD54" s="555">
        <v>1E-3</v>
      </c>
      <c r="AE54" s="555" t="s">
        <v>17</v>
      </c>
      <c r="AF54" s="555">
        <v>4.1000000000000002E-2</v>
      </c>
      <c r="AG54" s="555"/>
      <c r="AH54" s="555" t="s">
        <v>17</v>
      </c>
      <c r="AI54" s="555"/>
      <c r="AJ54" s="555"/>
      <c r="AK54" s="555"/>
      <c r="AL54" s="555" t="s">
        <v>17</v>
      </c>
      <c r="AM54" s="555"/>
      <c r="AN54" s="555" t="s">
        <v>30</v>
      </c>
      <c r="AO54" s="555">
        <v>2.5999999999999999E-2</v>
      </c>
      <c r="AP54" s="555">
        <v>0.31</v>
      </c>
      <c r="AQ54" s="555" t="s">
        <v>52</v>
      </c>
      <c r="AR54" s="555">
        <v>0.31</v>
      </c>
      <c r="AS54" s="555" t="s">
        <v>17</v>
      </c>
      <c r="AT54" s="555" t="s">
        <v>17</v>
      </c>
      <c r="AU54" s="555">
        <v>4.3999999999999997E-2</v>
      </c>
      <c r="AV54" s="555"/>
      <c r="AW54" s="555">
        <v>3.0000000000000001E-3</v>
      </c>
      <c r="AX54" s="555"/>
      <c r="AY54" s="555"/>
      <c r="AZ54" s="555"/>
      <c r="BA54" s="555" t="s">
        <v>17</v>
      </c>
      <c r="BB54" s="555"/>
      <c r="BC54" s="555" t="s">
        <v>30</v>
      </c>
      <c r="BD54" s="555">
        <v>7.0999999999999994E-2</v>
      </c>
      <c r="BE54" s="555">
        <v>0.4</v>
      </c>
      <c r="BF54" s="555">
        <v>0.53</v>
      </c>
      <c r="BG54" s="555"/>
      <c r="BH54" s="555"/>
      <c r="BI54" s="555"/>
      <c r="BJ54" s="555">
        <v>2.08</v>
      </c>
      <c r="BK54" s="555">
        <v>0.06</v>
      </c>
      <c r="BL54" s="555">
        <v>0.81</v>
      </c>
      <c r="BM54" s="555">
        <v>0.87</v>
      </c>
      <c r="BN54" s="555">
        <v>37.4</v>
      </c>
      <c r="BO54" s="555">
        <v>27.3</v>
      </c>
      <c r="BP54" s="555">
        <v>15.6</v>
      </c>
      <c r="BQ54" s="555"/>
      <c r="BR54" s="555"/>
      <c r="BS54" s="555"/>
      <c r="BT54" s="555"/>
      <c r="BU54" s="555"/>
      <c r="BV54" s="555"/>
      <c r="BW54" s="555"/>
      <c r="BX54" s="555"/>
      <c r="BY54" s="555"/>
      <c r="BZ54" s="555"/>
      <c r="CA54" s="555"/>
      <c r="CB54" s="555"/>
      <c r="CC54" s="555"/>
      <c r="CD54" s="555"/>
      <c r="CE54" s="555"/>
      <c r="CF54" s="555"/>
      <c r="CG54" s="555"/>
      <c r="CH54" s="555"/>
      <c r="CI54" s="555"/>
      <c r="CJ54" s="555"/>
      <c r="CK54" s="555"/>
      <c r="CL54" s="555"/>
      <c r="CM54" s="555"/>
      <c r="CN54" s="555"/>
      <c r="CO54" s="555"/>
      <c r="CP54" s="555"/>
      <c r="CQ54" s="555"/>
      <c r="CR54" s="555"/>
      <c r="CS54" s="555"/>
      <c r="CT54" s="555"/>
      <c r="CU54" s="555"/>
      <c r="CV54" s="555"/>
      <c r="CW54" s="555"/>
      <c r="CX54" s="555"/>
      <c r="CY54" s="555"/>
      <c r="CZ54" s="555"/>
      <c r="DA54" s="555"/>
      <c r="DB54" s="555"/>
      <c r="DC54" s="555"/>
      <c r="DD54" s="400">
        <v>2.7</v>
      </c>
      <c r="DE54" s="400">
        <v>3.6</v>
      </c>
      <c r="DF54" s="400">
        <v>1.02</v>
      </c>
      <c r="DG54" s="400">
        <v>0.67</v>
      </c>
    </row>
    <row r="55" spans="1:113" hidden="1">
      <c r="A55" s="555" t="s">
        <v>107</v>
      </c>
      <c r="B55" s="1116">
        <v>44958</v>
      </c>
      <c r="C55" s="1115">
        <v>44978</v>
      </c>
      <c r="D55" s="1147">
        <v>45.93</v>
      </c>
      <c r="E55" s="1106"/>
      <c r="F55" s="1107"/>
      <c r="G55" s="1238"/>
      <c r="H55" s="1238"/>
      <c r="I55" s="1107"/>
      <c r="J55" s="1107"/>
      <c r="K55" s="1107"/>
      <c r="L55" s="1107"/>
      <c r="M55" s="1107"/>
      <c r="N55" s="1202"/>
      <c r="O55" s="1147"/>
      <c r="P55" s="555"/>
      <c r="Q55" s="555"/>
      <c r="R55" s="555"/>
      <c r="S55" s="555"/>
      <c r="T55" s="555"/>
      <c r="U55" s="555"/>
      <c r="V55" s="555"/>
      <c r="W55" s="555"/>
      <c r="X55" s="555"/>
      <c r="Y55" s="555"/>
      <c r="Z55" s="555"/>
      <c r="AA55" s="555"/>
      <c r="AB55" s="555"/>
      <c r="AC55" s="555"/>
      <c r="AD55" s="555"/>
      <c r="AE55" s="555"/>
      <c r="AF55" s="555"/>
      <c r="AG55" s="555"/>
      <c r="AH55" s="555"/>
      <c r="AI55" s="555"/>
      <c r="AJ55" s="555"/>
      <c r="AK55" s="555"/>
      <c r="AL55" s="555"/>
      <c r="AM55" s="555"/>
      <c r="AN55" s="555"/>
      <c r="AO55" s="555"/>
      <c r="AP55" s="555"/>
      <c r="AQ55" s="555"/>
      <c r="AR55" s="555"/>
      <c r="AS55" s="555"/>
      <c r="AT55" s="555"/>
      <c r="AU55" s="555"/>
      <c r="AV55" s="555"/>
      <c r="AW55" s="555"/>
      <c r="AX55" s="555"/>
      <c r="AY55" s="555"/>
      <c r="AZ55" s="555"/>
      <c r="BA55" s="555"/>
      <c r="BB55" s="555"/>
      <c r="BC55" s="555"/>
      <c r="BD55" s="555"/>
      <c r="BE55" s="555"/>
      <c r="BF55" s="555"/>
      <c r="BG55" s="555"/>
      <c r="BH55" s="555"/>
      <c r="BI55" s="555"/>
      <c r="BJ55" s="555"/>
      <c r="BK55" s="555"/>
      <c r="BL55" s="555"/>
      <c r="BM55" s="555"/>
      <c r="BN55" s="555"/>
      <c r="BO55" s="555"/>
      <c r="BP55" s="555"/>
      <c r="BQ55" s="555"/>
      <c r="BR55" s="555"/>
      <c r="BS55" s="555"/>
      <c r="BT55" s="555"/>
      <c r="BU55" s="555"/>
      <c r="BV55" s="555"/>
      <c r="BW55" s="555"/>
      <c r="BX55" s="555"/>
      <c r="BY55" s="555"/>
      <c r="BZ55" s="555"/>
      <c r="CA55" s="555"/>
      <c r="CB55" s="555"/>
      <c r="CC55" s="555"/>
      <c r="CD55" s="555"/>
      <c r="CE55" s="555"/>
      <c r="CF55" s="555"/>
      <c r="CG55" s="555"/>
      <c r="CH55" s="555"/>
      <c r="CI55" s="555"/>
      <c r="CJ55" s="555"/>
      <c r="CK55" s="555"/>
      <c r="CL55" s="555"/>
      <c r="CM55" s="555"/>
      <c r="CN55" s="555"/>
      <c r="CO55" s="555"/>
      <c r="CP55" s="555"/>
      <c r="CQ55" s="555"/>
      <c r="CR55" s="555"/>
      <c r="CS55" s="555"/>
      <c r="CT55" s="555"/>
      <c r="CU55" s="555"/>
      <c r="CV55" s="555"/>
      <c r="CW55" s="555"/>
      <c r="CX55" s="555"/>
      <c r="CY55" s="555"/>
      <c r="CZ55" s="555"/>
      <c r="DA55" s="555"/>
      <c r="DB55" s="555"/>
      <c r="DC55" s="555"/>
    </row>
    <row r="56" spans="1:113" hidden="1">
      <c r="A56" s="555" t="s">
        <v>107</v>
      </c>
      <c r="B56" s="1116">
        <v>45017</v>
      </c>
      <c r="C56" s="1115">
        <v>45042</v>
      </c>
      <c r="D56" s="1147">
        <v>45.66</v>
      </c>
      <c r="E56" s="1106"/>
      <c r="F56" s="1107"/>
      <c r="G56" s="1238"/>
      <c r="H56" s="1238"/>
      <c r="I56" s="1107"/>
      <c r="J56" s="1107"/>
      <c r="K56" s="1107"/>
      <c r="L56" s="1107"/>
      <c r="M56" s="1107"/>
      <c r="N56" s="1202"/>
      <c r="O56" s="1147"/>
      <c r="P56" s="555"/>
      <c r="Q56" s="555"/>
      <c r="R56" s="555"/>
      <c r="S56" s="555"/>
      <c r="T56" s="555"/>
      <c r="U56" s="555"/>
      <c r="V56" s="555"/>
      <c r="W56" s="555"/>
      <c r="X56" s="555"/>
      <c r="Y56" s="555"/>
      <c r="Z56" s="555"/>
      <c r="AA56" s="555"/>
      <c r="AB56" s="555"/>
      <c r="AC56" s="555"/>
      <c r="AD56" s="555"/>
      <c r="AE56" s="555"/>
      <c r="AF56" s="555"/>
      <c r="AG56" s="555"/>
      <c r="AH56" s="555"/>
      <c r="AI56" s="555"/>
      <c r="AJ56" s="555"/>
      <c r="AK56" s="555"/>
      <c r="AL56" s="555"/>
      <c r="AM56" s="555"/>
      <c r="AN56" s="555"/>
      <c r="AO56" s="555"/>
      <c r="AP56" s="555"/>
      <c r="AQ56" s="555"/>
      <c r="AR56" s="555"/>
      <c r="AS56" s="555"/>
      <c r="AT56" s="555"/>
      <c r="AU56" s="555"/>
      <c r="AV56" s="555"/>
      <c r="AW56" s="555"/>
      <c r="AX56" s="555"/>
      <c r="AY56" s="555"/>
      <c r="AZ56" s="555"/>
      <c r="BA56" s="555"/>
      <c r="BB56" s="555"/>
      <c r="BC56" s="555"/>
      <c r="BD56" s="555"/>
      <c r="BE56" s="555"/>
      <c r="BF56" s="555"/>
      <c r="BG56" s="555"/>
      <c r="BH56" s="555"/>
      <c r="BI56" s="555"/>
      <c r="BJ56" s="555"/>
      <c r="BK56" s="555"/>
      <c r="BL56" s="555"/>
      <c r="BM56" s="555"/>
      <c r="BN56" s="555"/>
      <c r="BO56" s="555"/>
      <c r="BP56" s="555"/>
      <c r="BQ56" s="555"/>
      <c r="BR56" s="555"/>
      <c r="BS56" s="555"/>
      <c r="BT56" s="555"/>
      <c r="BU56" s="555"/>
      <c r="BV56" s="555"/>
      <c r="BW56" s="555"/>
      <c r="BX56" s="555"/>
      <c r="BY56" s="555"/>
      <c r="BZ56" s="555"/>
      <c r="CA56" s="555"/>
      <c r="CB56" s="555"/>
      <c r="CC56" s="555"/>
      <c r="CD56" s="555"/>
      <c r="CE56" s="555"/>
      <c r="CF56" s="555"/>
      <c r="CG56" s="555"/>
      <c r="CH56" s="555"/>
      <c r="CI56" s="555"/>
      <c r="CJ56" s="555"/>
      <c r="CK56" s="555"/>
      <c r="CL56" s="555"/>
      <c r="CM56" s="555"/>
      <c r="CN56" s="555"/>
      <c r="CO56" s="555"/>
      <c r="CP56" s="555"/>
      <c r="CQ56" s="555"/>
      <c r="CR56" s="555"/>
      <c r="CS56" s="555"/>
      <c r="CT56" s="555"/>
      <c r="CU56" s="555"/>
      <c r="CV56" s="555"/>
      <c r="CW56" s="555"/>
      <c r="CX56" s="555"/>
      <c r="CY56" s="555"/>
      <c r="CZ56" s="555"/>
      <c r="DA56" s="555"/>
      <c r="DB56" s="555"/>
      <c r="DC56" s="555"/>
    </row>
    <row r="57" spans="1:113" hidden="1">
      <c r="A57" s="555" t="s">
        <v>107</v>
      </c>
      <c r="B57" s="1116">
        <v>45078</v>
      </c>
      <c r="C57" s="1115">
        <v>45104</v>
      </c>
      <c r="D57" s="1147">
        <v>45.74</v>
      </c>
      <c r="E57" s="1106"/>
      <c r="F57" s="1107"/>
      <c r="G57" s="1238"/>
      <c r="H57" s="1238"/>
      <c r="I57" s="1107"/>
      <c r="J57" s="1107"/>
      <c r="K57" s="1107"/>
      <c r="L57" s="1107"/>
      <c r="M57" s="1107"/>
      <c r="N57" s="1202"/>
      <c r="O57" s="1147"/>
      <c r="P57" s="555"/>
      <c r="Q57" s="555"/>
      <c r="R57" s="555"/>
      <c r="S57" s="555"/>
      <c r="T57" s="555"/>
      <c r="U57" s="555"/>
      <c r="V57" s="555"/>
      <c r="W57" s="555"/>
      <c r="X57" s="555"/>
      <c r="Y57" s="555"/>
      <c r="Z57" s="555"/>
      <c r="AA57" s="555"/>
      <c r="AB57" s="555"/>
      <c r="AC57" s="555"/>
      <c r="AD57" s="555"/>
      <c r="AE57" s="555"/>
      <c r="AF57" s="555"/>
      <c r="AG57" s="555"/>
      <c r="AH57" s="555"/>
      <c r="AI57" s="555"/>
      <c r="AJ57" s="555"/>
      <c r="AK57" s="555"/>
      <c r="AL57" s="555"/>
      <c r="AM57" s="555"/>
      <c r="AN57" s="555"/>
      <c r="AO57" s="555"/>
      <c r="AP57" s="555"/>
      <c r="AQ57" s="555"/>
      <c r="AR57" s="555"/>
      <c r="AS57" s="555"/>
      <c r="AT57" s="555"/>
      <c r="AU57" s="555"/>
      <c r="AV57" s="555"/>
      <c r="AW57" s="555"/>
      <c r="AX57" s="555"/>
      <c r="AY57" s="555"/>
      <c r="AZ57" s="555"/>
      <c r="BA57" s="555"/>
      <c r="BB57" s="555"/>
      <c r="BC57" s="555"/>
      <c r="BD57" s="555"/>
      <c r="BE57" s="555"/>
      <c r="BF57" s="555"/>
      <c r="BG57" s="555"/>
      <c r="BH57" s="555"/>
      <c r="BI57" s="555"/>
      <c r="BJ57" s="555"/>
      <c r="BK57" s="555"/>
      <c r="BL57" s="555"/>
      <c r="BM57" s="555"/>
      <c r="BN57" s="555"/>
      <c r="BO57" s="555"/>
      <c r="BP57" s="555"/>
      <c r="BQ57" s="555"/>
      <c r="BR57" s="555"/>
      <c r="BS57" s="555"/>
      <c r="BT57" s="555"/>
      <c r="BU57" s="555"/>
      <c r="BV57" s="555"/>
      <c r="BW57" s="555"/>
      <c r="BX57" s="555"/>
      <c r="BY57" s="555"/>
      <c r="BZ57" s="555"/>
      <c r="CA57" s="555"/>
      <c r="CB57" s="555"/>
      <c r="CC57" s="555"/>
      <c r="CD57" s="555"/>
      <c r="CE57" s="555"/>
      <c r="CF57" s="555"/>
      <c r="CG57" s="555"/>
      <c r="CH57" s="555"/>
      <c r="CI57" s="555"/>
      <c r="CJ57" s="555"/>
      <c r="CK57" s="555"/>
      <c r="CL57" s="555"/>
      <c r="CM57" s="555"/>
      <c r="CN57" s="555"/>
      <c r="CO57" s="555"/>
      <c r="CP57" s="555"/>
      <c r="CQ57" s="555"/>
      <c r="CR57" s="555"/>
      <c r="CS57" s="555"/>
      <c r="CT57" s="555"/>
      <c r="CU57" s="555"/>
      <c r="CV57" s="555"/>
      <c r="CW57" s="555"/>
      <c r="CX57" s="555"/>
      <c r="CY57" s="555"/>
      <c r="CZ57" s="555"/>
      <c r="DA57" s="555"/>
      <c r="DB57" s="555"/>
      <c r="DC57" s="555"/>
    </row>
    <row r="58" spans="1:113" hidden="1">
      <c r="A58" s="555" t="s">
        <v>107</v>
      </c>
      <c r="B58" s="1116">
        <v>45139</v>
      </c>
      <c r="C58" s="1115">
        <v>45153</v>
      </c>
      <c r="D58" s="1147">
        <v>45.61</v>
      </c>
      <c r="E58" s="1106"/>
      <c r="F58" s="1107"/>
      <c r="G58" s="1238"/>
      <c r="H58" s="1238"/>
      <c r="I58" s="1107"/>
      <c r="J58" s="1107"/>
      <c r="K58" s="1107"/>
      <c r="L58" s="1107"/>
      <c r="M58" s="1107"/>
      <c r="N58" s="1202"/>
      <c r="O58" s="1147"/>
      <c r="P58" s="555"/>
      <c r="Q58" s="555"/>
      <c r="R58" s="555"/>
      <c r="S58" s="555"/>
      <c r="T58" s="555"/>
      <c r="U58" s="555"/>
      <c r="V58" s="555"/>
      <c r="W58" s="555"/>
      <c r="X58" s="555"/>
      <c r="Y58" s="555"/>
      <c r="Z58" s="555"/>
      <c r="AA58" s="555"/>
      <c r="AB58" s="555"/>
      <c r="AC58" s="555"/>
      <c r="AD58" s="555"/>
      <c r="AE58" s="555"/>
      <c r="AF58" s="555"/>
      <c r="AG58" s="555"/>
      <c r="AH58" s="555"/>
      <c r="AI58" s="555"/>
      <c r="AJ58" s="555"/>
      <c r="AK58" s="555"/>
      <c r="AL58" s="555"/>
      <c r="AM58" s="555"/>
      <c r="AN58" s="555"/>
      <c r="AO58" s="555"/>
      <c r="AP58" s="555"/>
      <c r="AQ58" s="555"/>
      <c r="AR58" s="555"/>
      <c r="AS58" s="555"/>
      <c r="AT58" s="555"/>
      <c r="AU58" s="555"/>
      <c r="AV58" s="555"/>
      <c r="AW58" s="555"/>
      <c r="AX58" s="555"/>
      <c r="AY58" s="555"/>
      <c r="AZ58" s="555"/>
      <c r="BA58" s="555"/>
      <c r="BB58" s="555"/>
      <c r="BC58" s="555"/>
      <c r="BD58" s="555"/>
      <c r="BE58" s="555"/>
      <c r="BF58" s="555"/>
      <c r="BG58" s="555"/>
      <c r="BH58" s="555"/>
      <c r="BI58" s="555"/>
      <c r="BJ58" s="555"/>
      <c r="BK58" s="555"/>
      <c r="BL58" s="555"/>
      <c r="BM58" s="555"/>
      <c r="BN58" s="555"/>
      <c r="BO58" s="555"/>
      <c r="BP58" s="555"/>
      <c r="BQ58" s="555"/>
      <c r="BR58" s="555"/>
      <c r="BS58" s="555"/>
      <c r="BT58" s="555"/>
      <c r="BU58" s="555"/>
      <c r="BV58" s="555"/>
      <c r="BW58" s="555"/>
      <c r="BX58" s="555"/>
      <c r="BY58" s="555"/>
      <c r="BZ58" s="555"/>
      <c r="CA58" s="555"/>
      <c r="CB58" s="555"/>
      <c r="CC58" s="555"/>
      <c r="CD58" s="555"/>
      <c r="CE58" s="555"/>
      <c r="CF58" s="555"/>
      <c r="CG58" s="555"/>
      <c r="CH58" s="555"/>
      <c r="CI58" s="555"/>
      <c r="CJ58" s="555"/>
      <c r="CK58" s="555"/>
      <c r="CL58" s="555"/>
      <c r="CM58" s="555"/>
      <c r="CN58" s="555"/>
      <c r="CO58" s="555"/>
      <c r="CP58" s="555"/>
      <c r="CQ58" s="555"/>
      <c r="CR58" s="555"/>
      <c r="CS58" s="555"/>
      <c r="CT58" s="555"/>
      <c r="CU58" s="555"/>
      <c r="CV58" s="555"/>
      <c r="CW58" s="555"/>
      <c r="CX58" s="555"/>
      <c r="CY58" s="555"/>
      <c r="CZ58" s="555"/>
      <c r="DA58" s="555"/>
      <c r="DB58" s="555"/>
      <c r="DC58" s="555"/>
    </row>
    <row r="59" spans="1:113" hidden="1">
      <c r="A59" s="555" t="s">
        <v>107</v>
      </c>
      <c r="B59" s="1116">
        <v>45200</v>
      </c>
      <c r="C59" s="1115">
        <v>45209</v>
      </c>
      <c r="D59" s="1147">
        <v>45.65</v>
      </c>
      <c r="E59" s="1106"/>
      <c r="F59" s="1107"/>
      <c r="G59" s="1238"/>
      <c r="H59" s="1238"/>
      <c r="I59" s="1107"/>
      <c r="J59" s="1107"/>
      <c r="K59" s="1107"/>
      <c r="L59" s="1107"/>
      <c r="M59" s="1107"/>
      <c r="N59" s="1202"/>
      <c r="O59" s="1147"/>
      <c r="P59" s="555"/>
      <c r="Q59" s="555"/>
      <c r="R59" s="555"/>
      <c r="S59" s="555"/>
      <c r="T59" s="555"/>
      <c r="U59" s="555"/>
      <c r="V59" s="555"/>
      <c r="W59" s="555"/>
      <c r="X59" s="555"/>
      <c r="Y59" s="555"/>
      <c r="Z59" s="555"/>
      <c r="AA59" s="555"/>
      <c r="AB59" s="555"/>
      <c r="AC59" s="555"/>
      <c r="AD59" s="555"/>
      <c r="AE59" s="555"/>
      <c r="AF59" s="555"/>
      <c r="AG59" s="555"/>
      <c r="AH59" s="555"/>
      <c r="AI59" s="555"/>
      <c r="AJ59" s="555"/>
      <c r="AK59" s="555"/>
      <c r="AL59" s="555"/>
      <c r="AM59" s="555"/>
      <c r="AN59" s="555"/>
      <c r="AO59" s="555"/>
      <c r="AP59" s="555"/>
      <c r="AQ59" s="555"/>
      <c r="AR59" s="555"/>
      <c r="AS59" s="555"/>
      <c r="AT59" s="555"/>
      <c r="AU59" s="555"/>
      <c r="AV59" s="555"/>
      <c r="AW59" s="555"/>
      <c r="AX59" s="555"/>
      <c r="AY59" s="555"/>
      <c r="AZ59" s="555"/>
      <c r="BA59" s="555"/>
      <c r="BB59" s="555"/>
      <c r="BC59" s="555"/>
      <c r="BD59" s="555"/>
      <c r="BE59" s="555"/>
      <c r="BF59" s="555"/>
      <c r="BG59" s="555"/>
      <c r="BH59" s="555"/>
      <c r="BI59" s="555"/>
      <c r="BJ59" s="555"/>
      <c r="BK59" s="555"/>
      <c r="BL59" s="555"/>
      <c r="BM59" s="555"/>
      <c r="BN59" s="555"/>
      <c r="BO59" s="555"/>
      <c r="BP59" s="555"/>
      <c r="BQ59" s="555"/>
      <c r="BR59" s="555"/>
      <c r="BS59" s="555"/>
      <c r="BT59" s="555"/>
      <c r="BU59" s="555"/>
      <c r="BV59" s="555"/>
      <c r="BW59" s="555"/>
      <c r="BX59" s="555"/>
      <c r="BY59" s="555"/>
      <c r="BZ59" s="555"/>
      <c r="CA59" s="555"/>
      <c r="CB59" s="555"/>
      <c r="CC59" s="555"/>
      <c r="CD59" s="555"/>
      <c r="CE59" s="555"/>
      <c r="CF59" s="555"/>
      <c r="CG59" s="555"/>
      <c r="CH59" s="555"/>
      <c r="CI59" s="555"/>
      <c r="CJ59" s="555"/>
      <c r="CK59" s="555"/>
      <c r="CL59" s="555"/>
      <c r="CM59" s="555"/>
      <c r="CN59" s="555"/>
      <c r="CO59" s="555"/>
      <c r="CP59" s="555"/>
      <c r="CQ59" s="555"/>
      <c r="CR59" s="555"/>
      <c r="CS59" s="555"/>
      <c r="CT59" s="555"/>
      <c r="CU59" s="555"/>
      <c r="CV59" s="555"/>
      <c r="CW59" s="555"/>
      <c r="CX59" s="555"/>
      <c r="CY59" s="555"/>
      <c r="CZ59" s="555"/>
      <c r="DA59" s="555"/>
      <c r="DB59" s="555"/>
      <c r="DC59" s="555"/>
    </row>
    <row r="60" spans="1:113" hidden="1">
      <c r="A60" s="555" t="s">
        <v>107</v>
      </c>
      <c r="B60" s="1116">
        <v>45261</v>
      </c>
      <c r="C60" s="1115">
        <v>45271</v>
      </c>
      <c r="D60" s="1147">
        <v>45.61</v>
      </c>
      <c r="E60" s="1106"/>
      <c r="F60" s="1107"/>
      <c r="G60" s="1238"/>
      <c r="H60" s="1238"/>
      <c r="I60" s="1107"/>
      <c r="J60" s="1107"/>
      <c r="K60" s="1107"/>
      <c r="L60" s="1107"/>
      <c r="M60" s="1107"/>
      <c r="N60" s="1202"/>
      <c r="O60" s="1147"/>
      <c r="P60" s="555"/>
      <c r="Q60" s="555"/>
      <c r="R60" s="555"/>
      <c r="S60" s="555"/>
      <c r="T60" s="555"/>
      <c r="U60" s="555"/>
      <c r="V60" s="555"/>
      <c r="W60" s="555"/>
      <c r="X60" s="555"/>
      <c r="Y60" s="555"/>
      <c r="Z60" s="555"/>
      <c r="AA60" s="555"/>
      <c r="AB60" s="555"/>
      <c r="AC60" s="555"/>
      <c r="AD60" s="555"/>
      <c r="AE60" s="555"/>
      <c r="AF60" s="555"/>
      <c r="AG60" s="555"/>
      <c r="AH60" s="555"/>
      <c r="AI60" s="555"/>
      <c r="AJ60" s="555"/>
      <c r="AK60" s="555"/>
      <c r="AL60" s="555"/>
      <c r="AM60" s="555"/>
      <c r="AN60" s="555"/>
      <c r="AO60" s="555"/>
      <c r="AP60" s="555"/>
      <c r="AQ60" s="555"/>
      <c r="AR60" s="555"/>
      <c r="AS60" s="555"/>
      <c r="AT60" s="555"/>
      <c r="AU60" s="555"/>
      <c r="AV60" s="555"/>
      <c r="AW60" s="555"/>
      <c r="AX60" s="555"/>
      <c r="AY60" s="555"/>
      <c r="AZ60" s="555"/>
      <c r="BA60" s="555"/>
      <c r="BB60" s="555"/>
      <c r="BC60" s="555"/>
      <c r="BD60" s="555"/>
      <c r="BE60" s="555"/>
      <c r="BF60" s="555"/>
      <c r="BG60" s="555"/>
      <c r="BH60" s="555"/>
      <c r="BI60" s="555"/>
      <c r="BJ60" s="555"/>
      <c r="BK60" s="555"/>
      <c r="BL60" s="555"/>
      <c r="BM60" s="555"/>
      <c r="BN60" s="555"/>
      <c r="BO60" s="555"/>
      <c r="BP60" s="555"/>
      <c r="BQ60" s="555"/>
      <c r="BR60" s="555"/>
      <c r="BS60" s="555"/>
      <c r="BT60" s="555"/>
      <c r="BU60" s="555"/>
      <c r="BV60" s="555"/>
      <c r="BW60" s="555"/>
      <c r="BX60" s="555"/>
      <c r="BY60" s="555"/>
      <c r="BZ60" s="555"/>
      <c r="CA60" s="555"/>
      <c r="CB60" s="555"/>
      <c r="CC60" s="555"/>
      <c r="CD60" s="555"/>
      <c r="CE60" s="555"/>
      <c r="CF60" s="555"/>
      <c r="CG60" s="555"/>
      <c r="CH60" s="555"/>
      <c r="CI60" s="555"/>
      <c r="CJ60" s="555"/>
      <c r="CK60" s="555"/>
      <c r="CL60" s="555"/>
      <c r="CM60" s="555"/>
      <c r="CN60" s="555"/>
      <c r="CO60" s="555"/>
      <c r="CP60" s="555"/>
      <c r="CQ60" s="555"/>
      <c r="CR60" s="555"/>
      <c r="CS60" s="555"/>
      <c r="CT60" s="555"/>
      <c r="CU60" s="555"/>
      <c r="CV60" s="555"/>
      <c r="CW60" s="555"/>
      <c r="CX60" s="555"/>
      <c r="CY60" s="555"/>
      <c r="CZ60" s="555"/>
      <c r="DA60" s="555"/>
      <c r="DB60" s="555"/>
      <c r="DC60" s="555"/>
    </row>
    <row r="61" spans="1:113" hidden="1">
      <c r="A61" s="555" t="s">
        <v>107</v>
      </c>
      <c r="B61" s="1116">
        <v>45323</v>
      </c>
      <c r="C61" s="1115">
        <v>45350</v>
      </c>
      <c r="D61" s="1147">
        <v>45.55</v>
      </c>
      <c r="E61" s="1106"/>
      <c r="F61" s="1107">
        <v>5470</v>
      </c>
      <c r="G61" s="1238"/>
      <c r="H61" s="1238"/>
      <c r="I61" s="1107"/>
      <c r="J61" s="1107"/>
      <c r="K61" s="1107"/>
      <c r="L61" s="1107"/>
      <c r="M61" s="1107"/>
      <c r="N61" s="1202"/>
      <c r="O61" s="1147"/>
      <c r="P61" s="555"/>
      <c r="Q61" s="555"/>
      <c r="R61" s="555"/>
      <c r="S61" s="555"/>
      <c r="T61" s="555"/>
      <c r="U61" s="555"/>
      <c r="V61" s="555"/>
      <c r="W61" s="555"/>
      <c r="X61" s="555"/>
      <c r="Y61" s="555"/>
      <c r="Z61" s="555"/>
      <c r="AA61" s="555"/>
      <c r="AB61" s="555"/>
      <c r="AC61" s="555"/>
      <c r="AD61" s="555"/>
      <c r="AE61" s="555"/>
      <c r="AF61" s="555"/>
      <c r="AG61" s="555"/>
      <c r="AH61" s="555"/>
      <c r="AI61" s="555"/>
      <c r="AJ61" s="555"/>
      <c r="AK61" s="555"/>
      <c r="AL61" s="555"/>
      <c r="AM61" s="555"/>
      <c r="AN61" s="555"/>
      <c r="AO61" s="555"/>
      <c r="AP61" s="555"/>
      <c r="AQ61" s="555"/>
      <c r="AR61" s="555"/>
      <c r="AS61" s="555"/>
      <c r="AT61" s="555"/>
      <c r="AU61" s="555"/>
      <c r="AV61" s="555"/>
      <c r="AW61" s="555"/>
      <c r="AX61" s="555"/>
      <c r="AY61" s="555"/>
      <c r="AZ61" s="555"/>
      <c r="BA61" s="555"/>
      <c r="BB61" s="555"/>
      <c r="BC61" s="555"/>
      <c r="BD61" s="555"/>
      <c r="BE61" s="555"/>
      <c r="BF61" s="555"/>
      <c r="BG61" s="555"/>
      <c r="BH61" s="555"/>
      <c r="BI61" s="555"/>
      <c r="BJ61" s="555"/>
      <c r="BK61" s="555"/>
      <c r="BL61" s="555"/>
      <c r="BM61" s="555"/>
      <c r="BN61" s="555"/>
      <c r="BO61" s="555"/>
      <c r="BP61" s="555"/>
      <c r="BQ61" s="555"/>
      <c r="BR61" s="555"/>
      <c r="BS61" s="555"/>
      <c r="BT61" s="555"/>
      <c r="BU61" s="555"/>
      <c r="BV61" s="555"/>
      <c r="BW61" s="555"/>
      <c r="BX61" s="555"/>
      <c r="BY61" s="555"/>
      <c r="BZ61" s="555"/>
      <c r="CA61" s="555"/>
      <c r="CB61" s="555"/>
      <c r="CC61" s="555"/>
      <c r="CD61" s="555"/>
      <c r="CE61" s="555"/>
      <c r="CF61" s="555"/>
      <c r="CG61" s="555"/>
      <c r="CH61" s="555"/>
      <c r="CI61" s="555"/>
      <c r="CJ61" s="555"/>
      <c r="CK61" s="555"/>
      <c r="CL61" s="555"/>
      <c r="CM61" s="555"/>
      <c r="CN61" s="555"/>
      <c r="CO61" s="555"/>
      <c r="CP61" s="555"/>
      <c r="CQ61" s="555"/>
      <c r="CR61" s="555"/>
      <c r="CS61" s="555"/>
      <c r="CT61" s="555"/>
      <c r="CU61" s="555"/>
      <c r="CV61" s="555"/>
      <c r="CW61" s="555"/>
      <c r="CX61" s="555"/>
      <c r="CY61" s="555"/>
      <c r="CZ61" s="555"/>
      <c r="DA61" s="555"/>
      <c r="DB61" s="555"/>
      <c r="DC61" s="555"/>
    </row>
    <row r="62" spans="1:113" hidden="1">
      <c r="A62" s="555" t="s">
        <v>107</v>
      </c>
      <c r="B62" s="1116">
        <v>45383</v>
      </c>
      <c r="C62" s="1115">
        <v>45390</v>
      </c>
      <c r="D62" s="1147">
        <v>44.53</v>
      </c>
      <c r="E62" s="1106"/>
      <c r="F62" s="1107"/>
      <c r="G62" s="1238"/>
      <c r="H62" s="1238"/>
      <c r="I62" s="1107"/>
      <c r="J62" s="1107"/>
      <c r="K62" s="1107"/>
      <c r="L62" s="1107"/>
      <c r="M62" s="1107"/>
      <c r="N62" s="1202"/>
      <c r="O62" s="1147"/>
      <c r="P62" s="555"/>
      <c r="Q62" s="555"/>
      <c r="R62" s="555"/>
      <c r="S62" s="555"/>
      <c r="T62" s="555"/>
      <c r="U62" s="555"/>
      <c r="V62" s="555"/>
      <c r="W62" s="555"/>
      <c r="X62" s="555"/>
      <c r="Y62" s="555"/>
      <c r="Z62" s="555"/>
      <c r="AA62" s="555"/>
      <c r="AB62" s="555"/>
      <c r="AC62" s="555"/>
      <c r="AD62" s="555"/>
      <c r="AE62" s="555"/>
      <c r="AF62" s="555"/>
      <c r="AG62" s="555"/>
      <c r="AH62" s="555"/>
      <c r="AI62" s="555"/>
      <c r="AJ62" s="555"/>
      <c r="AK62" s="555"/>
      <c r="AL62" s="555"/>
      <c r="AM62" s="555"/>
      <c r="AN62" s="555"/>
      <c r="AO62" s="555"/>
      <c r="AP62" s="555"/>
      <c r="AQ62" s="555"/>
      <c r="AR62" s="555"/>
      <c r="AS62" s="555"/>
      <c r="AT62" s="555"/>
      <c r="AU62" s="555"/>
      <c r="AV62" s="555"/>
      <c r="AW62" s="555"/>
      <c r="AX62" s="555"/>
      <c r="AY62" s="555"/>
      <c r="AZ62" s="555"/>
      <c r="BA62" s="555"/>
      <c r="BB62" s="555"/>
      <c r="BC62" s="555"/>
      <c r="BD62" s="555"/>
      <c r="BE62" s="555"/>
      <c r="BF62" s="555"/>
      <c r="BG62" s="555"/>
      <c r="BH62" s="555"/>
      <c r="BI62" s="555"/>
      <c r="BJ62" s="555"/>
      <c r="BK62" s="555"/>
      <c r="BL62" s="555"/>
      <c r="BM62" s="555"/>
      <c r="BN62" s="555"/>
      <c r="BO62" s="555"/>
      <c r="BP62" s="555"/>
      <c r="BQ62" s="555"/>
      <c r="BR62" s="555"/>
      <c r="BS62" s="555"/>
      <c r="BT62" s="555"/>
      <c r="BU62" s="555"/>
      <c r="BV62" s="555"/>
      <c r="BW62" s="555"/>
      <c r="BX62" s="555"/>
      <c r="BY62" s="555"/>
      <c r="BZ62" s="555"/>
      <c r="CA62" s="555"/>
      <c r="CB62" s="555"/>
      <c r="CC62" s="555"/>
      <c r="CD62" s="555"/>
      <c r="CE62" s="555"/>
      <c r="CF62" s="555"/>
      <c r="CG62" s="555"/>
      <c r="CH62" s="555"/>
      <c r="CI62" s="555"/>
      <c r="CJ62" s="555"/>
      <c r="CK62" s="555"/>
      <c r="CL62" s="555"/>
      <c r="CM62" s="555"/>
      <c r="CN62" s="555"/>
      <c r="CO62" s="555"/>
      <c r="CP62" s="555"/>
      <c r="CQ62" s="555"/>
      <c r="CR62" s="555"/>
      <c r="CS62" s="555"/>
      <c r="CT62" s="555"/>
      <c r="CU62" s="555"/>
      <c r="CV62" s="555"/>
      <c r="CW62" s="555"/>
      <c r="CX62" s="555"/>
      <c r="CY62" s="555"/>
      <c r="CZ62" s="555"/>
      <c r="DA62" s="555"/>
      <c r="DB62" s="555"/>
      <c r="DC62" s="555"/>
    </row>
    <row r="63" spans="1:113" hidden="1">
      <c r="A63" s="555" t="s">
        <v>107</v>
      </c>
      <c r="B63" s="1116">
        <v>45444</v>
      </c>
      <c r="C63" s="1115">
        <v>45455</v>
      </c>
      <c r="D63" s="1147">
        <v>44.88</v>
      </c>
      <c r="E63" s="1106"/>
      <c r="F63" s="1107"/>
      <c r="G63" s="1238"/>
      <c r="H63" s="1238"/>
      <c r="I63" s="1107"/>
      <c r="J63" s="1107"/>
      <c r="K63" s="1107"/>
      <c r="L63" s="1107"/>
      <c r="M63" s="1107"/>
      <c r="N63" s="1202" t="s">
        <v>807</v>
      </c>
      <c r="O63" s="1147"/>
      <c r="P63" s="555"/>
      <c r="Q63" s="555"/>
      <c r="R63" s="555"/>
      <c r="S63" s="555"/>
      <c r="T63" s="555"/>
      <c r="U63" s="555"/>
      <c r="V63" s="555"/>
      <c r="W63" s="555"/>
      <c r="X63" s="555"/>
      <c r="Y63" s="555"/>
      <c r="Z63" s="555"/>
      <c r="AA63" s="555"/>
      <c r="AB63" s="555"/>
      <c r="AC63" s="555"/>
      <c r="AD63" s="555"/>
      <c r="AE63" s="555"/>
      <c r="AF63" s="555"/>
      <c r="AG63" s="555"/>
      <c r="AH63" s="555"/>
      <c r="AI63" s="555"/>
      <c r="AJ63" s="555"/>
      <c r="AK63" s="555"/>
      <c r="AL63" s="555"/>
      <c r="AM63" s="555"/>
      <c r="AN63" s="555"/>
      <c r="AO63" s="555"/>
      <c r="AP63" s="555"/>
      <c r="AQ63" s="555"/>
      <c r="AR63" s="555"/>
      <c r="AS63" s="555"/>
      <c r="AT63" s="555"/>
      <c r="AU63" s="555"/>
      <c r="AV63" s="555"/>
      <c r="AW63" s="555"/>
      <c r="AX63" s="555"/>
      <c r="AY63" s="555"/>
      <c r="AZ63" s="555"/>
      <c r="BA63" s="555"/>
      <c r="BB63" s="555"/>
      <c r="BC63" s="555"/>
      <c r="BD63" s="555"/>
      <c r="BE63" s="555"/>
      <c r="BF63" s="555"/>
      <c r="BG63" s="555"/>
      <c r="BH63" s="555"/>
      <c r="BI63" s="555"/>
      <c r="BJ63" s="555"/>
      <c r="BK63" s="555"/>
      <c r="BL63" s="555"/>
      <c r="BM63" s="555"/>
      <c r="BN63" s="555"/>
      <c r="BO63" s="555"/>
      <c r="BP63" s="555"/>
      <c r="BQ63" s="555"/>
      <c r="BR63" s="555"/>
      <c r="BS63" s="555"/>
      <c r="BT63" s="555"/>
      <c r="BU63" s="555"/>
      <c r="BV63" s="555"/>
      <c r="BW63" s="555"/>
      <c r="BX63" s="555"/>
      <c r="BY63" s="555"/>
      <c r="BZ63" s="555"/>
      <c r="CA63" s="555"/>
      <c r="CB63" s="555"/>
      <c r="CC63" s="555"/>
      <c r="CD63" s="555"/>
      <c r="CE63" s="555"/>
      <c r="CF63" s="555"/>
      <c r="CG63" s="555"/>
      <c r="CH63" s="555"/>
      <c r="CI63" s="555"/>
      <c r="CJ63" s="555"/>
      <c r="CK63" s="555"/>
      <c r="CL63" s="555"/>
      <c r="CM63" s="555"/>
      <c r="CN63" s="555"/>
      <c r="CO63" s="555"/>
      <c r="CP63" s="555"/>
      <c r="CQ63" s="555"/>
      <c r="CR63" s="555"/>
      <c r="CS63" s="555"/>
      <c r="CT63" s="555"/>
      <c r="CU63" s="555"/>
      <c r="CV63" s="555"/>
      <c r="CW63" s="555"/>
      <c r="CX63" s="555"/>
      <c r="CY63" s="555"/>
      <c r="CZ63" s="555"/>
      <c r="DA63" s="555"/>
      <c r="DB63" s="555"/>
      <c r="DC63" s="555"/>
    </row>
    <row r="64" spans="1:113" hidden="1">
      <c r="A64" s="555" t="s">
        <v>107</v>
      </c>
      <c r="B64" s="1116">
        <v>45505</v>
      </c>
      <c r="C64" s="1115">
        <v>45523</v>
      </c>
      <c r="D64" s="1147">
        <v>43.98</v>
      </c>
      <c r="E64" s="1106"/>
      <c r="F64" s="1107"/>
      <c r="G64" s="1238"/>
      <c r="H64" s="1238"/>
      <c r="I64" s="1107"/>
      <c r="J64" s="1107"/>
      <c r="K64" s="1107"/>
      <c r="L64" s="1107"/>
      <c r="M64" s="1107"/>
      <c r="N64" s="1202"/>
      <c r="O64" s="1147"/>
      <c r="P64" s="555"/>
      <c r="Q64" s="555"/>
      <c r="R64" s="555"/>
      <c r="S64" s="555"/>
      <c r="T64" s="555"/>
      <c r="U64" s="555"/>
      <c r="V64" s="555"/>
      <c r="W64" s="555"/>
      <c r="X64" s="555"/>
      <c r="Y64" s="555"/>
      <c r="Z64" s="555"/>
      <c r="AA64" s="555"/>
      <c r="AB64" s="555"/>
      <c r="AC64" s="555"/>
      <c r="AD64" s="555"/>
      <c r="AE64" s="555"/>
      <c r="AF64" s="555"/>
      <c r="AG64" s="555"/>
      <c r="AH64" s="555"/>
      <c r="AI64" s="555"/>
      <c r="AJ64" s="555"/>
      <c r="AK64" s="555"/>
      <c r="AL64" s="555"/>
      <c r="AM64" s="555"/>
      <c r="AN64" s="555"/>
      <c r="AO64" s="555"/>
      <c r="AP64" s="555"/>
      <c r="AQ64" s="555"/>
      <c r="AR64" s="555"/>
      <c r="AS64" s="555"/>
      <c r="AT64" s="555"/>
      <c r="AU64" s="555"/>
      <c r="AV64" s="555"/>
      <c r="AW64" s="555"/>
      <c r="AX64" s="555"/>
      <c r="AY64" s="555"/>
      <c r="AZ64" s="555"/>
      <c r="BA64" s="555"/>
      <c r="BB64" s="555"/>
      <c r="BC64" s="555"/>
      <c r="BD64" s="555"/>
      <c r="BE64" s="555"/>
      <c r="BF64" s="555"/>
      <c r="BG64" s="555"/>
      <c r="BH64" s="555"/>
      <c r="BI64" s="555"/>
      <c r="BJ64" s="555"/>
      <c r="BK64" s="555"/>
      <c r="BL64" s="555"/>
      <c r="BM64" s="555"/>
      <c r="BN64" s="555"/>
      <c r="BO64" s="555"/>
      <c r="BP64" s="555"/>
      <c r="BQ64" s="555"/>
      <c r="BR64" s="555"/>
      <c r="BS64" s="555"/>
      <c r="BT64" s="555"/>
      <c r="BU64" s="555"/>
      <c r="BV64" s="555"/>
      <c r="BW64" s="555"/>
      <c r="BX64" s="555"/>
      <c r="BY64" s="555"/>
      <c r="BZ64" s="555"/>
      <c r="CA64" s="555"/>
      <c r="CB64" s="555"/>
      <c r="CC64" s="555"/>
      <c r="CD64" s="555"/>
      <c r="CE64" s="555"/>
      <c r="CF64" s="555"/>
      <c r="CG64" s="555"/>
      <c r="CH64" s="555"/>
      <c r="CI64" s="555"/>
      <c r="CJ64" s="555"/>
      <c r="CK64" s="555"/>
      <c r="CL64" s="555"/>
      <c r="CM64" s="555"/>
      <c r="CN64" s="555"/>
      <c r="CO64" s="555"/>
      <c r="CP64" s="555"/>
      <c r="CQ64" s="555"/>
      <c r="CR64" s="555"/>
      <c r="CS64" s="555"/>
      <c r="CT64" s="555"/>
      <c r="CU64" s="555"/>
      <c r="CV64" s="555"/>
      <c r="CW64" s="555"/>
      <c r="CX64" s="555"/>
      <c r="CY64" s="555"/>
      <c r="CZ64" s="555"/>
      <c r="DA64" s="555"/>
      <c r="DB64" s="555"/>
      <c r="DC64" s="555"/>
    </row>
    <row r="65" spans="1:113" hidden="1">
      <c r="A65" s="555" t="s">
        <v>107</v>
      </c>
      <c r="B65" s="1116">
        <v>45566</v>
      </c>
      <c r="C65" s="1115">
        <v>45581</v>
      </c>
      <c r="D65" s="1147">
        <v>44.7</v>
      </c>
      <c r="E65" s="1106"/>
      <c r="F65" s="1107"/>
      <c r="G65" s="1238"/>
      <c r="H65" s="1238"/>
      <c r="I65" s="1107"/>
      <c r="J65" s="1107"/>
      <c r="K65" s="1107"/>
      <c r="L65" s="1107"/>
      <c r="M65" s="1107"/>
      <c r="N65" s="1202"/>
      <c r="O65" s="1147"/>
      <c r="P65" s="555"/>
      <c r="Q65" s="555"/>
      <c r="R65" s="555"/>
      <c r="S65" s="555"/>
      <c r="T65" s="555"/>
      <c r="U65" s="555"/>
      <c r="V65" s="555"/>
      <c r="W65" s="555"/>
      <c r="X65" s="555"/>
      <c r="Y65" s="555"/>
      <c r="Z65" s="555"/>
      <c r="AA65" s="555"/>
      <c r="AB65" s="555"/>
      <c r="AC65" s="555"/>
      <c r="AD65" s="555"/>
      <c r="AE65" s="555"/>
      <c r="AF65" s="555"/>
      <c r="AG65" s="555"/>
      <c r="AH65" s="555"/>
      <c r="AI65" s="555"/>
      <c r="AJ65" s="555"/>
      <c r="AK65" s="555"/>
      <c r="AL65" s="555"/>
      <c r="AM65" s="555"/>
      <c r="AN65" s="555"/>
      <c r="AO65" s="555"/>
      <c r="AP65" s="555"/>
      <c r="AQ65" s="555"/>
      <c r="AR65" s="555"/>
      <c r="AS65" s="555"/>
      <c r="AT65" s="555"/>
      <c r="AU65" s="555"/>
      <c r="AV65" s="555"/>
      <c r="AW65" s="555"/>
      <c r="AX65" s="555"/>
      <c r="AY65" s="555"/>
      <c r="AZ65" s="555"/>
      <c r="BA65" s="555"/>
      <c r="BB65" s="555"/>
      <c r="BC65" s="555"/>
      <c r="BD65" s="555"/>
      <c r="BE65" s="555"/>
      <c r="BF65" s="555"/>
      <c r="BG65" s="555"/>
      <c r="BH65" s="555"/>
      <c r="BI65" s="555"/>
      <c r="BJ65" s="555"/>
      <c r="BK65" s="555"/>
      <c r="BL65" s="555"/>
      <c r="BM65" s="555"/>
      <c r="BN65" s="555"/>
      <c r="BO65" s="555"/>
      <c r="BP65" s="555"/>
      <c r="BQ65" s="555"/>
      <c r="BR65" s="555"/>
      <c r="BS65" s="555"/>
      <c r="BT65" s="555"/>
      <c r="BU65" s="555"/>
      <c r="BV65" s="555"/>
      <c r="BW65" s="555"/>
      <c r="BX65" s="555"/>
      <c r="BY65" s="555"/>
      <c r="BZ65" s="555"/>
      <c r="CA65" s="555"/>
      <c r="CB65" s="555"/>
      <c r="CC65" s="555"/>
      <c r="CD65" s="555"/>
      <c r="CE65" s="555"/>
      <c r="CF65" s="555"/>
      <c r="CG65" s="555"/>
      <c r="CH65" s="555"/>
      <c r="CI65" s="555"/>
      <c r="CJ65" s="555"/>
      <c r="CK65" s="555"/>
      <c r="CL65" s="555"/>
      <c r="CM65" s="555"/>
      <c r="CN65" s="555"/>
      <c r="CO65" s="555"/>
      <c r="CP65" s="555"/>
      <c r="CQ65" s="555"/>
      <c r="CR65" s="555"/>
      <c r="CS65" s="555"/>
      <c r="CT65" s="555"/>
      <c r="CU65" s="555"/>
      <c r="CV65" s="555"/>
      <c r="CW65" s="555"/>
      <c r="CX65" s="555"/>
      <c r="CY65" s="555"/>
      <c r="CZ65" s="555"/>
      <c r="DA65" s="555"/>
      <c r="DB65" s="555"/>
      <c r="DC65" s="555"/>
    </row>
    <row r="66" spans="1:113" hidden="1">
      <c r="A66" s="555" t="s">
        <v>107</v>
      </c>
      <c r="B66" s="1116">
        <v>45627</v>
      </c>
      <c r="C66" s="1115">
        <v>45642</v>
      </c>
      <c r="D66" s="1147">
        <v>45.12</v>
      </c>
      <c r="E66" s="1106"/>
      <c r="F66" s="1107"/>
      <c r="G66" s="1238"/>
      <c r="H66" s="1238"/>
      <c r="I66" s="1107"/>
      <c r="J66" s="1107"/>
      <c r="K66" s="1107"/>
      <c r="L66" s="1107"/>
      <c r="M66" s="1107"/>
      <c r="N66" s="1117" t="s">
        <v>831</v>
      </c>
      <c r="O66" s="1147"/>
      <c r="P66" s="555"/>
      <c r="Q66" s="555"/>
      <c r="R66" s="555"/>
      <c r="S66" s="555"/>
      <c r="T66" s="555"/>
      <c r="U66" s="555"/>
      <c r="V66" s="555"/>
      <c r="W66" s="555"/>
      <c r="X66" s="555"/>
      <c r="Y66" s="555"/>
      <c r="Z66" s="555"/>
      <c r="AA66" s="555"/>
      <c r="AB66" s="555"/>
      <c r="AC66" s="555"/>
      <c r="AD66" s="555"/>
      <c r="AE66" s="555"/>
      <c r="AF66" s="555"/>
      <c r="AG66" s="555"/>
      <c r="AH66" s="555"/>
      <c r="AI66" s="555"/>
      <c r="AJ66" s="555"/>
      <c r="AK66" s="555"/>
      <c r="AL66" s="555"/>
      <c r="AM66" s="555"/>
      <c r="AN66" s="555"/>
      <c r="AO66" s="555"/>
      <c r="AP66" s="555"/>
      <c r="AQ66" s="555"/>
      <c r="AR66" s="555"/>
      <c r="AS66" s="555"/>
      <c r="AT66" s="555"/>
      <c r="AU66" s="555"/>
      <c r="AV66" s="555"/>
      <c r="AW66" s="555"/>
      <c r="AX66" s="555"/>
      <c r="AY66" s="555"/>
      <c r="AZ66" s="555"/>
      <c r="BA66" s="555"/>
      <c r="BB66" s="555"/>
      <c r="BC66" s="555"/>
      <c r="BD66" s="555"/>
      <c r="BE66" s="555"/>
      <c r="BF66" s="555"/>
      <c r="BG66" s="555"/>
      <c r="BH66" s="555"/>
      <c r="BI66" s="555"/>
      <c r="BJ66" s="555"/>
      <c r="BK66" s="555"/>
      <c r="BL66" s="555"/>
      <c r="BM66" s="555"/>
      <c r="BN66" s="555"/>
      <c r="BO66" s="555"/>
      <c r="BP66" s="555"/>
      <c r="BQ66" s="555"/>
      <c r="BR66" s="555"/>
      <c r="BS66" s="555"/>
      <c r="BT66" s="555"/>
      <c r="BU66" s="555"/>
      <c r="BV66" s="555"/>
      <c r="BW66" s="555"/>
      <c r="BX66" s="555"/>
      <c r="BY66" s="555"/>
      <c r="BZ66" s="555"/>
      <c r="CA66" s="555"/>
      <c r="CB66" s="555"/>
      <c r="CC66" s="555"/>
      <c r="CD66" s="555"/>
      <c r="CE66" s="555"/>
      <c r="CF66" s="555"/>
      <c r="CG66" s="555"/>
      <c r="CH66" s="555"/>
      <c r="CI66" s="555"/>
      <c r="CJ66" s="555"/>
      <c r="CK66" s="555"/>
      <c r="CL66" s="555"/>
      <c r="CM66" s="555"/>
      <c r="CN66" s="555"/>
      <c r="CO66" s="555"/>
      <c r="CP66" s="555"/>
      <c r="CQ66" s="555"/>
      <c r="CR66" s="555"/>
      <c r="CS66" s="555"/>
      <c r="CT66" s="555"/>
      <c r="CU66" s="555"/>
      <c r="CV66" s="555"/>
      <c r="CW66" s="555"/>
      <c r="CX66" s="555"/>
      <c r="CY66" s="555"/>
      <c r="CZ66" s="555"/>
      <c r="DA66" s="555"/>
      <c r="DB66" s="555"/>
      <c r="DC66" s="555"/>
    </row>
    <row r="67" spans="1:113">
      <c r="A67" s="555" t="s">
        <v>107</v>
      </c>
      <c r="B67" s="1116">
        <v>45689</v>
      </c>
      <c r="C67" s="1115">
        <v>45698</v>
      </c>
      <c r="D67" s="1147"/>
      <c r="E67" s="1106"/>
      <c r="F67" s="1107"/>
      <c r="G67" s="1238"/>
      <c r="H67" s="1238"/>
      <c r="I67" s="1107"/>
      <c r="J67" s="1107"/>
      <c r="K67" s="1107"/>
      <c r="L67" s="1107"/>
      <c r="M67" s="1107"/>
      <c r="N67" s="1117" t="s">
        <v>847</v>
      </c>
      <c r="O67" s="1147"/>
      <c r="P67" s="555"/>
      <c r="Q67" s="555"/>
      <c r="R67" s="555"/>
      <c r="S67" s="555"/>
      <c r="T67" s="555"/>
      <c r="U67" s="555"/>
      <c r="V67" s="555"/>
      <c r="W67" s="555"/>
      <c r="X67" s="555"/>
      <c r="Y67" s="555"/>
      <c r="Z67" s="555"/>
      <c r="AA67" s="555"/>
      <c r="AB67" s="555"/>
      <c r="AC67" s="555"/>
      <c r="AD67" s="555"/>
      <c r="AE67" s="555"/>
      <c r="AF67" s="555"/>
      <c r="AG67" s="555"/>
      <c r="AH67" s="555"/>
      <c r="AI67" s="555"/>
      <c r="AJ67" s="555"/>
      <c r="AK67" s="555"/>
      <c r="AL67" s="555"/>
      <c r="AM67" s="555"/>
      <c r="AN67" s="555"/>
      <c r="AO67" s="555"/>
      <c r="AP67" s="555"/>
      <c r="AQ67" s="555"/>
      <c r="AR67" s="555"/>
      <c r="AS67" s="555"/>
      <c r="AT67" s="555"/>
      <c r="AU67" s="555"/>
      <c r="AV67" s="555"/>
      <c r="AW67" s="555"/>
      <c r="AX67" s="555"/>
      <c r="AY67" s="555"/>
      <c r="AZ67" s="555"/>
      <c r="BA67" s="555"/>
      <c r="BB67" s="555"/>
      <c r="BC67" s="555"/>
      <c r="BD67" s="555"/>
      <c r="BE67" s="555"/>
      <c r="BF67" s="555"/>
      <c r="BG67" s="555"/>
      <c r="BH67" s="555"/>
      <c r="BI67" s="555"/>
      <c r="BJ67" s="555"/>
      <c r="BK67" s="555"/>
      <c r="BL67" s="555"/>
      <c r="BM67" s="555"/>
      <c r="BN67" s="555"/>
      <c r="BO67" s="555"/>
      <c r="BP67" s="555"/>
      <c r="BQ67" s="555"/>
      <c r="BR67" s="555"/>
      <c r="BS67" s="555"/>
      <c r="BT67" s="555"/>
      <c r="BU67" s="555"/>
      <c r="BV67" s="555"/>
      <c r="BW67" s="555"/>
      <c r="BX67" s="555"/>
      <c r="BY67" s="555"/>
      <c r="BZ67" s="555"/>
      <c r="CA67" s="555"/>
      <c r="CB67" s="555"/>
      <c r="CC67" s="555"/>
      <c r="CD67" s="555"/>
      <c r="CE67" s="555"/>
      <c r="CF67" s="555"/>
      <c r="CG67" s="555"/>
      <c r="CH67" s="555"/>
      <c r="CI67" s="555"/>
      <c r="CJ67" s="555"/>
      <c r="CK67" s="555"/>
      <c r="CL67" s="555"/>
      <c r="CM67" s="555"/>
      <c r="CN67" s="555"/>
      <c r="CO67" s="555"/>
      <c r="CP67" s="555"/>
      <c r="CQ67" s="555"/>
      <c r="CR67" s="555"/>
      <c r="CS67" s="555"/>
      <c r="CT67" s="555"/>
      <c r="CU67" s="555"/>
      <c r="CV67" s="555"/>
      <c r="CW67" s="555"/>
      <c r="CX67" s="555"/>
      <c r="CY67" s="555"/>
      <c r="CZ67" s="555"/>
      <c r="DA67" s="555"/>
      <c r="DB67" s="555"/>
      <c r="DC67" s="555"/>
    </row>
    <row r="68" spans="1:113">
      <c r="A68" s="555" t="s">
        <v>107</v>
      </c>
      <c r="B68" s="1116">
        <v>45748</v>
      </c>
      <c r="C68" s="1115">
        <v>45757</v>
      </c>
      <c r="D68" s="1147">
        <v>45.28</v>
      </c>
      <c r="E68" s="1106"/>
      <c r="F68" s="1107"/>
      <c r="G68" s="1238"/>
      <c r="H68" s="1238"/>
      <c r="I68" s="1107"/>
      <c r="J68" s="1107"/>
      <c r="K68" s="1107"/>
      <c r="L68" s="1107"/>
      <c r="M68" s="1107"/>
      <c r="N68" s="1117"/>
      <c r="O68" s="1147"/>
      <c r="P68" s="555"/>
      <c r="Q68" s="555"/>
      <c r="R68" s="555"/>
      <c r="S68" s="555"/>
      <c r="T68" s="555"/>
      <c r="U68" s="555"/>
      <c r="V68" s="555"/>
      <c r="W68" s="555"/>
      <c r="X68" s="555"/>
      <c r="Y68" s="555"/>
      <c r="Z68" s="555"/>
      <c r="AA68" s="555"/>
      <c r="AB68" s="555"/>
      <c r="AC68" s="555"/>
      <c r="AD68" s="555"/>
      <c r="AE68" s="555"/>
      <c r="AF68" s="555"/>
      <c r="AG68" s="555"/>
      <c r="AH68" s="555"/>
      <c r="AI68" s="555"/>
      <c r="AJ68" s="555"/>
      <c r="AK68" s="555"/>
      <c r="AL68" s="555"/>
      <c r="AM68" s="555"/>
      <c r="AN68" s="555"/>
      <c r="AO68" s="555"/>
      <c r="AP68" s="555"/>
      <c r="AQ68" s="555"/>
      <c r="AR68" s="555"/>
      <c r="AS68" s="555"/>
      <c r="AT68" s="555"/>
      <c r="AU68" s="555"/>
      <c r="AV68" s="555"/>
      <c r="AW68" s="555"/>
      <c r="AX68" s="555"/>
      <c r="AY68" s="555"/>
      <c r="AZ68" s="555"/>
      <c r="BA68" s="555"/>
      <c r="BB68" s="555"/>
      <c r="BC68" s="555"/>
      <c r="BD68" s="555"/>
      <c r="BE68" s="555"/>
      <c r="BF68" s="555"/>
      <c r="BG68" s="555"/>
      <c r="BH68" s="555"/>
      <c r="BI68" s="555"/>
      <c r="BJ68" s="555"/>
      <c r="BK68" s="555"/>
      <c r="BL68" s="555"/>
      <c r="BM68" s="555"/>
      <c r="BN68" s="555"/>
      <c r="BO68" s="555"/>
      <c r="BP68" s="555"/>
      <c r="BQ68" s="555"/>
      <c r="BR68" s="555"/>
      <c r="BS68" s="555"/>
      <c r="BT68" s="555"/>
      <c r="BU68" s="555"/>
      <c r="BV68" s="555"/>
      <c r="BW68" s="555"/>
      <c r="BX68" s="555"/>
      <c r="BY68" s="555"/>
      <c r="BZ68" s="555"/>
      <c r="CA68" s="555"/>
      <c r="CB68" s="555"/>
      <c r="CC68" s="555"/>
      <c r="CD68" s="555"/>
      <c r="CE68" s="555"/>
      <c r="CF68" s="555"/>
      <c r="CG68" s="555"/>
      <c r="CH68" s="555"/>
      <c r="CI68" s="555"/>
      <c r="CJ68" s="555"/>
      <c r="CK68" s="555"/>
      <c r="CL68" s="555"/>
      <c r="CM68" s="555"/>
      <c r="CN68" s="555"/>
      <c r="CO68" s="555"/>
      <c r="CP68" s="555"/>
      <c r="CQ68" s="555"/>
      <c r="CR68" s="555"/>
      <c r="CS68" s="555"/>
      <c r="CT68" s="555"/>
      <c r="CU68" s="555"/>
      <c r="CV68" s="555"/>
      <c r="CW68" s="555"/>
      <c r="CX68" s="555"/>
      <c r="CY68" s="555"/>
      <c r="CZ68" s="555"/>
      <c r="DA68" s="555"/>
      <c r="DB68" s="555"/>
      <c r="DC68" s="555"/>
    </row>
    <row r="69" spans="1:113">
      <c r="A69" s="555" t="s">
        <v>107</v>
      </c>
      <c r="B69" s="1116">
        <v>45809</v>
      </c>
      <c r="C69" s="1115">
        <v>45833</v>
      </c>
      <c r="D69" s="1147">
        <v>45.28</v>
      </c>
      <c r="E69" s="1106"/>
      <c r="F69" s="1107"/>
      <c r="G69" s="1238"/>
      <c r="H69" s="1238"/>
      <c r="I69" s="1107"/>
      <c r="J69" s="1107"/>
      <c r="K69" s="1107"/>
      <c r="L69" s="1107"/>
      <c r="M69" s="1107"/>
      <c r="N69" s="1117"/>
      <c r="O69" s="1147"/>
      <c r="P69" s="555"/>
      <c r="Q69" s="555"/>
      <c r="R69" s="555"/>
      <c r="S69" s="555"/>
      <c r="T69" s="555"/>
      <c r="U69" s="555"/>
      <c r="V69" s="555"/>
      <c r="W69" s="555"/>
      <c r="X69" s="555"/>
      <c r="Y69" s="555"/>
      <c r="Z69" s="555"/>
      <c r="AA69" s="555"/>
      <c r="AB69" s="555"/>
      <c r="AC69" s="555"/>
      <c r="AD69" s="555"/>
      <c r="AE69" s="555"/>
      <c r="AF69" s="555"/>
      <c r="AG69" s="555"/>
      <c r="AH69" s="555"/>
      <c r="AI69" s="555"/>
      <c r="AJ69" s="555"/>
      <c r="AK69" s="555"/>
      <c r="AL69" s="555"/>
      <c r="AM69" s="555"/>
      <c r="AN69" s="555"/>
      <c r="AO69" s="555"/>
      <c r="AP69" s="555"/>
      <c r="AQ69" s="555"/>
      <c r="AR69" s="555"/>
      <c r="AS69" s="555"/>
      <c r="AT69" s="555"/>
      <c r="AU69" s="555"/>
      <c r="AV69" s="555"/>
      <c r="AW69" s="555"/>
      <c r="AX69" s="555"/>
      <c r="AY69" s="555"/>
      <c r="AZ69" s="555"/>
      <c r="BA69" s="555"/>
      <c r="BB69" s="555"/>
      <c r="BC69" s="555"/>
      <c r="BD69" s="555"/>
      <c r="BE69" s="555"/>
      <c r="BF69" s="555"/>
      <c r="BG69" s="555"/>
      <c r="BH69" s="555"/>
      <c r="BI69" s="555"/>
      <c r="BJ69" s="555"/>
      <c r="BK69" s="555"/>
      <c r="BL69" s="555"/>
      <c r="BM69" s="555"/>
      <c r="BN69" s="555"/>
      <c r="BO69" s="555"/>
      <c r="BP69" s="555"/>
      <c r="BQ69" s="555"/>
      <c r="BR69" s="555"/>
      <c r="BS69" s="555"/>
      <c r="BT69" s="555"/>
      <c r="BU69" s="555"/>
      <c r="BV69" s="555"/>
      <c r="BW69" s="555"/>
      <c r="BX69" s="555"/>
      <c r="BY69" s="555"/>
      <c r="BZ69" s="555"/>
      <c r="CA69" s="555"/>
      <c r="CB69" s="555"/>
      <c r="CC69" s="555"/>
      <c r="CD69" s="555"/>
      <c r="CE69" s="555"/>
      <c r="CF69" s="555"/>
      <c r="CG69" s="555"/>
      <c r="CH69" s="555"/>
      <c r="CI69" s="555"/>
      <c r="CJ69" s="555"/>
      <c r="CK69" s="555"/>
      <c r="CL69" s="555"/>
      <c r="CM69" s="555"/>
      <c r="CN69" s="555"/>
      <c r="CO69" s="555"/>
      <c r="CP69" s="555"/>
      <c r="CQ69" s="555"/>
      <c r="CR69" s="555"/>
      <c r="CS69" s="555"/>
      <c r="CT69" s="555"/>
      <c r="CU69" s="555"/>
      <c r="CV69" s="555"/>
      <c r="CW69" s="555"/>
      <c r="CX69" s="555"/>
      <c r="CY69" s="555"/>
      <c r="CZ69" s="555"/>
      <c r="DA69" s="555"/>
      <c r="DB69" s="555"/>
      <c r="DC69" s="555"/>
    </row>
    <row r="70" spans="1:113">
      <c r="A70" s="555" t="s">
        <v>107</v>
      </c>
      <c r="B70" s="1116">
        <v>45839</v>
      </c>
      <c r="C70" s="1115">
        <v>45855</v>
      </c>
      <c r="D70" s="1147">
        <v>45.18</v>
      </c>
      <c r="E70" s="1106"/>
      <c r="F70" s="1107"/>
      <c r="G70" s="1238"/>
      <c r="H70" s="1238"/>
      <c r="I70" s="1107"/>
      <c r="J70" s="1107"/>
      <c r="K70" s="1107"/>
      <c r="L70" s="1107"/>
      <c r="M70" s="1107"/>
      <c r="N70" s="1117"/>
      <c r="O70" s="1147"/>
      <c r="P70" s="555"/>
      <c r="Q70" s="555"/>
      <c r="R70" s="555"/>
      <c r="S70" s="555"/>
      <c r="T70" s="555"/>
      <c r="U70" s="555"/>
      <c r="V70" s="555"/>
      <c r="W70" s="555"/>
      <c r="X70" s="555"/>
      <c r="Y70" s="555"/>
      <c r="Z70" s="555"/>
      <c r="AA70" s="555"/>
      <c r="AB70" s="555"/>
      <c r="AC70" s="555"/>
      <c r="AD70" s="555"/>
      <c r="AE70" s="555"/>
      <c r="AF70" s="555"/>
      <c r="AG70" s="555"/>
      <c r="AH70" s="555"/>
      <c r="AI70" s="555"/>
      <c r="AJ70" s="555"/>
      <c r="AK70" s="555"/>
      <c r="AL70" s="555"/>
      <c r="AM70" s="555"/>
      <c r="AN70" s="555"/>
      <c r="AO70" s="555"/>
      <c r="AP70" s="555"/>
      <c r="AQ70" s="555"/>
      <c r="AR70" s="555"/>
      <c r="AS70" s="555"/>
      <c r="AT70" s="555"/>
      <c r="AU70" s="555"/>
      <c r="AV70" s="555"/>
      <c r="AW70" s="555"/>
      <c r="AX70" s="555"/>
      <c r="AY70" s="555"/>
      <c r="AZ70" s="555"/>
      <c r="BA70" s="555"/>
      <c r="BB70" s="555"/>
      <c r="BC70" s="555"/>
      <c r="BD70" s="555"/>
      <c r="BE70" s="555"/>
      <c r="BF70" s="555"/>
      <c r="BG70" s="555"/>
      <c r="BH70" s="555"/>
      <c r="BI70" s="555"/>
      <c r="BJ70" s="555"/>
      <c r="BK70" s="555"/>
      <c r="BL70" s="555"/>
      <c r="BM70" s="555"/>
      <c r="BN70" s="555"/>
      <c r="BO70" s="555"/>
      <c r="BP70" s="555"/>
      <c r="BQ70" s="555"/>
      <c r="BR70" s="555"/>
      <c r="BS70" s="555"/>
      <c r="BT70" s="555"/>
      <c r="BU70" s="555"/>
      <c r="BV70" s="555"/>
      <c r="BW70" s="555"/>
      <c r="BX70" s="555"/>
      <c r="BY70" s="555"/>
      <c r="BZ70" s="555"/>
      <c r="CA70" s="555"/>
      <c r="CB70" s="555"/>
      <c r="CC70" s="555"/>
      <c r="CD70" s="555"/>
      <c r="CE70" s="555"/>
      <c r="CF70" s="555"/>
      <c r="CG70" s="555"/>
      <c r="CH70" s="555"/>
      <c r="CI70" s="555"/>
      <c r="CJ70" s="555"/>
      <c r="CK70" s="555"/>
      <c r="CL70" s="555"/>
      <c r="CM70" s="555"/>
      <c r="CN70" s="555"/>
      <c r="CO70" s="555"/>
      <c r="CP70" s="555"/>
      <c r="CQ70" s="555"/>
      <c r="CR70" s="555"/>
      <c r="CS70" s="555"/>
      <c r="CT70" s="555"/>
      <c r="CU70" s="555"/>
      <c r="CV70" s="555"/>
      <c r="CW70" s="555"/>
      <c r="CX70" s="555"/>
      <c r="CY70" s="555"/>
      <c r="CZ70" s="555"/>
      <c r="DA70" s="555"/>
      <c r="DB70" s="555"/>
      <c r="DC70" s="555"/>
    </row>
    <row r="71" spans="1:113">
      <c r="A71" s="555" t="s">
        <v>107</v>
      </c>
      <c r="B71" s="1116">
        <v>45870</v>
      </c>
      <c r="C71" s="1115"/>
      <c r="D71" s="1147"/>
      <c r="E71" s="1106"/>
      <c r="F71" s="1107"/>
      <c r="G71" s="1238"/>
      <c r="H71" s="1238"/>
      <c r="I71" s="1107"/>
      <c r="J71" s="1107"/>
      <c r="K71" s="1107"/>
      <c r="L71" s="1107"/>
      <c r="M71" s="1107"/>
      <c r="N71" s="1117"/>
      <c r="O71" s="1147"/>
      <c r="P71" s="555"/>
      <c r="Q71" s="555"/>
      <c r="R71" s="555"/>
      <c r="S71" s="555"/>
      <c r="T71" s="555"/>
      <c r="U71" s="555"/>
      <c r="V71" s="555"/>
      <c r="W71" s="555"/>
      <c r="X71" s="555"/>
      <c r="Y71" s="555"/>
      <c r="Z71" s="555"/>
      <c r="AA71" s="555"/>
      <c r="AB71" s="555"/>
      <c r="AC71" s="555"/>
      <c r="AD71" s="555"/>
      <c r="AE71" s="555"/>
      <c r="AF71" s="555"/>
      <c r="AG71" s="555"/>
      <c r="AH71" s="555"/>
      <c r="AI71" s="555"/>
      <c r="AJ71" s="555"/>
      <c r="AK71" s="555"/>
      <c r="AL71" s="555"/>
      <c r="AM71" s="555"/>
      <c r="AN71" s="555"/>
      <c r="AO71" s="555"/>
      <c r="AP71" s="555"/>
      <c r="AQ71" s="555"/>
      <c r="AR71" s="555"/>
      <c r="AS71" s="555"/>
      <c r="AT71" s="555"/>
      <c r="AU71" s="555"/>
      <c r="AV71" s="555"/>
      <c r="AW71" s="555"/>
      <c r="AX71" s="555"/>
      <c r="AY71" s="555"/>
      <c r="AZ71" s="555"/>
      <c r="BA71" s="555"/>
      <c r="BB71" s="555"/>
      <c r="BC71" s="555"/>
      <c r="BD71" s="555"/>
      <c r="BE71" s="555"/>
      <c r="BF71" s="555"/>
      <c r="BG71" s="555"/>
      <c r="BH71" s="555"/>
      <c r="BI71" s="555"/>
      <c r="BJ71" s="555"/>
      <c r="BK71" s="555"/>
      <c r="BL71" s="555"/>
      <c r="BM71" s="555"/>
      <c r="BN71" s="555"/>
      <c r="BO71" s="555"/>
      <c r="BP71" s="555"/>
      <c r="BQ71" s="555"/>
      <c r="BR71" s="555"/>
      <c r="BS71" s="555"/>
      <c r="BT71" s="555"/>
      <c r="BU71" s="555"/>
      <c r="BV71" s="555"/>
      <c r="BW71" s="555"/>
      <c r="BX71" s="555"/>
      <c r="BY71" s="555"/>
      <c r="BZ71" s="555"/>
      <c r="CA71" s="555"/>
      <c r="CB71" s="555"/>
      <c r="CC71" s="555"/>
      <c r="CD71" s="555"/>
      <c r="CE71" s="555"/>
      <c r="CF71" s="555"/>
      <c r="CG71" s="555"/>
      <c r="CH71" s="555"/>
      <c r="CI71" s="555"/>
      <c r="CJ71" s="555"/>
      <c r="CK71" s="555"/>
      <c r="CL71" s="555"/>
      <c r="CM71" s="555"/>
      <c r="CN71" s="555"/>
      <c r="CO71" s="555"/>
      <c r="CP71" s="555"/>
      <c r="CQ71" s="555"/>
      <c r="CR71" s="555"/>
      <c r="CS71" s="555"/>
      <c r="CT71" s="555"/>
      <c r="CU71" s="555"/>
      <c r="CV71" s="555"/>
      <c r="CW71" s="555"/>
      <c r="CX71" s="555"/>
      <c r="CY71" s="555"/>
      <c r="CZ71" s="555"/>
      <c r="DA71" s="555"/>
      <c r="DB71" s="555"/>
      <c r="DC71" s="555"/>
    </row>
    <row r="72" spans="1:113">
      <c r="A72" s="555" t="s">
        <v>107</v>
      </c>
      <c r="B72" s="1116">
        <v>45901</v>
      </c>
      <c r="C72" s="1115"/>
      <c r="D72" s="1147"/>
      <c r="E72" s="1106"/>
      <c r="F72" s="1107"/>
      <c r="G72" s="1238"/>
      <c r="H72" s="1238"/>
      <c r="I72" s="1107"/>
      <c r="J72" s="1107"/>
      <c r="K72" s="1107"/>
      <c r="L72" s="1107"/>
      <c r="M72" s="1107"/>
      <c r="N72" s="1117"/>
      <c r="O72" s="1147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5"/>
      <c r="AS72" s="555"/>
      <c r="AT72" s="555"/>
      <c r="AU72" s="555"/>
      <c r="AV72" s="555"/>
      <c r="AW72" s="555"/>
      <c r="AX72" s="555"/>
      <c r="AY72" s="555"/>
      <c r="AZ72" s="555"/>
      <c r="BA72" s="555"/>
      <c r="BB72" s="555"/>
      <c r="BC72" s="555"/>
      <c r="BD72" s="555"/>
      <c r="BE72" s="555"/>
      <c r="BF72" s="555"/>
      <c r="BG72" s="555"/>
      <c r="BH72" s="555"/>
      <c r="BI72" s="555"/>
      <c r="BJ72" s="555"/>
      <c r="BK72" s="555"/>
      <c r="BL72" s="555"/>
      <c r="BM72" s="555"/>
      <c r="BN72" s="555"/>
      <c r="BO72" s="555"/>
      <c r="BP72" s="555"/>
      <c r="BQ72" s="555"/>
      <c r="BR72" s="555"/>
      <c r="BS72" s="555"/>
      <c r="BT72" s="555"/>
      <c r="BU72" s="555"/>
      <c r="BV72" s="555"/>
      <c r="BW72" s="555"/>
      <c r="BX72" s="555"/>
      <c r="BY72" s="555"/>
      <c r="BZ72" s="555"/>
      <c r="CA72" s="555"/>
      <c r="CB72" s="555"/>
      <c r="CC72" s="555"/>
      <c r="CD72" s="555"/>
      <c r="CE72" s="555"/>
      <c r="CF72" s="555"/>
      <c r="CG72" s="555"/>
      <c r="CH72" s="555"/>
      <c r="CI72" s="555"/>
      <c r="CJ72" s="555"/>
      <c r="CK72" s="555"/>
      <c r="CL72" s="555"/>
      <c r="CM72" s="555"/>
      <c r="CN72" s="555"/>
      <c r="CO72" s="555"/>
      <c r="CP72" s="555"/>
      <c r="CQ72" s="555"/>
      <c r="CR72" s="555"/>
      <c r="CS72" s="555"/>
      <c r="CT72" s="555"/>
      <c r="CU72" s="555"/>
      <c r="CV72" s="555"/>
      <c r="CW72" s="555"/>
      <c r="CX72" s="555"/>
      <c r="CY72" s="555"/>
      <c r="CZ72" s="555"/>
      <c r="DA72" s="555"/>
      <c r="DB72" s="555"/>
      <c r="DC72" s="555"/>
    </row>
    <row r="73" spans="1:113">
      <c r="A73" s="555" t="s">
        <v>107</v>
      </c>
      <c r="B73" s="1116">
        <v>45931</v>
      </c>
      <c r="C73" s="1115"/>
      <c r="D73" s="1147"/>
      <c r="E73" s="1106"/>
      <c r="F73" s="1107"/>
      <c r="G73" s="1238"/>
      <c r="H73" s="1238"/>
      <c r="I73" s="1107"/>
      <c r="J73" s="1107"/>
      <c r="K73" s="1107"/>
      <c r="L73" s="1107"/>
      <c r="M73" s="1107"/>
      <c r="N73" s="1117"/>
      <c r="O73" s="1147"/>
      <c r="P73" s="555"/>
      <c r="Q73" s="555"/>
      <c r="R73" s="555"/>
      <c r="S73" s="555"/>
      <c r="T73" s="555"/>
      <c r="U73" s="555"/>
      <c r="V73" s="555"/>
      <c r="W73" s="555"/>
      <c r="X73" s="555"/>
      <c r="Y73" s="555"/>
      <c r="Z73" s="555"/>
      <c r="AA73" s="555"/>
      <c r="AB73" s="555"/>
      <c r="AC73" s="555"/>
      <c r="AD73" s="555"/>
      <c r="AE73" s="555"/>
      <c r="AF73" s="555"/>
      <c r="AG73" s="555"/>
      <c r="AH73" s="555"/>
      <c r="AI73" s="555"/>
      <c r="AJ73" s="555"/>
      <c r="AK73" s="555"/>
      <c r="AL73" s="555"/>
      <c r="AM73" s="555"/>
      <c r="AN73" s="555"/>
      <c r="AO73" s="555"/>
      <c r="AP73" s="555"/>
      <c r="AQ73" s="555"/>
      <c r="AR73" s="555"/>
      <c r="AS73" s="555"/>
      <c r="AT73" s="555"/>
      <c r="AU73" s="555"/>
      <c r="AV73" s="555"/>
      <c r="AW73" s="555"/>
      <c r="AX73" s="555"/>
      <c r="AY73" s="555"/>
      <c r="AZ73" s="555"/>
      <c r="BA73" s="555"/>
      <c r="BB73" s="555"/>
      <c r="BC73" s="555"/>
      <c r="BD73" s="555"/>
      <c r="BE73" s="555"/>
      <c r="BF73" s="555"/>
      <c r="BG73" s="555"/>
      <c r="BH73" s="555"/>
      <c r="BI73" s="555"/>
      <c r="BJ73" s="555"/>
      <c r="BK73" s="555"/>
      <c r="BL73" s="555"/>
      <c r="BM73" s="555"/>
      <c r="BN73" s="555"/>
      <c r="BO73" s="555"/>
      <c r="BP73" s="555"/>
      <c r="BQ73" s="555"/>
      <c r="BR73" s="555"/>
      <c r="BS73" s="555"/>
      <c r="BT73" s="555"/>
      <c r="BU73" s="555"/>
      <c r="BV73" s="555"/>
      <c r="BW73" s="555"/>
      <c r="BX73" s="555"/>
      <c r="BY73" s="555"/>
      <c r="BZ73" s="555"/>
      <c r="CA73" s="555"/>
      <c r="CB73" s="555"/>
      <c r="CC73" s="555"/>
      <c r="CD73" s="555"/>
      <c r="CE73" s="555"/>
      <c r="CF73" s="555"/>
      <c r="CG73" s="555"/>
      <c r="CH73" s="555"/>
      <c r="CI73" s="555"/>
      <c r="CJ73" s="555"/>
      <c r="CK73" s="555"/>
      <c r="CL73" s="555"/>
      <c r="CM73" s="555"/>
      <c r="CN73" s="555"/>
      <c r="CO73" s="555"/>
      <c r="CP73" s="555"/>
      <c r="CQ73" s="555"/>
      <c r="CR73" s="555"/>
      <c r="CS73" s="555"/>
      <c r="CT73" s="555"/>
      <c r="CU73" s="555"/>
      <c r="CV73" s="555"/>
      <c r="CW73" s="555"/>
      <c r="CX73" s="555"/>
      <c r="CY73" s="555"/>
      <c r="CZ73" s="555"/>
      <c r="DA73" s="555"/>
      <c r="DB73" s="555"/>
      <c r="DC73" s="555"/>
    </row>
    <row r="74" spans="1:113">
      <c r="A74" s="555" t="s">
        <v>107</v>
      </c>
      <c r="B74" s="1116">
        <v>45962</v>
      </c>
      <c r="C74" s="1115"/>
      <c r="D74" s="1147"/>
      <c r="E74" s="1106"/>
      <c r="F74" s="1107"/>
      <c r="G74" s="1238"/>
      <c r="H74" s="1238"/>
      <c r="I74" s="1107"/>
      <c r="J74" s="1107"/>
      <c r="K74" s="1107"/>
      <c r="L74" s="1107"/>
      <c r="M74" s="1107"/>
      <c r="N74" s="1117"/>
      <c r="O74" s="1147"/>
      <c r="P74" s="555"/>
      <c r="Q74" s="555"/>
      <c r="R74" s="555"/>
      <c r="S74" s="555"/>
      <c r="T74" s="555"/>
      <c r="U74" s="555"/>
      <c r="V74" s="555"/>
      <c r="W74" s="555"/>
      <c r="X74" s="555"/>
      <c r="Y74" s="555"/>
      <c r="Z74" s="555"/>
      <c r="AA74" s="555"/>
      <c r="AB74" s="555"/>
      <c r="AC74" s="555"/>
      <c r="AD74" s="555"/>
      <c r="AE74" s="555"/>
      <c r="AF74" s="555"/>
      <c r="AG74" s="555"/>
      <c r="AH74" s="555"/>
      <c r="AI74" s="555"/>
      <c r="AJ74" s="555"/>
      <c r="AK74" s="555"/>
      <c r="AL74" s="555"/>
      <c r="AM74" s="555"/>
      <c r="AN74" s="555"/>
      <c r="AO74" s="555"/>
      <c r="AP74" s="555"/>
      <c r="AQ74" s="555"/>
      <c r="AR74" s="555"/>
      <c r="AS74" s="555"/>
      <c r="AT74" s="555"/>
      <c r="AU74" s="555"/>
      <c r="AV74" s="555"/>
      <c r="AW74" s="555"/>
      <c r="AX74" s="555"/>
      <c r="AY74" s="555"/>
      <c r="AZ74" s="555"/>
      <c r="BA74" s="555"/>
      <c r="BB74" s="555"/>
      <c r="BC74" s="555"/>
      <c r="BD74" s="555"/>
      <c r="BE74" s="555"/>
      <c r="BF74" s="555"/>
      <c r="BG74" s="555"/>
      <c r="BH74" s="555"/>
      <c r="BI74" s="555"/>
      <c r="BJ74" s="555"/>
      <c r="BK74" s="555"/>
      <c r="BL74" s="555"/>
      <c r="BM74" s="555"/>
      <c r="BN74" s="555"/>
      <c r="BO74" s="555"/>
      <c r="BP74" s="555"/>
      <c r="BQ74" s="555"/>
      <c r="BR74" s="555"/>
      <c r="BS74" s="555"/>
      <c r="BT74" s="555"/>
      <c r="BU74" s="555"/>
      <c r="BV74" s="555"/>
      <c r="BW74" s="555"/>
      <c r="BX74" s="555"/>
      <c r="BY74" s="555"/>
      <c r="BZ74" s="555"/>
      <c r="CA74" s="555"/>
      <c r="CB74" s="555"/>
      <c r="CC74" s="555"/>
      <c r="CD74" s="555"/>
      <c r="CE74" s="555"/>
      <c r="CF74" s="555"/>
      <c r="CG74" s="555"/>
      <c r="CH74" s="555"/>
      <c r="CI74" s="555"/>
      <c r="CJ74" s="555"/>
      <c r="CK74" s="555"/>
      <c r="CL74" s="555"/>
      <c r="CM74" s="555"/>
      <c r="CN74" s="555"/>
      <c r="CO74" s="555"/>
      <c r="CP74" s="555"/>
      <c r="CQ74" s="555"/>
      <c r="CR74" s="555"/>
      <c r="CS74" s="555"/>
      <c r="CT74" s="555"/>
      <c r="CU74" s="555"/>
      <c r="CV74" s="555"/>
      <c r="CW74" s="555"/>
      <c r="CX74" s="555"/>
      <c r="CY74" s="555"/>
      <c r="CZ74" s="555"/>
      <c r="DA74" s="555"/>
      <c r="DB74" s="555"/>
      <c r="DC74" s="555"/>
    </row>
    <row r="75" spans="1:113">
      <c r="A75" s="555" t="s">
        <v>107</v>
      </c>
      <c r="B75" s="1116">
        <v>45992</v>
      </c>
      <c r="C75" s="1115"/>
      <c r="D75" s="1147"/>
      <c r="E75" s="1106"/>
      <c r="F75" s="1107"/>
      <c r="G75" s="1238"/>
      <c r="H75" s="1238"/>
      <c r="I75" s="1107"/>
      <c r="J75" s="1107"/>
      <c r="K75" s="1107"/>
      <c r="L75" s="1107"/>
      <c r="M75" s="1107"/>
      <c r="N75" s="1117"/>
      <c r="O75" s="1147"/>
      <c r="P75" s="555"/>
      <c r="Q75" s="555"/>
      <c r="R75" s="555"/>
      <c r="S75" s="555"/>
      <c r="T75" s="555"/>
      <c r="U75" s="555"/>
      <c r="V75" s="555"/>
      <c r="W75" s="555"/>
      <c r="X75" s="555"/>
      <c r="Y75" s="555"/>
      <c r="Z75" s="555"/>
      <c r="AA75" s="555"/>
      <c r="AB75" s="555"/>
      <c r="AC75" s="555"/>
      <c r="AD75" s="555"/>
      <c r="AE75" s="555"/>
      <c r="AF75" s="555"/>
      <c r="AG75" s="555"/>
      <c r="AH75" s="555"/>
      <c r="AI75" s="555"/>
      <c r="AJ75" s="555"/>
      <c r="AK75" s="555"/>
      <c r="AL75" s="555"/>
      <c r="AM75" s="555"/>
      <c r="AN75" s="555"/>
      <c r="AO75" s="555"/>
      <c r="AP75" s="555"/>
      <c r="AQ75" s="555"/>
      <c r="AR75" s="555"/>
      <c r="AS75" s="555"/>
      <c r="AT75" s="555"/>
      <c r="AU75" s="555"/>
      <c r="AV75" s="555"/>
      <c r="AW75" s="555"/>
      <c r="AX75" s="555"/>
      <c r="AY75" s="555"/>
      <c r="AZ75" s="555"/>
      <c r="BA75" s="555"/>
      <c r="BB75" s="555"/>
      <c r="BC75" s="555"/>
      <c r="BD75" s="555"/>
      <c r="BE75" s="555"/>
      <c r="BF75" s="555"/>
      <c r="BG75" s="555"/>
      <c r="BH75" s="555"/>
      <c r="BI75" s="555"/>
      <c r="BJ75" s="555"/>
      <c r="BK75" s="555"/>
      <c r="BL75" s="555"/>
      <c r="BM75" s="555"/>
      <c r="BN75" s="555"/>
      <c r="BO75" s="555"/>
      <c r="BP75" s="555"/>
      <c r="BQ75" s="555"/>
      <c r="BR75" s="555"/>
      <c r="BS75" s="555"/>
      <c r="BT75" s="555"/>
      <c r="BU75" s="555"/>
      <c r="BV75" s="555"/>
      <c r="BW75" s="555"/>
      <c r="BX75" s="555"/>
      <c r="BY75" s="555"/>
      <c r="BZ75" s="555"/>
      <c r="CA75" s="555"/>
      <c r="CB75" s="555"/>
      <c r="CC75" s="555"/>
      <c r="CD75" s="555"/>
      <c r="CE75" s="555"/>
      <c r="CF75" s="555"/>
      <c r="CG75" s="555"/>
      <c r="CH75" s="555"/>
      <c r="CI75" s="555"/>
      <c r="CJ75" s="555"/>
      <c r="CK75" s="555"/>
      <c r="CL75" s="555"/>
      <c r="CM75" s="555"/>
      <c r="CN75" s="555"/>
      <c r="CO75" s="555"/>
      <c r="CP75" s="555"/>
      <c r="CQ75" s="555"/>
      <c r="CR75" s="555"/>
      <c r="CS75" s="555"/>
      <c r="CT75" s="555"/>
      <c r="CU75" s="555"/>
      <c r="CV75" s="555"/>
      <c r="CW75" s="555"/>
      <c r="CX75" s="555"/>
      <c r="CY75" s="555"/>
      <c r="CZ75" s="555"/>
      <c r="DA75" s="555"/>
      <c r="DB75" s="555"/>
      <c r="DC75" s="555"/>
    </row>
    <row r="76" spans="1:113" hidden="1">
      <c r="B76" s="1116"/>
      <c r="C76" s="1115"/>
      <c r="D76" s="1147"/>
      <c r="E76" s="1106"/>
      <c r="F76" s="1107"/>
      <c r="G76" s="1238"/>
      <c r="H76" s="1238"/>
      <c r="I76" s="1107"/>
      <c r="J76" s="1107"/>
      <c r="K76" s="1107"/>
      <c r="L76" s="1107"/>
      <c r="M76" s="1107"/>
      <c r="N76" s="1202"/>
      <c r="O76" s="1147"/>
      <c r="P76" s="555"/>
      <c r="Q76" s="555"/>
      <c r="R76" s="555"/>
      <c r="S76" s="555"/>
      <c r="T76" s="555"/>
      <c r="U76" s="555"/>
      <c r="V76" s="555"/>
      <c r="W76" s="555"/>
      <c r="X76" s="555"/>
      <c r="Y76" s="555"/>
      <c r="Z76" s="555"/>
      <c r="AA76" s="555"/>
      <c r="AB76" s="555"/>
      <c r="AC76" s="555"/>
      <c r="AD76" s="555"/>
      <c r="AE76" s="555"/>
      <c r="AF76" s="555"/>
      <c r="AG76" s="555"/>
      <c r="AH76" s="555"/>
      <c r="AI76" s="555"/>
      <c r="AJ76" s="555"/>
      <c r="AK76" s="555"/>
      <c r="AL76" s="555"/>
      <c r="AM76" s="555"/>
      <c r="AN76" s="555"/>
      <c r="AO76" s="555"/>
      <c r="AP76" s="555"/>
      <c r="AQ76" s="555"/>
      <c r="AR76" s="555"/>
      <c r="AS76" s="555"/>
      <c r="AT76" s="555"/>
      <c r="AU76" s="555"/>
      <c r="AV76" s="555"/>
      <c r="AW76" s="555"/>
      <c r="AX76" s="555"/>
      <c r="AY76" s="555"/>
      <c r="AZ76" s="555"/>
      <c r="BA76" s="555"/>
      <c r="BB76" s="555"/>
      <c r="BC76" s="555"/>
      <c r="BD76" s="555"/>
      <c r="BE76" s="555"/>
      <c r="BF76" s="555"/>
      <c r="BG76" s="555"/>
      <c r="BH76" s="555"/>
      <c r="BI76" s="555"/>
      <c r="BJ76" s="555"/>
      <c r="BK76" s="555"/>
      <c r="BL76" s="555"/>
      <c r="BM76" s="555"/>
      <c r="BN76" s="555"/>
      <c r="BO76" s="555"/>
      <c r="BP76" s="555"/>
      <c r="BQ76" s="555"/>
      <c r="BR76" s="555"/>
      <c r="BS76" s="555"/>
      <c r="BT76" s="555"/>
      <c r="BU76" s="555"/>
      <c r="BV76" s="555"/>
      <c r="BW76" s="555"/>
      <c r="BX76" s="555"/>
      <c r="BY76" s="555"/>
      <c r="BZ76" s="555"/>
      <c r="CA76" s="555"/>
      <c r="CB76" s="555"/>
      <c r="CC76" s="555"/>
      <c r="CD76" s="555"/>
      <c r="CE76" s="555"/>
      <c r="CF76" s="555"/>
      <c r="CG76" s="555"/>
      <c r="CH76" s="555"/>
      <c r="CI76" s="555"/>
      <c r="CJ76" s="555"/>
      <c r="CK76" s="555"/>
      <c r="CL76" s="555"/>
      <c r="CM76" s="555"/>
      <c r="CN76" s="555"/>
      <c r="CO76" s="555"/>
      <c r="CP76" s="555"/>
      <c r="CQ76" s="555"/>
      <c r="CR76" s="555"/>
      <c r="CS76" s="555"/>
      <c r="CT76" s="555"/>
      <c r="CU76" s="555"/>
      <c r="CV76" s="555"/>
      <c r="CW76" s="555"/>
      <c r="CX76" s="555"/>
      <c r="CY76" s="555"/>
      <c r="CZ76" s="555"/>
      <c r="DA76" s="555"/>
      <c r="DB76" s="555"/>
      <c r="DC76" s="555"/>
    </row>
    <row r="77" spans="1:113" s="1127" customFormat="1" ht="10.5" hidden="1" customHeight="1">
      <c r="A77" s="1148"/>
      <c r="B77" s="1128"/>
      <c r="E77" s="1230"/>
      <c r="F77" s="1151"/>
      <c r="G77" s="1240"/>
      <c r="H77" s="1240"/>
      <c r="I77" s="1151"/>
      <c r="J77" s="1151"/>
      <c r="K77" s="1151"/>
      <c r="L77" s="1151"/>
      <c r="M77" s="1151"/>
      <c r="N77" s="1203"/>
      <c r="O77" s="1242"/>
      <c r="P77" s="1148"/>
      <c r="Q77" s="1148"/>
      <c r="R77" s="1148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H77" s="1148"/>
      <c r="AI77" s="1148"/>
      <c r="AJ77" s="1148"/>
      <c r="AK77" s="1148"/>
      <c r="AL77" s="1148"/>
      <c r="AM77" s="1148"/>
      <c r="AN77" s="1148"/>
      <c r="AO77" s="1148"/>
      <c r="AP77" s="1148"/>
      <c r="AQ77" s="1148"/>
      <c r="AR77" s="1148"/>
      <c r="AS77" s="1148"/>
      <c r="AT77" s="1148"/>
      <c r="AU77" s="1148"/>
      <c r="AV77" s="1148"/>
      <c r="AW77" s="1148"/>
      <c r="AX77" s="1148"/>
      <c r="AY77" s="1148"/>
      <c r="AZ77" s="1148"/>
      <c r="BA77" s="1148"/>
      <c r="BB77" s="1148"/>
      <c r="BC77" s="1148"/>
      <c r="BD77" s="1148"/>
      <c r="BE77" s="1148"/>
      <c r="BF77" s="1148"/>
      <c r="BG77" s="1148"/>
      <c r="BH77" s="1148"/>
      <c r="BI77" s="1148"/>
      <c r="BJ77" s="1148"/>
      <c r="BK77" s="1148"/>
      <c r="BL77" s="1148"/>
      <c r="BM77" s="1148"/>
      <c r="BN77" s="1148"/>
      <c r="BO77" s="1148"/>
      <c r="BP77" s="1148"/>
      <c r="BQ77" s="1148"/>
      <c r="BR77" s="1148"/>
      <c r="BS77" s="1148"/>
      <c r="BT77" s="1148"/>
      <c r="BU77" s="1148"/>
      <c r="BV77" s="1148"/>
      <c r="BW77" s="1148"/>
      <c r="BX77" s="1148"/>
      <c r="BY77" s="1148"/>
      <c r="BZ77" s="1148"/>
      <c r="CA77" s="1148"/>
      <c r="CB77" s="1148"/>
      <c r="CC77" s="1148"/>
      <c r="CD77" s="1148"/>
      <c r="CE77" s="1148"/>
      <c r="CF77" s="1148"/>
      <c r="CG77" s="1148"/>
      <c r="CH77" s="1148"/>
      <c r="CI77" s="1148"/>
      <c r="CJ77" s="1148"/>
      <c r="CK77" s="1148"/>
      <c r="CL77" s="1148"/>
      <c r="CM77" s="1148"/>
      <c r="CN77" s="1148"/>
      <c r="CO77" s="1148"/>
      <c r="CP77" s="1148"/>
      <c r="CQ77" s="1148"/>
      <c r="CR77" s="1148"/>
      <c r="CS77" s="1148"/>
      <c r="CT77" s="1148"/>
      <c r="CU77" s="1148"/>
      <c r="CV77" s="1148"/>
      <c r="CW77" s="1148"/>
      <c r="CX77" s="1148"/>
      <c r="CY77" s="1148"/>
      <c r="CZ77" s="1148"/>
      <c r="DA77" s="1148"/>
      <c r="DB77" s="1148"/>
      <c r="DC77" s="1148"/>
      <c r="DI77" s="1148"/>
    </row>
    <row r="78" spans="1:113" hidden="1">
      <c r="A78" s="555" t="s">
        <v>108</v>
      </c>
      <c r="B78" s="1116">
        <v>44958</v>
      </c>
      <c r="C78" s="1115">
        <v>44977</v>
      </c>
      <c r="D78" s="1147">
        <v>32.19</v>
      </c>
      <c r="E78" s="368">
        <v>6.96</v>
      </c>
      <c r="F78" s="369">
        <v>5970</v>
      </c>
      <c r="G78" s="198"/>
      <c r="H78" s="198"/>
      <c r="I78" s="369"/>
      <c r="J78" s="369"/>
      <c r="K78" s="369"/>
      <c r="L78" s="369"/>
      <c r="M78" s="369"/>
      <c r="O78" s="1147">
        <v>7.08</v>
      </c>
      <c r="P78" s="555">
        <v>5630</v>
      </c>
      <c r="Q78" s="555" t="s">
        <v>51</v>
      </c>
      <c r="R78" s="555" t="s">
        <v>51</v>
      </c>
      <c r="S78" s="555">
        <v>169</v>
      </c>
      <c r="T78" s="555">
        <v>169</v>
      </c>
      <c r="U78" s="555"/>
      <c r="V78" s="555">
        <v>2850</v>
      </c>
      <c r="W78" s="555">
        <v>593</v>
      </c>
      <c r="X78" s="555">
        <v>613</v>
      </c>
      <c r="Y78" s="555">
        <v>391</v>
      </c>
      <c r="Z78" s="555">
        <v>371</v>
      </c>
      <c r="AA78" s="555">
        <v>81</v>
      </c>
      <c r="AB78" s="555">
        <v>3140</v>
      </c>
      <c r="AC78" s="555" t="s">
        <v>30</v>
      </c>
      <c r="AD78" s="555" t="s">
        <v>17</v>
      </c>
      <c r="AE78" s="555" t="s">
        <v>17</v>
      </c>
      <c r="AF78" s="555">
        <v>3.9E-2</v>
      </c>
      <c r="AG78" s="555">
        <v>2.0000000000000001E-4</v>
      </c>
      <c r="AH78" s="555">
        <v>2E-3</v>
      </c>
      <c r="AI78" s="555">
        <v>3.0000000000000001E-3</v>
      </c>
      <c r="AJ78" s="555" t="s">
        <v>17</v>
      </c>
      <c r="AK78" s="555">
        <v>0.04</v>
      </c>
      <c r="AL78" s="555">
        <v>2E-3</v>
      </c>
      <c r="AM78" s="555">
        <v>1.2E-2</v>
      </c>
      <c r="AN78" s="555" t="s">
        <v>30</v>
      </c>
      <c r="AO78" s="555">
        <v>6.9000000000000006E-2</v>
      </c>
      <c r="AP78" s="555">
        <v>0.86</v>
      </c>
      <c r="AQ78" s="555" t="s">
        <v>52</v>
      </c>
      <c r="AR78" s="555">
        <v>0.7</v>
      </c>
      <c r="AS78" s="555" t="s">
        <v>17</v>
      </c>
      <c r="AT78" s="555" t="s">
        <v>17</v>
      </c>
      <c r="AU78" s="555">
        <v>4.9000000000000002E-2</v>
      </c>
      <c r="AV78" s="555">
        <v>1E-4</v>
      </c>
      <c r="AW78" s="555">
        <v>8.0000000000000002E-3</v>
      </c>
      <c r="AX78" s="555">
        <v>1.2E-2</v>
      </c>
      <c r="AY78" s="555">
        <v>4.0000000000000001E-3</v>
      </c>
      <c r="AZ78" s="555">
        <v>0.42499999999999999</v>
      </c>
      <c r="BA78" s="555">
        <v>3.0000000000000001E-3</v>
      </c>
      <c r="BB78" s="555">
        <v>2.5999999999999999E-2</v>
      </c>
      <c r="BC78" s="555" t="s">
        <v>30</v>
      </c>
      <c r="BD78" s="555">
        <v>0.16800000000000001</v>
      </c>
      <c r="BE78" s="555">
        <v>1.1000000000000001</v>
      </c>
      <c r="BF78" s="555">
        <v>1.73</v>
      </c>
      <c r="BG78" s="555" t="s">
        <v>37</v>
      </c>
      <c r="BH78" s="555" t="s">
        <v>37</v>
      </c>
      <c r="BI78" s="555">
        <v>0.3</v>
      </c>
      <c r="BJ78" s="555">
        <v>0.08</v>
      </c>
      <c r="BK78" s="555" t="s">
        <v>30</v>
      </c>
      <c r="BL78" s="555">
        <v>7.59</v>
      </c>
      <c r="BM78" s="555">
        <v>7.59</v>
      </c>
      <c r="BN78" s="555">
        <v>79.400000000000006</v>
      </c>
      <c r="BO78" s="555">
        <v>81</v>
      </c>
      <c r="BP78" s="555">
        <v>0.96</v>
      </c>
      <c r="BQ78" s="555" t="s">
        <v>53</v>
      </c>
      <c r="BR78" s="555" t="s">
        <v>85</v>
      </c>
      <c r="BS78" s="555" t="s">
        <v>85</v>
      </c>
      <c r="BT78" s="555" t="s">
        <v>85</v>
      </c>
      <c r="BU78" s="555" t="s">
        <v>85</v>
      </c>
      <c r="BV78" s="555" t="s">
        <v>85</v>
      </c>
      <c r="BW78" s="555" t="s">
        <v>85</v>
      </c>
      <c r="BX78" s="555" t="s">
        <v>85</v>
      </c>
      <c r="BY78" s="555" t="s">
        <v>85</v>
      </c>
      <c r="BZ78" s="555" t="s">
        <v>85</v>
      </c>
      <c r="CA78" s="555" t="s">
        <v>85</v>
      </c>
      <c r="CB78" s="555" t="s">
        <v>85</v>
      </c>
      <c r="CC78" s="555" t="s">
        <v>85</v>
      </c>
      <c r="CD78" s="555" t="s">
        <v>102</v>
      </c>
      <c r="CE78" s="555" t="s">
        <v>85</v>
      </c>
      <c r="CF78" s="555" t="s">
        <v>85</v>
      </c>
      <c r="CG78" s="555" t="s">
        <v>85</v>
      </c>
      <c r="CH78" s="555" t="s">
        <v>102</v>
      </c>
      <c r="CI78" s="555" t="s">
        <v>102</v>
      </c>
      <c r="CJ78" s="555" t="s">
        <v>332</v>
      </c>
      <c r="CK78" s="555" t="s">
        <v>0</v>
      </c>
      <c r="CL78" s="555" t="s">
        <v>333</v>
      </c>
      <c r="CM78" s="555" t="s">
        <v>0</v>
      </c>
      <c r="CN78" s="555" t="s">
        <v>0</v>
      </c>
      <c r="CO78" s="555" t="s">
        <v>332</v>
      </c>
      <c r="CP78" s="555" t="s">
        <v>332</v>
      </c>
      <c r="CQ78" s="555" t="s">
        <v>333</v>
      </c>
      <c r="CR78" s="555" t="s">
        <v>333</v>
      </c>
      <c r="CS78" s="555" t="s">
        <v>333</v>
      </c>
      <c r="CT78" s="555" t="s">
        <v>333</v>
      </c>
      <c r="CU78" s="555" t="s">
        <v>333</v>
      </c>
      <c r="CV78" s="555" t="s">
        <v>51</v>
      </c>
      <c r="CW78" s="555" t="s">
        <v>15</v>
      </c>
      <c r="CX78" s="555" t="s">
        <v>15</v>
      </c>
      <c r="CY78" s="555" t="s">
        <v>15</v>
      </c>
      <c r="CZ78" s="555" t="s">
        <v>15</v>
      </c>
      <c r="DA78" s="555" t="s">
        <v>15</v>
      </c>
      <c r="DB78" s="555" t="s">
        <v>51</v>
      </c>
      <c r="DC78" s="555" t="s">
        <v>53</v>
      </c>
    </row>
    <row r="79" spans="1:113" hidden="1">
      <c r="A79" s="555" t="s">
        <v>108</v>
      </c>
      <c r="B79" s="1116">
        <v>45017</v>
      </c>
      <c r="C79" s="1115">
        <v>45042</v>
      </c>
      <c r="D79" s="1147">
        <v>33.299999999999997</v>
      </c>
      <c r="E79" s="368">
        <v>6.66</v>
      </c>
      <c r="F79" s="369">
        <v>5680</v>
      </c>
      <c r="G79" s="198"/>
      <c r="H79" s="198"/>
      <c r="I79" s="369"/>
      <c r="J79" s="369"/>
      <c r="K79" s="369"/>
      <c r="L79" s="369"/>
      <c r="M79" s="369"/>
      <c r="N79" s="555" t="s">
        <v>744</v>
      </c>
      <c r="O79" s="1147">
        <v>6.98</v>
      </c>
      <c r="P79" s="555">
        <v>5690</v>
      </c>
      <c r="Q79" s="555" t="s">
        <v>51</v>
      </c>
      <c r="R79" s="555" t="s">
        <v>51</v>
      </c>
      <c r="S79" s="555">
        <v>166</v>
      </c>
      <c r="T79" s="555">
        <v>166</v>
      </c>
      <c r="U79" s="555"/>
      <c r="V79" s="555">
        <v>2860</v>
      </c>
      <c r="W79" s="555">
        <v>624</v>
      </c>
      <c r="X79" s="555">
        <v>582</v>
      </c>
      <c r="Y79" s="555">
        <v>345</v>
      </c>
      <c r="Z79" s="555">
        <v>316</v>
      </c>
      <c r="AA79" s="555">
        <v>75</v>
      </c>
      <c r="AB79" s="555">
        <v>2870</v>
      </c>
      <c r="AC79" s="555" t="s">
        <v>30</v>
      </c>
      <c r="AD79" s="555" t="s">
        <v>17</v>
      </c>
      <c r="AE79" s="555" t="s">
        <v>17</v>
      </c>
      <c r="AF79" s="555">
        <v>3.1E-2</v>
      </c>
      <c r="AG79" s="555">
        <v>2.9999999999999997E-4</v>
      </c>
      <c r="AH79" s="555">
        <v>1E-3</v>
      </c>
      <c r="AI79" s="555">
        <v>1E-3</v>
      </c>
      <c r="AJ79" s="555" t="s">
        <v>17</v>
      </c>
      <c r="AK79" s="555">
        <v>9.9000000000000005E-2</v>
      </c>
      <c r="AL79" s="555">
        <v>2E-3</v>
      </c>
      <c r="AM79" s="555">
        <v>0.02</v>
      </c>
      <c r="AN79" s="555" t="s">
        <v>30</v>
      </c>
      <c r="AO79" s="555">
        <v>5.2999999999999999E-2</v>
      </c>
      <c r="AP79" s="555">
        <v>0.9</v>
      </c>
      <c r="AQ79" s="555" t="s">
        <v>52</v>
      </c>
      <c r="AR79" s="555">
        <v>0.97</v>
      </c>
      <c r="AS79" s="555">
        <v>1E-3</v>
      </c>
      <c r="AT79" s="555">
        <v>1E-3</v>
      </c>
      <c r="AU79" s="555">
        <v>5.2999999999999999E-2</v>
      </c>
      <c r="AV79" s="555">
        <v>4.0000000000000002E-4</v>
      </c>
      <c r="AW79" s="555">
        <v>5.0000000000000001E-3</v>
      </c>
      <c r="AX79" s="555">
        <v>2.1000000000000001E-2</v>
      </c>
      <c r="AY79" s="555">
        <v>6.0000000000000001E-3</v>
      </c>
      <c r="AZ79" s="555">
        <v>1.04</v>
      </c>
      <c r="BA79" s="555">
        <v>3.0000000000000001E-3</v>
      </c>
      <c r="BB79" s="555">
        <v>5.3999999999999999E-2</v>
      </c>
      <c r="BC79" s="555" t="s">
        <v>30</v>
      </c>
      <c r="BD79" s="555">
        <v>0.20399999999999999</v>
      </c>
      <c r="BE79" s="555">
        <v>1.1000000000000001</v>
      </c>
      <c r="BF79" s="555">
        <v>2.33</v>
      </c>
      <c r="BG79" s="555" t="s">
        <v>37</v>
      </c>
      <c r="BH79" s="555" t="s">
        <v>37</v>
      </c>
      <c r="BI79" s="555">
        <v>0.3</v>
      </c>
      <c r="BJ79" s="555">
        <v>0.09</v>
      </c>
      <c r="BK79" s="555" t="s">
        <v>30</v>
      </c>
      <c r="BL79" s="555">
        <v>4.91</v>
      </c>
      <c r="BM79" s="555">
        <v>4.91</v>
      </c>
      <c r="BN79" s="555">
        <v>80.5</v>
      </c>
      <c r="BO79" s="555">
        <v>73.099999999999994</v>
      </c>
      <c r="BP79" s="555">
        <v>4.8</v>
      </c>
      <c r="BQ79" s="555" t="s">
        <v>53</v>
      </c>
      <c r="BR79" s="555" t="s">
        <v>85</v>
      </c>
      <c r="BS79" s="555" t="s">
        <v>85</v>
      </c>
      <c r="BT79" s="555" t="s">
        <v>85</v>
      </c>
      <c r="BU79" s="555" t="s">
        <v>85</v>
      </c>
      <c r="BV79" s="555" t="s">
        <v>85</v>
      </c>
      <c r="BW79" s="555" t="s">
        <v>85</v>
      </c>
      <c r="BX79" s="555" t="s">
        <v>85</v>
      </c>
      <c r="BY79" s="555" t="s">
        <v>85</v>
      </c>
      <c r="BZ79" s="555" t="s">
        <v>85</v>
      </c>
      <c r="CA79" s="555" t="s">
        <v>85</v>
      </c>
      <c r="CB79" s="555" t="s">
        <v>85</v>
      </c>
      <c r="CC79" s="555" t="s">
        <v>85</v>
      </c>
      <c r="CD79" s="555" t="s">
        <v>102</v>
      </c>
      <c r="CE79" s="555" t="s">
        <v>85</v>
      </c>
      <c r="CF79" s="555" t="s">
        <v>85</v>
      </c>
      <c r="CG79" s="555" t="s">
        <v>85</v>
      </c>
      <c r="CH79" s="555" t="s">
        <v>102</v>
      </c>
      <c r="CI79" s="555" t="s">
        <v>102</v>
      </c>
      <c r="CJ79" s="555" t="s">
        <v>332</v>
      </c>
      <c r="CK79" s="555" t="s">
        <v>0</v>
      </c>
      <c r="CL79" s="555" t="s">
        <v>333</v>
      </c>
      <c r="CM79" s="555" t="s">
        <v>0</v>
      </c>
      <c r="CN79" s="555" t="s">
        <v>0</v>
      </c>
      <c r="CO79" s="555" t="s">
        <v>332</v>
      </c>
      <c r="CP79" s="555" t="s">
        <v>332</v>
      </c>
      <c r="CQ79" s="555" t="s">
        <v>333</v>
      </c>
      <c r="CR79" s="555" t="s">
        <v>333</v>
      </c>
      <c r="CS79" s="555" t="s">
        <v>333</v>
      </c>
      <c r="CT79" s="555" t="s">
        <v>333</v>
      </c>
      <c r="CU79" s="555" t="s">
        <v>333</v>
      </c>
      <c r="CV79" s="555" t="s">
        <v>51</v>
      </c>
      <c r="CW79" s="555" t="s">
        <v>15</v>
      </c>
      <c r="CX79" s="555" t="s">
        <v>15</v>
      </c>
      <c r="CY79" s="555" t="s">
        <v>15</v>
      </c>
      <c r="CZ79" s="555" t="s">
        <v>15</v>
      </c>
      <c r="DA79" s="555" t="s">
        <v>15</v>
      </c>
      <c r="DB79" s="555" t="s">
        <v>51</v>
      </c>
      <c r="DC79" s="555" t="s">
        <v>53</v>
      </c>
    </row>
    <row r="80" spans="1:113" hidden="1">
      <c r="A80" s="555" t="s">
        <v>108</v>
      </c>
      <c r="B80" s="1116">
        <v>45078</v>
      </c>
      <c r="C80" s="1115">
        <v>45104</v>
      </c>
      <c r="D80" s="1147">
        <v>33.380000000000003</v>
      </c>
      <c r="E80" s="368">
        <v>6.59</v>
      </c>
      <c r="F80" s="369">
        <v>5390</v>
      </c>
      <c r="G80" s="198"/>
      <c r="H80" s="198"/>
      <c r="I80" s="369"/>
      <c r="J80" s="369"/>
      <c r="K80" s="369"/>
      <c r="L80" s="369"/>
      <c r="M80" s="369"/>
      <c r="O80" s="1147">
        <v>7</v>
      </c>
      <c r="P80" s="555">
        <v>5700</v>
      </c>
      <c r="Q80" s="555" t="s">
        <v>51</v>
      </c>
      <c r="R80" s="555" t="s">
        <v>51</v>
      </c>
      <c r="S80" s="555">
        <v>175</v>
      </c>
      <c r="T80" s="555">
        <v>175</v>
      </c>
      <c r="U80" s="555"/>
      <c r="V80" s="555">
        <v>2340</v>
      </c>
      <c r="W80" s="555">
        <v>638</v>
      </c>
      <c r="X80" s="555">
        <v>520</v>
      </c>
      <c r="Y80" s="555">
        <v>320</v>
      </c>
      <c r="Z80" s="555">
        <v>292</v>
      </c>
      <c r="AA80" s="555">
        <v>70</v>
      </c>
      <c r="AB80" s="555">
        <v>2620</v>
      </c>
      <c r="AC80" s="555" t="s">
        <v>30</v>
      </c>
      <c r="AD80" s="555" t="s">
        <v>17</v>
      </c>
      <c r="AE80" s="555" t="s">
        <v>17</v>
      </c>
      <c r="AF80" s="555">
        <v>2.7E-2</v>
      </c>
      <c r="AG80" s="555">
        <v>2.9999999999999997E-4</v>
      </c>
      <c r="AH80" s="555" t="s">
        <v>17</v>
      </c>
      <c r="AI80" s="555">
        <v>4.0000000000000001E-3</v>
      </c>
      <c r="AJ80" s="555" t="s">
        <v>17</v>
      </c>
      <c r="AK80" s="555">
        <v>1.6E-2</v>
      </c>
      <c r="AL80" s="555">
        <v>1E-3</v>
      </c>
      <c r="AM80" s="555">
        <v>1.7000000000000001E-2</v>
      </c>
      <c r="AN80" s="555" t="s">
        <v>30</v>
      </c>
      <c r="AO80" s="555">
        <v>0.06</v>
      </c>
      <c r="AP80" s="555">
        <v>0.76</v>
      </c>
      <c r="AQ80" s="555" t="s">
        <v>52</v>
      </c>
      <c r="AR80" s="555">
        <v>0.16</v>
      </c>
      <c r="AS80" s="555" t="s">
        <v>17</v>
      </c>
      <c r="AT80" s="555" t="s">
        <v>17</v>
      </c>
      <c r="AU80" s="555">
        <v>3.2000000000000001E-2</v>
      </c>
      <c r="AV80" s="555">
        <v>4.0000000000000002E-4</v>
      </c>
      <c r="AW80" s="555">
        <v>2E-3</v>
      </c>
      <c r="AX80" s="555">
        <v>1.0999999999999999E-2</v>
      </c>
      <c r="AY80" s="555">
        <v>2E-3</v>
      </c>
      <c r="AZ80" s="555">
        <v>0.625</v>
      </c>
      <c r="BA80" s="555">
        <v>2E-3</v>
      </c>
      <c r="BB80" s="555">
        <v>4.8000000000000001E-2</v>
      </c>
      <c r="BC80" s="555" t="s">
        <v>30</v>
      </c>
      <c r="BD80" s="555">
        <v>9.8000000000000004E-2</v>
      </c>
      <c r="BE80" s="555">
        <v>1.02</v>
      </c>
      <c r="BF80" s="555">
        <v>0.3</v>
      </c>
      <c r="BG80" s="555" t="s">
        <v>37</v>
      </c>
      <c r="BH80" s="555" t="s">
        <v>37</v>
      </c>
      <c r="BI80" s="555">
        <v>0.2</v>
      </c>
      <c r="BJ80" s="555">
        <v>0.05</v>
      </c>
      <c r="BK80" s="555"/>
      <c r="BL80" s="555">
        <v>2.78</v>
      </c>
      <c r="BM80" s="555"/>
      <c r="BN80" s="555">
        <v>70.2</v>
      </c>
      <c r="BO80" s="555">
        <v>66.8</v>
      </c>
      <c r="BP80" s="555">
        <v>2.5099999999999998</v>
      </c>
      <c r="BQ80" s="555" t="s">
        <v>53</v>
      </c>
      <c r="BR80" s="555" t="s">
        <v>85</v>
      </c>
      <c r="BS80" s="555" t="s">
        <v>85</v>
      </c>
      <c r="BT80" s="555" t="s">
        <v>85</v>
      </c>
      <c r="BU80" s="555" t="s">
        <v>85</v>
      </c>
      <c r="BV80" s="555" t="s">
        <v>85</v>
      </c>
      <c r="BW80" s="555" t="s">
        <v>85</v>
      </c>
      <c r="BX80" s="555" t="s">
        <v>85</v>
      </c>
      <c r="BY80" s="555" t="s">
        <v>85</v>
      </c>
      <c r="BZ80" s="555" t="s">
        <v>85</v>
      </c>
      <c r="CA80" s="555" t="s">
        <v>85</v>
      </c>
      <c r="CB80" s="555" t="s">
        <v>85</v>
      </c>
      <c r="CC80" s="555" t="s">
        <v>85</v>
      </c>
      <c r="CD80" s="555" t="s">
        <v>102</v>
      </c>
      <c r="CE80" s="555" t="s">
        <v>85</v>
      </c>
      <c r="CF80" s="555" t="s">
        <v>85</v>
      </c>
      <c r="CG80" s="555" t="s">
        <v>85</v>
      </c>
      <c r="CH80" s="555" t="s">
        <v>102</v>
      </c>
      <c r="CI80" s="555" t="s">
        <v>102</v>
      </c>
      <c r="CJ80" s="555" t="s">
        <v>332</v>
      </c>
      <c r="CK80" s="555" t="s">
        <v>0</v>
      </c>
      <c r="CL80" s="555" t="s">
        <v>333</v>
      </c>
      <c r="CM80" s="555" t="s">
        <v>0</v>
      </c>
      <c r="CN80" s="555" t="s">
        <v>0</v>
      </c>
      <c r="CO80" s="555" t="s">
        <v>332</v>
      </c>
      <c r="CP80" s="555" t="s">
        <v>332</v>
      </c>
      <c r="CQ80" s="555" t="s">
        <v>333</v>
      </c>
      <c r="CR80" s="555" t="s">
        <v>333</v>
      </c>
      <c r="CS80" s="555" t="s">
        <v>333</v>
      </c>
      <c r="CT80" s="555" t="s">
        <v>333</v>
      </c>
      <c r="CU80" s="555" t="s">
        <v>333</v>
      </c>
      <c r="CV80" s="555" t="s">
        <v>51</v>
      </c>
      <c r="CW80" s="555" t="s">
        <v>15</v>
      </c>
      <c r="CX80" s="555" t="s">
        <v>15</v>
      </c>
      <c r="CY80" s="555" t="s">
        <v>15</v>
      </c>
      <c r="CZ80" s="555" t="s">
        <v>15</v>
      </c>
      <c r="DA80" s="555" t="s">
        <v>15</v>
      </c>
      <c r="DB80" s="555" t="s">
        <v>51</v>
      </c>
      <c r="DC80" s="555" t="s">
        <v>53</v>
      </c>
    </row>
    <row r="81" spans="1:107" hidden="1">
      <c r="A81" s="555" t="s">
        <v>108</v>
      </c>
      <c r="B81" s="1116">
        <v>45139</v>
      </c>
      <c r="C81" s="1115">
        <v>45153</v>
      </c>
      <c r="D81" s="1147">
        <v>33.5</v>
      </c>
      <c r="E81" s="368">
        <v>6.69</v>
      </c>
      <c r="F81" s="369">
        <v>6150</v>
      </c>
      <c r="G81" s="198"/>
      <c r="H81" s="198"/>
      <c r="I81" s="369"/>
      <c r="J81" s="369"/>
      <c r="K81" s="369"/>
      <c r="L81" s="369"/>
      <c r="M81" s="369"/>
      <c r="O81" s="1147">
        <v>7.02</v>
      </c>
      <c r="P81" s="555">
        <v>5400</v>
      </c>
      <c r="Q81" s="555" t="s">
        <v>51</v>
      </c>
      <c r="R81" s="555" t="s">
        <v>51</v>
      </c>
      <c r="S81" s="555">
        <v>165</v>
      </c>
      <c r="T81" s="555">
        <v>165</v>
      </c>
      <c r="U81" s="555">
        <v>32</v>
      </c>
      <c r="V81" s="555">
        <v>2760</v>
      </c>
      <c r="W81" s="555">
        <v>590</v>
      </c>
      <c r="X81" s="555">
        <v>589</v>
      </c>
      <c r="Y81" s="555">
        <v>365</v>
      </c>
      <c r="Z81" s="555">
        <v>362</v>
      </c>
      <c r="AA81" s="555">
        <v>84</v>
      </c>
      <c r="AB81" s="555">
        <v>2970</v>
      </c>
      <c r="AC81" s="555" t="s">
        <v>30</v>
      </c>
      <c r="AD81" s="555" t="s">
        <v>17</v>
      </c>
      <c r="AE81" s="555" t="s">
        <v>17</v>
      </c>
      <c r="AF81" s="555">
        <v>3.5000000000000003E-2</v>
      </c>
      <c r="AG81" s="555">
        <v>2.9999999999999997E-4</v>
      </c>
      <c r="AH81" s="555" t="s">
        <v>17</v>
      </c>
      <c r="AI81" s="555">
        <v>3.0000000000000001E-3</v>
      </c>
      <c r="AJ81" s="555" t="s">
        <v>17</v>
      </c>
      <c r="AK81" s="555">
        <v>4.8000000000000001E-2</v>
      </c>
      <c r="AL81" s="555">
        <v>1E-3</v>
      </c>
      <c r="AM81" s="555">
        <v>1.9E-2</v>
      </c>
      <c r="AN81" s="555" t="s">
        <v>30</v>
      </c>
      <c r="AO81" s="555">
        <v>6.8000000000000005E-2</v>
      </c>
      <c r="AP81" s="555">
        <v>0.84</v>
      </c>
      <c r="AQ81" s="555" t="s">
        <v>52</v>
      </c>
      <c r="AR81" s="555">
        <v>0.84</v>
      </c>
      <c r="AS81" s="555" t="s">
        <v>17</v>
      </c>
      <c r="AT81" s="555" t="s">
        <v>17</v>
      </c>
      <c r="AU81" s="555">
        <v>5.5E-2</v>
      </c>
      <c r="AV81" s="555">
        <v>4.0000000000000002E-4</v>
      </c>
      <c r="AW81" s="555">
        <v>3.0000000000000001E-3</v>
      </c>
      <c r="AX81" s="555">
        <v>0.01</v>
      </c>
      <c r="AY81" s="555">
        <v>3.0000000000000001E-3</v>
      </c>
      <c r="AZ81" s="555">
        <v>0.505</v>
      </c>
      <c r="BA81" s="555">
        <v>2E-3</v>
      </c>
      <c r="BB81" s="555">
        <v>0.04</v>
      </c>
      <c r="BC81" s="555" t="s">
        <v>30</v>
      </c>
      <c r="BD81" s="555">
        <v>0.157</v>
      </c>
      <c r="BE81" s="555">
        <v>1.02</v>
      </c>
      <c r="BF81" s="555">
        <v>1.43</v>
      </c>
      <c r="BG81" s="555" t="s">
        <v>37</v>
      </c>
      <c r="BH81" s="555" t="s">
        <v>37</v>
      </c>
      <c r="BI81" s="555">
        <v>0.2</v>
      </c>
      <c r="BJ81" s="555">
        <v>0.04</v>
      </c>
      <c r="BK81" s="555"/>
      <c r="BL81" s="555">
        <v>2.58</v>
      </c>
      <c r="BM81" s="555"/>
      <c r="BN81" s="555">
        <v>77.400000000000006</v>
      </c>
      <c r="BO81" s="555">
        <v>77.3</v>
      </c>
      <c r="BP81" s="555">
        <v>0.05</v>
      </c>
      <c r="BQ81" s="555" t="s">
        <v>53</v>
      </c>
      <c r="BR81" s="555" t="s">
        <v>85</v>
      </c>
      <c r="BS81" s="555" t="s">
        <v>85</v>
      </c>
      <c r="BT81" s="555" t="s">
        <v>85</v>
      </c>
      <c r="BU81" s="555" t="s">
        <v>85</v>
      </c>
      <c r="BV81" s="555" t="s">
        <v>85</v>
      </c>
      <c r="BW81" s="555" t="s">
        <v>85</v>
      </c>
      <c r="BX81" s="555" t="s">
        <v>85</v>
      </c>
      <c r="BY81" s="555" t="s">
        <v>85</v>
      </c>
      <c r="BZ81" s="555" t="s">
        <v>85</v>
      </c>
      <c r="CA81" s="555" t="s">
        <v>85</v>
      </c>
      <c r="CB81" s="555" t="s">
        <v>85</v>
      </c>
      <c r="CC81" s="555" t="s">
        <v>85</v>
      </c>
      <c r="CD81" s="555" t="s">
        <v>102</v>
      </c>
      <c r="CE81" s="555" t="s">
        <v>85</v>
      </c>
      <c r="CF81" s="555" t="s">
        <v>85</v>
      </c>
      <c r="CG81" s="555" t="s">
        <v>85</v>
      </c>
      <c r="CH81" s="555" t="s">
        <v>102</v>
      </c>
      <c r="CI81" s="555" t="s">
        <v>102</v>
      </c>
      <c r="CJ81" s="555" t="s">
        <v>332</v>
      </c>
      <c r="CK81" s="555" t="s">
        <v>0</v>
      </c>
      <c r="CL81" s="555" t="s">
        <v>333</v>
      </c>
      <c r="CM81" s="555" t="s">
        <v>0</v>
      </c>
      <c r="CN81" s="555" t="s">
        <v>0</v>
      </c>
      <c r="CO81" s="555" t="s">
        <v>332</v>
      </c>
      <c r="CP81" s="555" t="s">
        <v>332</v>
      </c>
      <c r="CQ81" s="555" t="s">
        <v>333</v>
      </c>
      <c r="CR81" s="555" t="s">
        <v>333</v>
      </c>
      <c r="CS81" s="555" t="s">
        <v>333</v>
      </c>
      <c r="CT81" s="555" t="s">
        <v>333</v>
      </c>
      <c r="CU81" s="555" t="s">
        <v>333</v>
      </c>
      <c r="CV81" s="555" t="s">
        <v>51</v>
      </c>
      <c r="CW81" s="555" t="s">
        <v>15</v>
      </c>
      <c r="CX81" s="555" t="s">
        <v>15</v>
      </c>
      <c r="CY81" s="555" t="s">
        <v>15</v>
      </c>
      <c r="CZ81" s="555" t="s">
        <v>15</v>
      </c>
      <c r="DA81" s="555" t="s">
        <v>15</v>
      </c>
      <c r="DB81" s="555" t="s">
        <v>51</v>
      </c>
      <c r="DC81" s="555" t="s">
        <v>53</v>
      </c>
    </row>
    <row r="82" spans="1:107" hidden="1">
      <c r="A82" s="555" t="s">
        <v>108</v>
      </c>
      <c r="B82" s="1116">
        <v>45200</v>
      </c>
      <c r="C82" s="1115">
        <v>45209</v>
      </c>
      <c r="D82" s="1147">
        <v>33.630000000000003</v>
      </c>
      <c r="E82" s="368">
        <v>6.62</v>
      </c>
      <c r="F82" s="369">
        <v>5070</v>
      </c>
      <c r="G82" s="198"/>
      <c r="H82" s="198"/>
      <c r="I82" s="369"/>
      <c r="J82" s="369"/>
      <c r="K82" s="369"/>
      <c r="L82" s="369"/>
      <c r="M82" s="369"/>
      <c r="O82" s="1147">
        <v>7.02</v>
      </c>
      <c r="P82" s="555">
        <v>5480</v>
      </c>
      <c r="Q82" s="555" t="s">
        <v>51</v>
      </c>
      <c r="R82" s="555" t="s">
        <v>51</v>
      </c>
      <c r="S82" s="555">
        <v>169</v>
      </c>
      <c r="T82" s="555">
        <v>169</v>
      </c>
      <c r="U82" s="555">
        <v>22</v>
      </c>
      <c r="V82" s="555">
        <v>2800</v>
      </c>
      <c r="W82" s="555">
        <v>623</v>
      </c>
      <c r="X82" s="555">
        <v>584</v>
      </c>
      <c r="Y82" s="555">
        <v>344</v>
      </c>
      <c r="Z82" s="555">
        <v>338</v>
      </c>
      <c r="AA82" s="555">
        <v>84</v>
      </c>
      <c r="AB82" s="555">
        <v>2870</v>
      </c>
      <c r="AC82" s="555" t="s">
        <v>30</v>
      </c>
      <c r="AD82" s="555" t="s">
        <v>17</v>
      </c>
      <c r="AE82" s="555" t="s">
        <v>17</v>
      </c>
      <c r="AF82" s="555">
        <v>3.5000000000000003E-2</v>
      </c>
      <c r="AG82" s="555">
        <v>2.0000000000000001E-4</v>
      </c>
      <c r="AH82" s="555" t="s">
        <v>17</v>
      </c>
      <c r="AI82" s="555">
        <v>2E-3</v>
      </c>
      <c r="AJ82" s="555" t="s">
        <v>17</v>
      </c>
      <c r="AK82" s="555">
        <v>1.4E-2</v>
      </c>
      <c r="AL82" s="555">
        <v>1E-3</v>
      </c>
      <c r="AM82" s="555">
        <v>1.6E-2</v>
      </c>
      <c r="AN82" s="555" t="s">
        <v>30</v>
      </c>
      <c r="AO82" s="555">
        <v>4.3999999999999997E-2</v>
      </c>
      <c r="AP82" s="555">
        <v>1.1299999999999999</v>
      </c>
      <c r="AQ82" s="555" t="s">
        <v>52</v>
      </c>
      <c r="AR82" s="555">
        <v>1.04</v>
      </c>
      <c r="AS82" s="555">
        <v>1E-3</v>
      </c>
      <c r="AT82" s="555">
        <v>1E-3</v>
      </c>
      <c r="AU82" s="555">
        <v>6.5000000000000002E-2</v>
      </c>
      <c r="AV82" s="555">
        <v>4.0000000000000002E-4</v>
      </c>
      <c r="AW82" s="555">
        <v>4.0000000000000001E-3</v>
      </c>
      <c r="AX82" s="555">
        <v>1.7999999999999999E-2</v>
      </c>
      <c r="AY82" s="555">
        <v>5.0000000000000001E-3</v>
      </c>
      <c r="AZ82" s="555">
        <v>0.78900000000000003</v>
      </c>
      <c r="BA82" s="555">
        <v>2E-3</v>
      </c>
      <c r="BB82" s="555">
        <v>4.3999999999999997E-2</v>
      </c>
      <c r="BC82" s="555" t="s">
        <v>30</v>
      </c>
      <c r="BD82" s="555">
        <v>0.154</v>
      </c>
      <c r="BE82" s="555">
        <v>1.1299999999999999</v>
      </c>
      <c r="BF82" s="555">
        <v>2.37</v>
      </c>
      <c r="BG82" s="555" t="s">
        <v>37</v>
      </c>
      <c r="BH82" s="555" t="s">
        <v>37</v>
      </c>
      <c r="BI82" s="555">
        <v>0.3</v>
      </c>
      <c r="BJ82" s="555">
        <v>0.03</v>
      </c>
      <c r="BK82" s="555" t="s">
        <v>30</v>
      </c>
      <c r="BL82" s="555">
        <v>2.25</v>
      </c>
      <c r="BM82" s="555">
        <v>2.25</v>
      </c>
      <c r="BN82" s="555">
        <v>79.2</v>
      </c>
      <c r="BO82" s="555">
        <v>74.3</v>
      </c>
      <c r="BP82" s="555">
        <v>3.22</v>
      </c>
      <c r="BQ82" s="555" t="s">
        <v>53</v>
      </c>
      <c r="BR82" s="555" t="s">
        <v>85</v>
      </c>
      <c r="BS82" s="555" t="s">
        <v>85</v>
      </c>
      <c r="BT82" s="555" t="s">
        <v>85</v>
      </c>
      <c r="BU82" s="555" t="s">
        <v>85</v>
      </c>
      <c r="BV82" s="555" t="s">
        <v>85</v>
      </c>
      <c r="BW82" s="555" t="s">
        <v>85</v>
      </c>
      <c r="BX82" s="555" t="s">
        <v>85</v>
      </c>
      <c r="BY82" s="555" t="s">
        <v>85</v>
      </c>
      <c r="BZ82" s="555" t="s">
        <v>85</v>
      </c>
      <c r="CA82" s="555" t="s">
        <v>85</v>
      </c>
      <c r="CB82" s="555" t="s">
        <v>85</v>
      </c>
      <c r="CC82" s="555" t="s">
        <v>85</v>
      </c>
      <c r="CD82" s="555" t="s">
        <v>102</v>
      </c>
      <c r="CE82" s="555" t="s">
        <v>85</v>
      </c>
      <c r="CF82" s="555" t="s">
        <v>85</v>
      </c>
      <c r="CG82" s="555" t="s">
        <v>85</v>
      </c>
      <c r="CH82" s="555" t="s">
        <v>102</v>
      </c>
      <c r="CI82" s="555" t="s">
        <v>102</v>
      </c>
      <c r="CJ82" s="555" t="s">
        <v>332</v>
      </c>
      <c r="CK82" s="555" t="s">
        <v>0</v>
      </c>
      <c r="CL82" s="555" t="s">
        <v>333</v>
      </c>
      <c r="CM82" s="555" t="s">
        <v>0</v>
      </c>
      <c r="CN82" s="555" t="s">
        <v>0</v>
      </c>
      <c r="CO82" s="555" t="s">
        <v>332</v>
      </c>
      <c r="CP82" s="555" t="s">
        <v>332</v>
      </c>
      <c r="CQ82" s="555" t="s">
        <v>333</v>
      </c>
      <c r="CR82" s="555" t="s">
        <v>333</v>
      </c>
      <c r="CS82" s="555" t="s">
        <v>333</v>
      </c>
      <c r="CT82" s="555" t="s">
        <v>333</v>
      </c>
      <c r="CU82" s="555" t="s">
        <v>333</v>
      </c>
      <c r="CV82" s="555" t="s">
        <v>51</v>
      </c>
      <c r="CW82" s="555" t="s">
        <v>15</v>
      </c>
      <c r="CX82" s="555" t="s">
        <v>15</v>
      </c>
      <c r="CY82" s="555" t="s">
        <v>15</v>
      </c>
      <c r="CZ82" s="555" t="s">
        <v>15</v>
      </c>
      <c r="DA82" s="555" t="s">
        <v>15</v>
      </c>
      <c r="DB82" s="555" t="s">
        <v>51</v>
      </c>
      <c r="DC82" s="555" t="s">
        <v>53</v>
      </c>
    </row>
    <row r="83" spans="1:107" hidden="1">
      <c r="A83" s="555" t="s">
        <v>108</v>
      </c>
      <c r="B83" s="1116">
        <v>45261</v>
      </c>
      <c r="C83" s="1115">
        <v>45271</v>
      </c>
      <c r="D83" s="1147">
        <v>33.75</v>
      </c>
      <c r="E83" s="368">
        <v>6.65</v>
      </c>
      <c r="F83" s="369">
        <v>5230</v>
      </c>
      <c r="G83" s="198"/>
      <c r="H83" s="198"/>
      <c r="I83" s="369"/>
      <c r="J83" s="369"/>
      <c r="K83" s="369"/>
      <c r="L83" s="369"/>
      <c r="M83" s="369"/>
      <c r="O83" s="1147">
        <v>6.59</v>
      </c>
      <c r="P83" s="555">
        <v>5700</v>
      </c>
      <c r="Q83" s="555" t="s">
        <v>51</v>
      </c>
      <c r="R83" s="555" t="s">
        <v>51</v>
      </c>
      <c r="S83" s="555">
        <v>171</v>
      </c>
      <c r="T83" s="555">
        <v>171</v>
      </c>
      <c r="U83" s="555">
        <v>26</v>
      </c>
      <c r="V83" s="555">
        <v>2580</v>
      </c>
      <c r="W83" s="555">
        <v>616</v>
      </c>
      <c r="X83" s="555">
        <v>593</v>
      </c>
      <c r="Y83" s="555">
        <v>344</v>
      </c>
      <c r="Z83" s="555">
        <v>344</v>
      </c>
      <c r="AA83" s="555">
        <v>86</v>
      </c>
      <c r="AB83" s="555">
        <v>2900</v>
      </c>
      <c r="AC83" s="555">
        <v>0.01</v>
      </c>
      <c r="AD83" s="555">
        <v>1E-3</v>
      </c>
      <c r="AE83" s="555" t="s">
        <v>17</v>
      </c>
      <c r="AF83" s="555">
        <v>3.1E-2</v>
      </c>
      <c r="AG83" s="555">
        <v>5.9999999999999995E-4</v>
      </c>
      <c r="AH83" s="555" t="s">
        <v>17</v>
      </c>
      <c r="AI83" s="555">
        <v>4.0000000000000001E-3</v>
      </c>
      <c r="AJ83" s="555" t="s">
        <v>17</v>
      </c>
      <c r="AK83" s="555">
        <v>1.33</v>
      </c>
      <c r="AL83" s="555">
        <v>2E-3</v>
      </c>
      <c r="AM83" s="555">
        <v>0.05</v>
      </c>
      <c r="AN83" s="555" t="s">
        <v>30</v>
      </c>
      <c r="AO83" s="555">
        <v>6.6000000000000003E-2</v>
      </c>
      <c r="AP83" s="555">
        <v>0.86</v>
      </c>
      <c r="AQ83" s="555" t="s">
        <v>52</v>
      </c>
      <c r="AR83" s="555">
        <v>0.22</v>
      </c>
      <c r="AS83" s="555">
        <v>4.0000000000000001E-3</v>
      </c>
      <c r="AT83" s="555" t="s">
        <v>17</v>
      </c>
      <c r="AU83" s="555">
        <v>4.2000000000000003E-2</v>
      </c>
      <c r="AV83" s="555">
        <v>4.0000000000000002E-4</v>
      </c>
      <c r="AW83" s="555">
        <v>2E-3</v>
      </c>
      <c r="AX83" s="555">
        <v>1.4999999999999999E-2</v>
      </c>
      <c r="AY83" s="555">
        <v>2E-3</v>
      </c>
      <c r="AZ83" s="555">
        <v>0.54400000000000004</v>
      </c>
      <c r="BA83" s="555">
        <v>2E-3</v>
      </c>
      <c r="BB83" s="555">
        <v>4.3999999999999997E-2</v>
      </c>
      <c r="BC83" s="555" t="s">
        <v>30</v>
      </c>
      <c r="BD83" s="555">
        <v>9.8000000000000004E-2</v>
      </c>
      <c r="BE83" s="555">
        <v>0.8</v>
      </c>
      <c r="BF83" s="555">
        <v>0.53</v>
      </c>
      <c r="BG83" s="555" t="s">
        <v>37</v>
      </c>
      <c r="BH83" s="555" t="s">
        <v>37</v>
      </c>
      <c r="BI83" s="555">
        <v>0.2</v>
      </c>
      <c r="BJ83" s="555">
        <v>0.14000000000000001</v>
      </c>
      <c r="BK83" s="555" t="s">
        <v>30</v>
      </c>
      <c r="BL83" s="555">
        <v>1.7</v>
      </c>
      <c r="BM83" s="555">
        <v>1.7</v>
      </c>
      <c r="BN83" s="555">
        <v>74.5</v>
      </c>
      <c r="BO83" s="555">
        <v>75.099999999999994</v>
      </c>
      <c r="BP83" s="555">
        <v>0.37</v>
      </c>
      <c r="BQ83" s="555" t="s">
        <v>53</v>
      </c>
      <c r="BR83" s="555" t="s">
        <v>85</v>
      </c>
      <c r="BS83" s="555" t="s">
        <v>85</v>
      </c>
      <c r="BT83" s="555" t="s">
        <v>85</v>
      </c>
      <c r="BU83" s="555" t="s">
        <v>85</v>
      </c>
      <c r="BV83" s="555" t="s">
        <v>85</v>
      </c>
      <c r="BW83" s="555" t="s">
        <v>85</v>
      </c>
      <c r="BX83" s="555" t="s">
        <v>85</v>
      </c>
      <c r="BY83" s="555" t="s">
        <v>85</v>
      </c>
      <c r="BZ83" s="555" t="s">
        <v>85</v>
      </c>
      <c r="CA83" s="555" t="s">
        <v>85</v>
      </c>
      <c r="CB83" s="555" t="s">
        <v>85</v>
      </c>
      <c r="CC83" s="555" t="s">
        <v>85</v>
      </c>
      <c r="CD83" s="555" t="s">
        <v>102</v>
      </c>
      <c r="CE83" s="555" t="s">
        <v>85</v>
      </c>
      <c r="CF83" s="555" t="s">
        <v>85</v>
      </c>
      <c r="CG83" s="555" t="s">
        <v>85</v>
      </c>
      <c r="CH83" s="555" t="s">
        <v>102</v>
      </c>
      <c r="CI83" s="555" t="s">
        <v>102</v>
      </c>
      <c r="CJ83" s="555" t="s">
        <v>332</v>
      </c>
      <c r="CK83" s="555" t="s">
        <v>0</v>
      </c>
      <c r="CL83" s="555" t="s">
        <v>333</v>
      </c>
      <c r="CM83" s="555" t="s">
        <v>0</v>
      </c>
      <c r="CN83" s="555" t="s">
        <v>0</v>
      </c>
      <c r="CO83" s="555" t="s">
        <v>332</v>
      </c>
      <c r="CP83" s="555" t="s">
        <v>332</v>
      </c>
      <c r="CQ83" s="555" t="s">
        <v>333</v>
      </c>
      <c r="CR83" s="555" t="s">
        <v>333</v>
      </c>
      <c r="CS83" s="555" t="s">
        <v>333</v>
      </c>
      <c r="CT83" s="555" t="s">
        <v>333</v>
      </c>
      <c r="CU83" s="555" t="s">
        <v>333</v>
      </c>
      <c r="CV83" s="555" t="s">
        <v>51</v>
      </c>
      <c r="CW83" s="555" t="s">
        <v>15</v>
      </c>
      <c r="CX83" s="555" t="s">
        <v>15</v>
      </c>
      <c r="CY83" s="555" t="s">
        <v>15</v>
      </c>
      <c r="CZ83" s="555" t="s">
        <v>15</v>
      </c>
      <c r="DA83" s="555" t="s">
        <v>15</v>
      </c>
      <c r="DB83" s="555" t="s">
        <v>51</v>
      </c>
      <c r="DC83" s="555" t="s">
        <v>53</v>
      </c>
    </row>
    <row r="84" spans="1:107" hidden="1">
      <c r="A84" s="555" t="s">
        <v>108</v>
      </c>
      <c r="B84" s="1116">
        <v>45323</v>
      </c>
      <c r="C84" s="1115">
        <v>45350</v>
      </c>
      <c r="D84" s="1147">
        <v>33.94</v>
      </c>
      <c r="E84" s="368">
        <v>6.68</v>
      </c>
      <c r="F84" s="369">
        <v>5470</v>
      </c>
      <c r="G84" s="198">
        <v>39.700000000000003</v>
      </c>
      <c r="H84" s="198"/>
      <c r="I84" s="369"/>
      <c r="J84" s="369" t="s">
        <v>245</v>
      </c>
      <c r="K84" s="369" t="s">
        <v>810</v>
      </c>
      <c r="L84" s="369" t="s">
        <v>542</v>
      </c>
      <c r="M84" s="369"/>
      <c r="O84" s="1147">
        <v>7.1</v>
      </c>
      <c r="P84" s="555">
        <v>5640</v>
      </c>
      <c r="Q84" s="555" t="s">
        <v>51</v>
      </c>
      <c r="R84" s="555" t="s">
        <v>51</v>
      </c>
      <c r="S84" s="555">
        <v>162</v>
      </c>
      <c r="T84" s="555">
        <v>162</v>
      </c>
      <c r="U84" s="555">
        <v>15</v>
      </c>
      <c r="V84" s="555">
        <v>2570</v>
      </c>
      <c r="W84" s="555">
        <v>595</v>
      </c>
      <c r="X84" s="555">
        <v>509</v>
      </c>
      <c r="Y84" s="555">
        <v>323</v>
      </c>
      <c r="Z84" s="555">
        <v>344</v>
      </c>
      <c r="AA84" s="555">
        <v>81</v>
      </c>
      <c r="AB84" s="555">
        <v>2600</v>
      </c>
      <c r="AC84" s="555" t="s">
        <v>30</v>
      </c>
      <c r="AD84" s="555" t="s">
        <v>17</v>
      </c>
      <c r="AE84" s="555" t="s">
        <v>17</v>
      </c>
      <c r="AF84" s="555">
        <v>3.4000000000000002E-2</v>
      </c>
      <c r="AG84" s="555">
        <v>2.9999999999999997E-4</v>
      </c>
      <c r="AH84" s="555" t="s">
        <v>17</v>
      </c>
      <c r="AI84" s="555">
        <v>7.0000000000000001E-3</v>
      </c>
      <c r="AJ84" s="555" t="s">
        <v>17</v>
      </c>
      <c r="AK84" s="555">
        <v>4.2999999999999997E-2</v>
      </c>
      <c r="AL84" s="555">
        <v>2E-3</v>
      </c>
      <c r="AM84" s="555">
        <v>7.0000000000000001E-3</v>
      </c>
      <c r="AN84" s="555" t="s">
        <v>30</v>
      </c>
      <c r="AO84" s="555">
        <v>3.1E-2</v>
      </c>
      <c r="AP84" s="555">
        <v>0.93</v>
      </c>
      <c r="AQ84" s="555" t="s">
        <v>52</v>
      </c>
      <c r="AR84" s="555">
        <v>1.1200000000000001</v>
      </c>
      <c r="AS84" s="555" t="s">
        <v>17</v>
      </c>
      <c r="AT84" s="555" t="s">
        <v>17</v>
      </c>
      <c r="AU84" s="555">
        <v>4.4999999999999998E-2</v>
      </c>
      <c r="AV84" s="555">
        <v>2.0000000000000001E-4</v>
      </c>
      <c r="AW84" s="555">
        <v>3.0000000000000001E-3</v>
      </c>
      <c r="AX84" s="555">
        <v>8.9999999999999993E-3</v>
      </c>
      <c r="AY84" s="555">
        <v>2E-3</v>
      </c>
      <c r="AZ84" s="555">
        <v>0.60199999999999998</v>
      </c>
      <c r="BA84" s="555">
        <v>2E-3</v>
      </c>
      <c r="BB84" s="555">
        <v>2.1999999999999999E-2</v>
      </c>
      <c r="BC84" s="555" t="s">
        <v>30</v>
      </c>
      <c r="BD84" s="555">
        <v>9.0999999999999998E-2</v>
      </c>
      <c r="BE84" s="555">
        <v>1.06</v>
      </c>
      <c r="BF84" s="555">
        <v>2.0099999999999998</v>
      </c>
      <c r="BG84" s="555" t="s">
        <v>37</v>
      </c>
      <c r="BH84" s="555" t="s">
        <v>37</v>
      </c>
      <c r="BI84" s="555">
        <v>0.2</v>
      </c>
      <c r="BJ84" s="555" t="s">
        <v>30</v>
      </c>
      <c r="BK84" s="555" t="s">
        <v>30</v>
      </c>
      <c r="BL84" s="555">
        <v>1.67</v>
      </c>
      <c r="BM84" s="555">
        <v>1.67</v>
      </c>
      <c r="BN84" s="555">
        <v>73.5</v>
      </c>
      <c r="BO84" s="555">
        <v>69</v>
      </c>
      <c r="BP84" s="555">
        <v>3.16</v>
      </c>
      <c r="BQ84" s="555" t="s">
        <v>53</v>
      </c>
      <c r="BR84" s="555" t="s">
        <v>85</v>
      </c>
      <c r="BS84" s="555" t="s">
        <v>85</v>
      </c>
      <c r="BT84" s="555" t="s">
        <v>85</v>
      </c>
      <c r="BU84" s="555" t="s">
        <v>85</v>
      </c>
      <c r="BV84" s="555" t="s">
        <v>85</v>
      </c>
      <c r="BW84" s="555" t="s">
        <v>85</v>
      </c>
      <c r="BX84" s="555" t="s">
        <v>85</v>
      </c>
      <c r="BY84" s="555" t="s">
        <v>85</v>
      </c>
      <c r="BZ84" s="555" t="s">
        <v>85</v>
      </c>
      <c r="CA84" s="555" t="s">
        <v>85</v>
      </c>
      <c r="CB84" s="555" t="s">
        <v>85</v>
      </c>
      <c r="CC84" s="555" t="s">
        <v>85</v>
      </c>
      <c r="CD84" s="555" t="s">
        <v>102</v>
      </c>
      <c r="CE84" s="555" t="s">
        <v>85</v>
      </c>
      <c r="CF84" s="555" t="s">
        <v>85</v>
      </c>
      <c r="CG84" s="555" t="s">
        <v>85</v>
      </c>
      <c r="CH84" s="555" t="s">
        <v>102</v>
      </c>
      <c r="CI84" s="555" t="s">
        <v>102</v>
      </c>
      <c r="CJ84" s="555" t="s">
        <v>332</v>
      </c>
      <c r="CK84" s="555" t="s">
        <v>0</v>
      </c>
      <c r="CL84" s="555" t="s">
        <v>333</v>
      </c>
      <c r="CM84" s="555" t="s">
        <v>0</v>
      </c>
      <c r="CN84" s="555" t="s">
        <v>0</v>
      </c>
      <c r="CO84" s="555" t="s">
        <v>332</v>
      </c>
      <c r="CP84" s="555" t="s">
        <v>332</v>
      </c>
      <c r="CQ84" s="555" t="s">
        <v>333</v>
      </c>
      <c r="CR84" s="555" t="s">
        <v>333</v>
      </c>
      <c r="CS84" s="555" t="s">
        <v>333</v>
      </c>
      <c r="CT84" s="555" t="s">
        <v>333</v>
      </c>
      <c r="CU84" s="555" t="s">
        <v>333</v>
      </c>
      <c r="CV84" s="555" t="s">
        <v>51</v>
      </c>
      <c r="CW84" s="555" t="s">
        <v>15</v>
      </c>
      <c r="CX84" s="555" t="s">
        <v>15</v>
      </c>
      <c r="CY84" s="555" t="s">
        <v>15</v>
      </c>
      <c r="CZ84" s="555" t="s">
        <v>15</v>
      </c>
      <c r="DA84" s="555" t="s">
        <v>15</v>
      </c>
      <c r="DB84" s="555" t="s">
        <v>51</v>
      </c>
      <c r="DC84" s="555" t="s">
        <v>53</v>
      </c>
    </row>
    <row r="85" spans="1:107" hidden="1">
      <c r="A85" s="555" t="s">
        <v>108</v>
      </c>
      <c r="B85" s="1116">
        <v>45383</v>
      </c>
      <c r="C85" s="1115">
        <v>45390</v>
      </c>
      <c r="D85" s="1147">
        <v>34.01</v>
      </c>
      <c r="E85" s="368">
        <v>6.76</v>
      </c>
      <c r="F85" s="369">
        <v>5290</v>
      </c>
      <c r="G85" s="198">
        <v>39.4</v>
      </c>
      <c r="H85" s="198"/>
      <c r="I85" s="369"/>
      <c r="J85" s="369" t="s">
        <v>245</v>
      </c>
      <c r="K85" s="369" t="s">
        <v>810</v>
      </c>
      <c r="L85" s="369" t="s">
        <v>542</v>
      </c>
      <c r="M85" s="369"/>
      <c r="O85" s="1147">
        <v>6.99</v>
      </c>
      <c r="P85" s="555">
        <v>5630</v>
      </c>
      <c r="Q85" s="555" t="s">
        <v>51</v>
      </c>
      <c r="R85" s="555" t="s">
        <v>51</v>
      </c>
      <c r="S85" s="555">
        <v>185</v>
      </c>
      <c r="T85" s="555">
        <v>185</v>
      </c>
      <c r="U85" s="555"/>
      <c r="V85" s="555">
        <v>2570</v>
      </c>
      <c r="W85" s="555">
        <v>601</v>
      </c>
      <c r="X85" s="555">
        <v>503</v>
      </c>
      <c r="Y85" s="555">
        <v>336</v>
      </c>
      <c r="Z85" s="555">
        <v>335</v>
      </c>
      <c r="AA85" s="555">
        <v>81</v>
      </c>
      <c r="AB85" s="555">
        <v>2640</v>
      </c>
      <c r="AC85" s="555" t="s">
        <v>30</v>
      </c>
      <c r="AD85" s="555" t="s">
        <v>17</v>
      </c>
      <c r="AE85" s="555" t="s">
        <v>17</v>
      </c>
      <c r="AF85" s="555">
        <v>2.4E-2</v>
      </c>
      <c r="AG85" s="555" t="s">
        <v>37</v>
      </c>
      <c r="AH85" s="555" t="s">
        <v>17</v>
      </c>
      <c r="AI85" s="555">
        <v>3.0000000000000001E-3</v>
      </c>
      <c r="AJ85" s="555" t="s">
        <v>17</v>
      </c>
      <c r="AK85" s="555">
        <v>0.01</v>
      </c>
      <c r="AL85" s="555" t="s">
        <v>17</v>
      </c>
      <c r="AM85" s="555">
        <v>8.0000000000000002E-3</v>
      </c>
      <c r="AN85" s="555" t="s">
        <v>30</v>
      </c>
      <c r="AO85" s="555">
        <v>2.5999999999999999E-2</v>
      </c>
      <c r="AP85" s="555">
        <v>1.06</v>
      </c>
      <c r="AQ85" s="555" t="s">
        <v>52</v>
      </c>
      <c r="AR85" s="555">
        <v>0.28999999999999998</v>
      </c>
      <c r="AS85" s="555" t="s">
        <v>17</v>
      </c>
      <c r="AT85" s="555" t="s">
        <v>17</v>
      </c>
      <c r="AU85" s="555">
        <v>3.5000000000000003E-2</v>
      </c>
      <c r="AV85" s="555">
        <v>2.9999999999999997E-4</v>
      </c>
      <c r="AW85" s="555">
        <v>1E-3</v>
      </c>
      <c r="AX85" s="555">
        <v>1.2E-2</v>
      </c>
      <c r="AY85" s="555">
        <v>2E-3</v>
      </c>
      <c r="AZ85" s="555">
        <v>1.66</v>
      </c>
      <c r="BA85" s="555">
        <v>2E-3</v>
      </c>
      <c r="BB85" s="555">
        <v>0.05</v>
      </c>
      <c r="BC85" s="555" t="s">
        <v>30</v>
      </c>
      <c r="BD85" s="555">
        <v>9.4E-2</v>
      </c>
      <c r="BE85" s="555">
        <v>0.97</v>
      </c>
      <c r="BF85" s="555">
        <v>0.66</v>
      </c>
      <c r="BG85" s="555" t="s">
        <v>37</v>
      </c>
      <c r="BH85" s="555" t="s">
        <v>37</v>
      </c>
      <c r="BI85" s="555">
        <v>0.3</v>
      </c>
      <c r="BJ85" s="555">
        <v>0.01</v>
      </c>
      <c r="BK85" s="555" t="s">
        <v>30</v>
      </c>
      <c r="BL85" s="555">
        <v>0.88</v>
      </c>
      <c r="BM85" s="555">
        <v>0.88</v>
      </c>
      <c r="BN85" s="555">
        <v>74.2</v>
      </c>
      <c r="BO85" s="555">
        <v>69.400000000000006</v>
      </c>
      <c r="BP85" s="555">
        <v>3.32</v>
      </c>
      <c r="BQ85" s="555" t="s">
        <v>53</v>
      </c>
      <c r="BR85" s="555" t="s">
        <v>85</v>
      </c>
      <c r="BS85" s="555" t="s">
        <v>85</v>
      </c>
      <c r="BT85" s="555" t="s">
        <v>85</v>
      </c>
      <c r="BU85" s="555" t="s">
        <v>85</v>
      </c>
      <c r="BV85" s="555" t="s">
        <v>85</v>
      </c>
      <c r="BW85" s="555" t="s">
        <v>85</v>
      </c>
      <c r="BX85" s="555" t="s">
        <v>85</v>
      </c>
      <c r="BY85" s="555" t="s">
        <v>85</v>
      </c>
      <c r="BZ85" s="555" t="s">
        <v>85</v>
      </c>
      <c r="CA85" s="555" t="s">
        <v>85</v>
      </c>
      <c r="CB85" s="555" t="s">
        <v>85</v>
      </c>
      <c r="CC85" s="555" t="s">
        <v>85</v>
      </c>
      <c r="CD85" s="555" t="s">
        <v>102</v>
      </c>
      <c r="CE85" s="555" t="s">
        <v>85</v>
      </c>
      <c r="CF85" s="555" t="s">
        <v>85</v>
      </c>
      <c r="CG85" s="555" t="s">
        <v>85</v>
      </c>
      <c r="CH85" s="555" t="s">
        <v>102</v>
      </c>
      <c r="CI85" s="555" t="s">
        <v>102</v>
      </c>
      <c r="CJ85" s="555" t="s">
        <v>332</v>
      </c>
      <c r="CK85" s="555" t="s">
        <v>0</v>
      </c>
      <c r="CL85" s="555" t="s">
        <v>333</v>
      </c>
      <c r="CM85" s="555" t="s">
        <v>0</v>
      </c>
      <c r="CN85" s="555" t="s">
        <v>0</v>
      </c>
      <c r="CO85" s="555" t="s">
        <v>332</v>
      </c>
      <c r="CP85" s="555" t="s">
        <v>332</v>
      </c>
      <c r="CQ85" s="555" t="s">
        <v>333</v>
      </c>
      <c r="CR85" s="555" t="s">
        <v>333</v>
      </c>
      <c r="CS85" s="555" t="s">
        <v>333</v>
      </c>
      <c r="CT85" s="555" t="s">
        <v>333</v>
      </c>
      <c r="CU85" s="555" t="s">
        <v>333</v>
      </c>
      <c r="CV85" s="555" t="s">
        <v>51</v>
      </c>
      <c r="CW85" s="555" t="s">
        <v>15</v>
      </c>
      <c r="CX85" s="555" t="s">
        <v>15</v>
      </c>
      <c r="CY85" s="555" t="s">
        <v>15</v>
      </c>
      <c r="CZ85" s="555" t="s">
        <v>15</v>
      </c>
      <c r="DA85" s="555" t="s">
        <v>15</v>
      </c>
      <c r="DB85" s="555" t="s">
        <v>51</v>
      </c>
      <c r="DC85" s="555" t="s">
        <v>53</v>
      </c>
    </row>
    <row r="86" spans="1:107" hidden="1">
      <c r="A86" s="555" t="s">
        <v>108</v>
      </c>
      <c r="B86" s="1116">
        <v>45444</v>
      </c>
      <c r="C86" s="1115">
        <v>45455</v>
      </c>
      <c r="D86" s="1147">
        <v>34.19</v>
      </c>
      <c r="E86" s="368">
        <v>6.74</v>
      </c>
      <c r="F86" s="369">
        <v>5210</v>
      </c>
      <c r="G86" s="198">
        <v>36.299999999999997</v>
      </c>
      <c r="H86" s="198"/>
      <c r="I86" s="369"/>
      <c r="J86" s="369" t="s">
        <v>245</v>
      </c>
      <c r="K86" s="369" t="s">
        <v>246</v>
      </c>
      <c r="L86" s="369" t="s">
        <v>433</v>
      </c>
      <c r="M86" s="369"/>
      <c r="O86" s="1147">
        <v>7</v>
      </c>
      <c r="P86" s="555">
        <v>5990</v>
      </c>
      <c r="Q86" s="555" t="s">
        <v>51</v>
      </c>
      <c r="R86" s="555" t="s">
        <v>51</v>
      </c>
      <c r="S86" s="555">
        <v>186</v>
      </c>
      <c r="T86" s="555">
        <v>186</v>
      </c>
      <c r="U86" s="555">
        <v>25</v>
      </c>
      <c r="V86" s="555">
        <v>2760</v>
      </c>
      <c r="W86" s="555">
        <v>644</v>
      </c>
      <c r="X86" s="555">
        <v>598</v>
      </c>
      <c r="Y86" s="555">
        <v>325</v>
      </c>
      <c r="Z86" s="555">
        <v>350</v>
      </c>
      <c r="AA86" s="555">
        <v>76</v>
      </c>
      <c r="AB86" s="555">
        <v>2830</v>
      </c>
      <c r="AC86" s="555" t="s">
        <v>30</v>
      </c>
      <c r="AD86" s="555" t="s">
        <v>17</v>
      </c>
      <c r="AE86" s="555" t="s">
        <v>17</v>
      </c>
      <c r="AF86" s="555">
        <v>2.7E-2</v>
      </c>
      <c r="AG86" s="555">
        <v>2.0000000000000001E-4</v>
      </c>
      <c r="AH86" s="555" t="s">
        <v>17</v>
      </c>
      <c r="AI86" s="555">
        <v>0.01</v>
      </c>
      <c r="AJ86" s="555" t="s">
        <v>17</v>
      </c>
      <c r="AK86" s="555">
        <v>7.0000000000000001E-3</v>
      </c>
      <c r="AL86" s="555">
        <v>1E-3</v>
      </c>
      <c r="AM86" s="555">
        <v>6.0000000000000001E-3</v>
      </c>
      <c r="AN86" s="555" t="s">
        <v>30</v>
      </c>
      <c r="AO86" s="555">
        <v>2.5999999999999999E-2</v>
      </c>
      <c r="AP86" s="555">
        <v>0.94</v>
      </c>
      <c r="AQ86" s="555" t="s">
        <v>52</v>
      </c>
      <c r="AR86" s="555">
        <v>0.78</v>
      </c>
      <c r="AS86" s="555" t="s">
        <v>17</v>
      </c>
      <c r="AT86" s="555" t="s">
        <v>17</v>
      </c>
      <c r="AU86" s="555">
        <v>4.1000000000000002E-2</v>
      </c>
      <c r="AV86" s="555">
        <v>2.0000000000000001E-4</v>
      </c>
      <c r="AW86" s="555">
        <v>4.0000000000000001E-3</v>
      </c>
      <c r="AX86" s="555">
        <v>2.4E-2</v>
      </c>
      <c r="AY86" s="555">
        <v>4.0000000000000001E-3</v>
      </c>
      <c r="AZ86" s="555">
        <v>0.83399999999999996</v>
      </c>
      <c r="BA86" s="555">
        <v>2E-3</v>
      </c>
      <c r="BB86" s="555">
        <v>2.8000000000000001E-2</v>
      </c>
      <c r="BC86" s="555" t="s">
        <v>30</v>
      </c>
      <c r="BD86" s="555">
        <v>9.0999999999999998E-2</v>
      </c>
      <c r="BE86" s="555">
        <v>1.03</v>
      </c>
      <c r="BF86" s="555">
        <v>1.65</v>
      </c>
      <c r="BG86" s="555" t="s">
        <v>37</v>
      </c>
      <c r="BH86" s="555" t="s">
        <v>37</v>
      </c>
      <c r="BI86" s="555">
        <v>0.2</v>
      </c>
      <c r="BJ86" s="555">
        <v>0.02</v>
      </c>
      <c r="BK86" s="555"/>
      <c r="BL86" s="555">
        <v>0.99</v>
      </c>
      <c r="BM86" s="555"/>
      <c r="BN86" s="555">
        <v>79.3</v>
      </c>
      <c r="BO86" s="555">
        <v>73.8</v>
      </c>
      <c r="BP86" s="555">
        <v>3.65</v>
      </c>
      <c r="BQ86" s="555" t="s">
        <v>53</v>
      </c>
      <c r="BR86" s="555" t="s">
        <v>85</v>
      </c>
      <c r="BS86" s="555" t="s">
        <v>85</v>
      </c>
      <c r="BT86" s="555" t="s">
        <v>85</v>
      </c>
      <c r="BU86" s="555" t="s">
        <v>85</v>
      </c>
      <c r="BV86" s="555" t="s">
        <v>85</v>
      </c>
      <c r="BW86" s="555" t="s">
        <v>85</v>
      </c>
      <c r="BX86" s="555" t="s">
        <v>85</v>
      </c>
      <c r="BY86" s="555" t="s">
        <v>85</v>
      </c>
      <c r="BZ86" s="555" t="s">
        <v>85</v>
      </c>
      <c r="CA86" s="555" t="s">
        <v>85</v>
      </c>
      <c r="CB86" s="555" t="s">
        <v>85</v>
      </c>
      <c r="CC86" s="555" t="s">
        <v>85</v>
      </c>
      <c r="CD86" s="555" t="s">
        <v>102</v>
      </c>
      <c r="CE86" s="555" t="s">
        <v>85</v>
      </c>
      <c r="CF86" s="555" t="s">
        <v>85</v>
      </c>
      <c r="CG86" s="555" t="s">
        <v>85</v>
      </c>
      <c r="CH86" s="555" t="s">
        <v>102</v>
      </c>
      <c r="CI86" s="555" t="s">
        <v>102</v>
      </c>
      <c r="CJ86" s="555" t="s">
        <v>332</v>
      </c>
      <c r="CK86" s="555" t="s">
        <v>0</v>
      </c>
      <c r="CL86" s="555" t="s">
        <v>333</v>
      </c>
      <c r="CM86" s="555" t="s">
        <v>0</v>
      </c>
      <c r="CN86" s="555" t="s">
        <v>0</v>
      </c>
      <c r="CO86" s="555" t="s">
        <v>332</v>
      </c>
      <c r="CP86" s="555" t="s">
        <v>332</v>
      </c>
      <c r="CQ86" s="555" t="s">
        <v>333</v>
      </c>
      <c r="CR86" s="555" t="s">
        <v>333</v>
      </c>
      <c r="CS86" s="555" t="s">
        <v>333</v>
      </c>
      <c r="CT86" s="555" t="s">
        <v>333</v>
      </c>
      <c r="CU86" s="555" t="s">
        <v>333</v>
      </c>
      <c r="CV86" s="555" t="s">
        <v>51</v>
      </c>
      <c r="CW86" s="555" t="s">
        <v>15</v>
      </c>
      <c r="CX86" s="555" t="s">
        <v>15</v>
      </c>
      <c r="CY86" s="555" t="s">
        <v>15</v>
      </c>
      <c r="CZ86" s="555" t="s">
        <v>15</v>
      </c>
      <c r="DA86" s="555" t="s">
        <v>15</v>
      </c>
      <c r="DB86" s="555" t="s">
        <v>51</v>
      </c>
      <c r="DC86" s="555" t="s">
        <v>53</v>
      </c>
    </row>
    <row r="87" spans="1:107" hidden="1">
      <c r="A87" s="555" t="s">
        <v>108</v>
      </c>
      <c r="B87" s="1116">
        <v>45505</v>
      </c>
      <c r="C87" s="1115">
        <v>45523</v>
      </c>
      <c r="D87" s="1147">
        <v>34.24</v>
      </c>
      <c r="E87" s="368">
        <v>6.77</v>
      </c>
      <c r="F87" s="369">
        <v>5570</v>
      </c>
      <c r="G87" s="198">
        <v>35.200000000000003</v>
      </c>
      <c r="H87" s="198"/>
      <c r="I87" s="369"/>
      <c r="J87" s="369" t="s">
        <v>245</v>
      </c>
      <c r="K87" s="369" t="s">
        <v>246</v>
      </c>
      <c r="L87" s="369" t="s">
        <v>542</v>
      </c>
      <c r="M87" s="369"/>
      <c r="O87" s="1147">
        <v>7.02</v>
      </c>
      <c r="P87" s="555">
        <v>5810</v>
      </c>
      <c r="Q87" s="555" t="s">
        <v>51</v>
      </c>
      <c r="R87" s="555" t="s">
        <v>51</v>
      </c>
      <c r="S87" s="555">
        <v>177</v>
      </c>
      <c r="T87" s="555">
        <v>177</v>
      </c>
      <c r="U87" s="555">
        <v>11</v>
      </c>
      <c r="V87" s="555">
        <v>2970</v>
      </c>
      <c r="W87" s="555">
        <v>581</v>
      </c>
      <c r="X87" s="555">
        <v>600</v>
      </c>
      <c r="Y87" s="555">
        <v>313</v>
      </c>
      <c r="Z87" s="555">
        <v>320</v>
      </c>
      <c r="AA87" s="555">
        <v>75</v>
      </c>
      <c r="AB87" s="555"/>
      <c r="AC87" s="555" t="s">
        <v>30</v>
      </c>
      <c r="AD87" s="555" t="s">
        <v>17</v>
      </c>
      <c r="AE87" s="555" t="s">
        <v>17</v>
      </c>
      <c r="AF87" s="555">
        <v>2.1999999999999999E-2</v>
      </c>
      <c r="AG87" s="555">
        <v>2.9999999999999997E-4</v>
      </c>
      <c r="AH87" s="555" t="s">
        <v>17</v>
      </c>
      <c r="AI87" s="555">
        <v>1E-3</v>
      </c>
      <c r="AJ87" s="555" t="s">
        <v>17</v>
      </c>
      <c r="AK87" s="555">
        <v>1.2E-2</v>
      </c>
      <c r="AL87" s="555" t="s">
        <v>17</v>
      </c>
      <c r="AM87" s="555">
        <v>5.0000000000000001E-3</v>
      </c>
      <c r="AN87" s="555" t="s">
        <v>30</v>
      </c>
      <c r="AO87" s="555">
        <v>2.8000000000000001E-2</v>
      </c>
      <c r="AP87" s="555">
        <v>0.92</v>
      </c>
      <c r="AQ87" s="555" t="s">
        <v>52</v>
      </c>
      <c r="AR87" s="555">
        <v>0.2</v>
      </c>
      <c r="AS87" s="555" t="s">
        <v>17</v>
      </c>
      <c r="AT87" s="555" t="s">
        <v>17</v>
      </c>
      <c r="AU87" s="555">
        <v>2.5999999999999999E-2</v>
      </c>
      <c r="AV87" s="555">
        <v>5.9999999999999995E-4</v>
      </c>
      <c r="AW87" s="555">
        <v>3.0000000000000001E-3</v>
      </c>
      <c r="AX87" s="555">
        <v>6.0000000000000001E-3</v>
      </c>
      <c r="AY87" s="555">
        <v>2E-3</v>
      </c>
      <c r="AZ87" s="555">
        <v>0.61899999999999999</v>
      </c>
      <c r="BA87" s="555">
        <v>1E-3</v>
      </c>
      <c r="BB87" s="555">
        <v>2.1999999999999999E-2</v>
      </c>
      <c r="BC87" s="555" t="s">
        <v>30</v>
      </c>
      <c r="BD87" s="555">
        <v>7.1999999999999995E-2</v>
      </c>
      <c r="BE87" s="555">
        <v>0.85</v>
      </c>
      <c r="BF87" s="555">
        <v>0.4</v>
      </c>
      <c r="BG87" s="555" t="s">
        <v>37</v>
      </c>
      <c r="BH87" s="555" t="s">
        <v>37</v>
      </c>
      <c r="BI87" s="555">
        <v>0.2</v>
      </c>
      <c r="BJ87" s="555">
        <v>0.46</v>
      </c>
      <c r="BK87" s="555">
        <v>0.06</v>
      </c>
      <c r="BL87" s="555">
        <v>3.18</v>
      </c>
      <c r="BM87" s="555"/>
      <c r="BN87" s="555"/>
      <c r="BO87" s="555"/>
      <c r="BP87" s="555"/>
      <c r="BQ87" s="555" t="s">
        <v>53</v>
      </c>
      <c r="BR87" s="555" t="s">
        <v>85</v>
      </c>
      <c r="BS87" s="555" t="s">
        <v>85</v>
      </c>
      <c r="BT87" s="555" t="s">
        <v>85</v>
      </c>
      <c r="BU87" s="555" t="s">
        <v>85</v>
      </c>
      <c r="BV87" s="555" t="s">
        <v>85</v>
      </c>
      <c r="BW87" s="555" t="s">
        <v>85</v>
      </c>
      <c r="BX87" s="555" t="s">
        <v>85</v>
      </c>
      <c r="BY87" s="555" t="s">
        <v>85</v>
      </c>
      <c r="BZ87" s="555" t="s">
        <v>85</v>
      </c>
      <c r="CA87" s="555" t="s">
        <v>85</v>
      </c>
      <c r="CB87" s="555" t="s">
        <v>85</v>
      </c>
      <c r="CC87" s="555" t="s">
        <v>85</v>
      </c>
      <c r="CD87" s="555" t="s">
        <v>102</v>
      </c>
      <c r="CE87" s="555" t="s">
        <v>85</v>
      </c>
      <c r="CF87" s="555" t="s">
        <v>85</v>
      </c>
      <c r="CG87" s="555" t="s">
        <v>85</v>
      </c>
      <c r="CH87" s="555" t="s">
        <v>102</v>
      </c>
      <c r="CI87" s="555" t="s">
        <v>102</v>
      </c>
      <c r="CJ87" s="555" t="s">
        <v>332</v>
      </c>
      <c r="CK87" s="555" t="s">
        <v>0</v>
      </c>
      <c r="CL87" s="555" t="s">
        <v>333</v>
      </c>
      <c r="CM87" s="555" t="s">
        <v>0</v>
      </c>
      <c r="CN87" s="555" t="s">
        <v>0</v>
      </c>
      <c r="CO87" s="555" t="s">
        <v>332</v>
      </c>
      <c r="CP87" s="555" t="s">
        <v>332</v>
      </c>
      <c r="CQ87" s="555" t="s">
        <v>333</v>
      </c>
      <c r="CR87" s="555" t="s">
        <v>333</v>
      </c>
      <c r="CS87" s="555" t="s">
        <v>333</v>
      </c>
      <c r="CT87" s="555" t="s">
        <v>333</v>
      </c>
      <c r="CU87" s="555" t="s">
        <v>333</v>
      </c>
      <c r="CV87" s="555" t="s">
        <v>51</v>
      </c>
      <c r="CW87" s="555" t="s">
        <v>15</v>
      </c>
      <c r="CX87" s="555" t="s">
        <v>15</v>
      </c>
      <c r="CY87" s="555" t="s">
        <v>15</v>
      </c>
      <c r="CZ87" s="555" t="s">
        <v>15</v>
      </c>
      <c r="DA87" s="555" t="s">
        <v>15</v>
      </c>
      <c r="DB87" s="555" t="s">
        <v>51</v>
      </c>
      <c r="DC87" s="555" t="s">
        <v>53</v>
      </c>
    </row>
    <row r="88" spans="1:107" hidden="1">
      <c r="A88" s="555" t="s">
        <v>108</v>
      </c>
      <c r="B88" s="1116">
        <v>45566</v>
      </c>
      <c r="C88" s="1115">
        <v>45580</v>
      </c>
      <c r="D88" s="1147">
        <v>34.299999999999997</v>
      </c>
      <c r="E88" s="368">
        <v>6.85</v>
      </c>
      <c r="F88" s="369">
        <v>5270</v>
      </c>
      <c r="G88" s="198">
        <v>36.1</v>
      </c>
      <c r="H88" s="198"/>
      <c r="I88" s="369"/>
      <c r="J88" s="369" t="s">
        <v>245</v>
      </c>
      <c r="K88" s="369" t="s">
        <v>810</v>
      </c>
      <c r="L88" s="369" t="s">
        <v>433</v>
      </c>
      <c r="M88" s="369"/>
      <c r="O88" s="1147">
        <v>7.05</v>
      </c>
      <c r="P88" s="555">
        <v>5510</v>
      </c>
      <c r="Q88" s="555" t="s">
        <v>51</v>
      </c>
      <c r="R88" s="555" t="s">
        <v>51</v>
      </c>
      <c r="S88" s="555">
        <v>170</v>
      </c>
      <c r="T88" s="555">
        <v>170</v>
      </c>
      <c r="U88" s="555">
        <v>16</v>
      </c>
      <c r="V88" s="555">
        <v>2750</v>
      </c>
      <c r="W88" s="555">
        <v>570</v>
      </c>
      <c r="X88" s="555">
        <v>563</v>
      </c>
      <c r="Y88" s="555">
        <v>334</v>
      </c>
      <c r="Z88" s="555">
        <v>347</v>
      </c>
      <c r="AA88" s="555">
        <v>81</v>
      </c>
      <c r="AB88" s="555">
        <v>2780</v>
      </c>
      <c r="AC88" s="555" t="s">
        <v>30</v>
      </c>
      <c r="AD88" s="555" t="s">
        <v>17</v>
      </c>
      <c r="AE88" s="555" t="s">
        <v>17</v>
      </c>
      <c r="AF88" s="555">
        <v>3.5999999999999997E-2</v>
      </c>
      <c r="AG88" s="555">
        <v>4.0000000000000002E-4</v>
      </c>
      <c r="AH88" s="555" t="s">
        <v>17</v>
      </c>
      <c r="AI88" s="555">
        <v>4.0000000000000001E-3</v>
      </c>
      <c r="AJ88" s="555" t="s">
        <v>17</v>
      </c>
      <c r="AK88" s="555">
        <v>0.127</v>
      </c>
      <c r="AL88" s="555">
        <v>1E-3</v>
      </c>
      <c r="AM88" s="555">
        <v>1.0999999999999999E-2</v>
      </c>
      <c r="AN88" s="555" t="s">
        <v>30</v>
      </c>
      <c r="AO88" s="555">
        <v>2.7E-2</v>
      </c>
      <c r="AP88" s="555">
        <v>0.96</v>
      </c>
      <c r="AQ88" s="555" t="s">
        <v>52</v>
      </c>
      <c r="AR88" s="555">
        <v>0.8</v>
      </c>
      <c r="AS88" s="555" t="s">
        <v>17</v>
      </c>
      <c r="AT88" s="555" t="s">
        <v>17</v>
      </c>
      <c r="AU88" s="555">
        <v>5.1999999999999998E-2</v>
      </c>
      <c r="AV88" s="555">
        <v>4.0000000000000002E-4</v>
      </c>
      <c r="AW88" s="555">
        <v>5.0000000000000001E-3</v>
      </c>
      <c r="AX88" s="555">
        <v>1.4E-2</v>
      </c>
      <c r="AY88" s="555">
        <v>3.0000000000000001E-3</v>
      </c>
      <c r="AZ88" s="555">
        <v>1.48</v>
      </c>
      <c r="BA88" s="555">
        <v>2E-3</v>
      </c>
      <c r="BB88" s="555">
        <v>4.1000000000000002E-2</v>
      </c>
      <c r="BC88" s="555" t="s">
        <v>30</v>
      </c>
      <c r="BD88" s="555">
        <v>0.08</v>
      </c>
      <c r="BE88" s="555">
        <v>1</v>
      </c>
      <c r="BF88" s="555">
        <v>1.7</v>
      </c>
      <c r="BG88" s="555" t="s">
        <v>37</v>
      </c>
      <c r="BH88" s="555" t="s">
        <v>37</v>
      </c>
      <c r="BI88" s="555">
        <v>0.2</v>
      </c>
      <c r="BJ88" s="555">
        <v>0.02</v>
      </c>
      <c r="BK88" s="555" t="s">
        <v>30</v>
      </c>
      <c r="BL88" s="555">
        <v>1.59</v>
      </c>
      <c r="BM88" s="555">
        <v>1.59</v>
      </c>
      <c r="BN88" s="555">
        <v>76.7</v>
      </c>
      <c r="BO88" s="555">
        <v>72.7</v>
      </c>
      <c r="BP88" s="555">
        <v>2.66</v>
      </c>
      <c r="BQ88" s="555" t="s">
        <v>53</v>
      </c>
      <c r="BR88" s="555" t="s">
        <v>85</v>
      </c>
      <c r="BS88" s="555" t="s">
        <v>85</v>
      </c>
      <c r="BT88" s="555" t="s">
        <v>85</v>
      </c>
      <c r="BU88" s="555" t="s">
        <v>85</v>
      </c>
      <c r="BV88" s="555" t="s">
        <v>85</v>
      </c>
      <c r="BW88" s="555" t="s">
        <v>85</v>
      </c>
      <c r="BX88" s="555" t="s">
        <v>85</v>
      </c>
      <c r="BY88" s="555" t="s">
        <v>85</v>
      </c>
      <c r="BZ88" s="555" t="s">
        <v>85</v>
      </c>
      <c r="CA88" s="555" t="s">
        <v>85</v>
      </c>
      <c r="CB88" s="555" t="s">
        <v>85</v>
      </c>
      <c r="CC88" s="555" t="s">
        <v>85</v>
      </c>
      <c r="CD88" s="555" t="s">
        <v>102</v>
      </c>
      <c r="CE88" s="555" t="s">
        <v>85</v>
      </c>
      <c r="CF88" s="555" t="s">
        <v>85</v>
      </c>
      <c r="CG88" s="555" t="s">
        <v>85</v>
      </c>
      <c r="CH88" s="555" t="s">
        <v>102</v>
      </c>
      <c r="CI88" s="555" t="s">
        <v>102</v>
      </c>
      <c r="CJ88" s="555" t="s">
        <v>332</v>
      </c>
      <c r="CK88" s="555" t="s">
        <v>0</v>
      </c>
      <c r="CL88" s="555" t="s">
        <v>333</v>
      </c>
      <c r="CM88" s="555" t="s">
        <v>0</v>
      </c>
      <c r="CN88" s="555" t="s">
        <v>0</v>
      </c>
      <c r="CO88" s="555" t="s">
        <v>332</v>
      </c>
      <c r="CP88" s="555" t="s">
        <v>332</v>
      </c>
      <c r="CQ88" s="555" t="s">
        <v>333</v>
      </c>
      <c r="CR88" s="555" t="s">
        <v>333</v>
      </c>
      <c r="CS88" s="555" t="s">
        <v>333</v>
      </c>
      <c r="CT88" s="555" t="s">
        <v>333</v>
      </c>
      <c r="CU88" s="555" t="s">
        <v>333</v>
      </c>
      <c r="CV88" s="555" t="s">
        <v>51</v>
      </c>
      <c r="CW88" s="555" t="s">
        <v>15</v>
      </c>
      <c r="CX88" s="555" t="s">
        <v>15</v>
      </c>
      <c r="CY88" s="555" t="s">
        <v>15</v>
      </c>
      <c r="CZ88" s="555" t="s">
        <v>15</v>
      </c>
      <c r="DA88" s="555" t="s">
        <v>15</v>
      </c>
      <c r="DB88" s="555" t="s">
        <v>51</v>
      </c>
      <c r="DC88" s="555" t="s">
        <v>53</v>
      </c>
    </row>
    <row r="89" spans="1:107" hidden="1">
      <c r="A89" s="555" t="s">
        <v>108</v>
      </c>
      <c r="B89" s="1116">
        <v>45627</v>
      </c>
      <c r="C89" s="1115">
        <v>45642</v>
      </c>
      <c r="D89" s="1147">
        <v>34.479999999999997</v>
      </c>
      <c r="E89" s="368">
        <v>6.71</v>
      </c>
      <c r="F89" s="369">
        <v>5030</v>
      </c>
      <c r="G89" s="198">
        <v>37.6</v>
      </c>
      <c r="H89" s="198"/>
      <c r="I89" s="369"/>
      <c r="J89" s="369" t="s">
        <v>245</v>
      </c>
      <c r="K89" s="369" t="s">
        <v>246</v>
      </c>
      <c r="L89" s="369" t="s">
        <v>433</v>
      </c>
      <c r="M89" s="369"/>
      <c r="O89" s="1147">
        <v>6.93</v>
      </c>
      <c r="P89" s="555">
        <v>6000</v>
      </c>
      <c r="Q89" s="555" t="s">
        <v>51</v>
      </c>
      <c r="R89" s="555" t="s">
        <v>51</v>
      </c>
      <c r="S89" s="555">
        <v>168</v>
      </c>
      <c r="T89" s="555">
        <v>168</v>
      </c>
      <c r="U89" s="555">
        <v>22</v>
      </c>
      <c r="V89" s="555">
        <v>2680</v>
      </c>
      <c r="W89" s="555">
        <v>587</v>
      </c>
      <c r="X89" s="555">
        <v>500</v>
      </c>
      <c r="Y89" s="555">
        <v>319</v>
      </c>
      <c r="Z89" s="555">
        <v>332</v>
      </c>
      <c r="AA89" s="555">
        <v>75</v>
      </c>
      <c r="AB89" s="555">
        <v>2560</v>
      </c>
      <c r="AC89" s="555" t="s">
        <v>30</v>
      </c>
      <c r="AD89" s="555" t="s">
        <v>17</v>
      </c>
      <c r="AE89" s="555" t="s">
        <v>17</v>
      </c>
      <c r="AF89" s="555">
        <v>2.3E-2</v>
      </c>
      <c r="AG89" s="555">
        <v>2.0000000000000001E-4</v>
      </c>
      <c r="AH89" s="555">
        <v>3.0000000000000001E-3</v>
      </c>
      <c r="AI89" s="555">
        <v>1E-3</v>
      </c>
      <c r="AJ89" s="555" t="s">
        <v>17</v>
      </c>
      <c r="AK89" s="555">
        <v>0.26400000000000001</v>
      </c>
      <c r="AL89" s="555">
        <v>1E-3</v>
      </c>
      <c r="AM89" s="555">
        <v>1.0999999999999999E-2</v>
      </c>
      <c r="AN89" s="555" t="s">
        <v>30</v>
      </c>
      <c r="AO89" s="555">
        <v>3.1E-2</v>
      </c>
      <c r="AP89" s="555">
        <v>0.98</v>
      </c>
      <c r="AQ89" s="555" t="s">
        <v>52</v>
      </c>
      <c r="AR89" s="555">
        <v>0.47</v>
      </c>
      <c r="AS89" s="555" t="s">
        <v>17</v>
      </c>
      <c r="AT89" s="555" t="s">
        <v>17</v>
      </c>
      <c r="AU89" s="555">
        <v>3.2000000000000001E-2</v>
      </c>
      <c r="AV89" s="555">
        <v>2.0000000000000001E-4</v>
      </c>
      <c r="AW89" s="555">
        <v>2E-3</v>
      </c>
      <c r="AX89" s="555">
        <v>4.0000000000000001E-3</v>
      </c>
      <c r="AY89" s="555">
        <v>1E-3</v>
      </c>
      <c r="AZ89" s="555">
        <v>0.92700000000000005</v>
      </c>
      <c r="BA89" s="555">
        <v>3.0000000000000001E-3</v>
      </c>
      <c r="BB89" s="555">
        <v>2.1999999999999999E-2</v>
      </c>
      <c r="BC89" s="555" t="s">
        <v>30</v>
      </c>
      <c r="BD89" s="555">
        <v>5.1999999999999998E-2</v>
      </c>
      <c r="BE89" s="555">
        <v>1</v>
      </c>
      <c r="BF89" s="555">
        <v>0.7</v>
      </c>
      <c r="BG89" s="555" t="s">
        <v>37</v>
      </c>
      <c r="BH89" s="555" t="s">
        <v>37</v>
      </c>
      <c r="BI89" s="555">
        <v>0.3</v>
      </c>
      <c r="BJ89" s="555">
        <v>0.01</v>
      </c>
      <c r="BK89" s="555" t="s">
        <v>30</v>
      </c>
      <c r="BL89" s="555">
        <v>1.62</v>
      </c>
      <c r="BM89" s="555">
        <v>1.62</v>
      </c>
      <c r="BN89" s="555">
        <v>75.7</v>
      </c>
      <c r="BO89" s="555">
        <v>67.599999999999994</v>
      </c>
      <c r="BP89" s="555">
        <v>5.69</v>
      </c>
      <c r="BQ89" s="555" t="s">
        <v>53</v>
      </c>
      <c r="BR89" s="555" t="s">
        <v>85</v>
      </c>
      <c r="BS89" s="555" t="s">
        <v>85</v>
      </c>
      <c r="BT89" s="555" t="s">
        <v>85</v>
      </c>
      <c r="BU89" s="555" t="s">
        <v>85</v>
      </c>
      <c r="BV89" s="555" t="s">
        <v>85</v>
      </c>
      <c r="BW89" s="555" t="s">
        <v>85</v>
      </c>
      <c r="BX89" s="555" t="s">
        <v>85</v>
      </c>
      <c r="BY89" s="555" t="s">
        <v>85</v>
      </c>
      <c r="BZ89" s="555" t="s">
        <v>85</v>
      </c>
      <c r="CA89" s="555" t="s">
        <v>85</v>
      </c>
      <c r="CB89" s="555" t="s">
        <v>85</v>
      </c>
      <c r="CC89" s="555" t="s">
        <v>85</v>
      </c>
      <c r="CD89" s="555" t="s">
        <v>102</v>
      </c>
      <c r="CE89" s="555" t="s">
        <v>85</v>
      </c>
      <c r="CF89" s="555" t="s">
        <v>85</v>
      </c>
      <c r="CG89" s="555" t="s">
        <v>85</v>
      </c>
      <c r="CH89" s="555" t="s">
        <v>102</v>
      </c>
      <c r="CI89" s="555" t="s">
        <v>102</v>
      </c>
      <c r="CJ89" s="555" t="s">
        <v>332</v>
      </c>
      <c r="CK89" s="555" t="s">
        <v>0</v>
      </c>
      <c r="CL89" s="555" t="s">
        <v>333</v>
      </c>
      <c r="CM89" s="555" t="s">
        <v>0</v>
      </c>
      <c r="CN89" s="555" t="s">
        <v>0</v>
      </c>
      <c r="CO89" s="555" t="s">
        <v>332</v>
      </c>
      <c r="CP89" s="555" t="s">
        <v>332</v>
      </c>
      <c r="CQ89" s="555" t="s">
        <v>333</v>
      </c>
      <c r="CR89" s="555" t="s">
        <v>333</v>
      </c>
      <c r="CS89" s="555" t="s">
        <v>333</v>
      </c>
      <c r="CT89" s="555" t="s">
        <v>333</v>
      </c>
      <c r="CU89" s="555" t="s">
        <v>333</v>
      </c>
      <c r="CV89" s="555" t="s">
        <v>51</v>
      </c>
      <c r="CW89" s="555" t="s">
        <v>15</v>
      </c>
      <c r="CX89" s="555" t="s">
        <v>15</v>
      </c>
      <c r="CY89" s="555" t="s">
        <v>15</v>
      </c>
      <c r="CZ89" s="555" t="s">
        <v>15</v>
      </c>
      <c r="DA89" s="555" t="s">
        <v>15</v>
      </c>
      <c r="DB89" s="555" t="s">
        <v>51</v>
      </c>
      <c r="DC89" s="555" t="s">
        <v>53</v>
      </c>
    </row>
    <row r="90" spans="1:107">
      <c r="A90" s="555" t="s">
        <v>108</v>
      </c>
      <c r="B90" s="1116">
        <v>45689</v>
      </c>
      <c r="C90" s="1115">
        <v>45698</v>
      </c>
      <c r="D90" s="1147">
        <v>34.71</v>
      </c>
      <c r="E90" s="368">
        <v>6.29</v>
      </c>
      <c r="F90" s="369">
        <v>4880</v>
      </c>
      <c r="G90" s="198">
        <v>37.700000000000003</v>
      </c>
      <c r="H90" s="198"/>
      <c r="I90" s="369"/>
      <c r="J90" s="369" t="s">
        <v>245</v>
      </c>
      <c r="K90" s="369" t="s">
        <v>246</v>
      </c>
      <c r="L90" s="369" t="s">
        <v>542</v>
      </c>
      <c r="M90" s="1107"/>
      <c r="O90" s="1147">
        <v>6.95</v>
      </c>
      <c r="P90" s="555">
        <v>5070</v>
      </c>
      <c r="Q90" s="555" t="s">
        <v>51</v>
      </c>
      <c r="R90" s="555" t="s">
        <v>51</v>
      </c>
      <c r="S90" s="555">
        <v>166</v>
      </c>
      <c r="T90" s="555">
        <v>166</v>
      </c>
      <c r="U90" s="555">
        <v>21</v>
      </c>
      <c r="V90" s="555">
        <v>2670</v>
      </c>
      <c r="W90" s="555">
        <v>605</v>
      </c>
      <c r="X90" s="555">
        <v>626</v>
      </c>
      <c r="Y90" s="555">
        <v>341</v>
      </c>
      <c r="Z90" s="555">
        <v>353</v>
      </c>
      <c r="AA90" s="555">
        <v>79</v>
      </c>
      <c r="AB90" s="555">
        <v>2970</v>
      </c>
      <c r="AC90" s="555" t="s">
        <v>30</v>
      </c>
      <c r="AD90" s="555" t="s">
        <v>17</v>
      </c>
      <c r="AE90" s="555" t="s">
        <v>17</v>
      </c>
      <c r="AF90" s="555">
        <v>2.5999999999999999E-2</v>
      </c>
      <c r="AG90" s="555">
        <v>2.9999999999999997E-4</v>
      </c>
      <c r="AH90" s="555" t="s">
        <v>17</v>
      </c>
      <c r="AI90" s="555">
        <v>3.0000000000000001E-3</v>
      </c>
      <c r="AJ90" s="555" t="s">
        <v>17</v>
      </c>
      <c r="AK90" s="555">
        <v>0.54200000000000004</v>
      </c>
      <c r="AL90" s="555" t="s">
        <v>17</v>
      </c>
      <c r="AM90" s="555">
        <v>1.9E-2</v>
      </c>
      <c r="AN90" s="555" t="s">
        <v>30</v>
      </c>
      <c r="AO90" s="555">
        <v>5.8000000000000003E-2</v>
      </c>
      <c r="AP90" s="555">
        <v>1.01</v>
      </c>
      <c r="AQ90" s="555" t="s">
        <v>52</v>
      </c>
      <c r="AR90" s="555">
        <v>0.69</v>
      </c>
      <c r="AS90" s="555" t="s">
        <v>17</v>
      </c>
      <c r="AT90" s="555" t="s">
        <v>17</v>
      </c>
      <c r="AU90" s="555">
        <v>3.9E-2</v>
      </c>
      <c r="AV90" s="555">
        <v>4.0000000000000002E-4</v>
      </c>
      <c r="AW90" s="555">
        <v>2E-3</v>
      </c>
      <c r="AX90" s="555">
        <v>0.01</v>
      </c>
      <c r="AY90" s="555">
        <v>2E-3</v>
      </c>
      <c r="AZ90" s="555">
        <v>2.63</v>
      </c>
      <c r="BA90" s="555">
        <v>2E-3</v>
      </c>
      <c r="BB90" s="555">
        <v>6.8000000000000005E-2</v>
      </c>
      <c r="BC90" s="555" t="s">
        <v>30</v>
      </c>
      <c r="BD90" s="555">
        <v>0.13300000000000001</v>
      </c>
      <c r="BE90" s="555">
        <v>0.91</v>
      </c>
      <c r="BF90" s="555">
        <v>1.1399999999999999</v>
      </c>
      <c r="BG90" s="555" t="s">
        <v>37</v>
      </c>
      <c r="BH90" s="555" t="s">
        <v>37</v>
      </c>
      <c r="BI90" s="555">
        <v>0.2</v>
      </c>
      <c r="BJ90" s="555">
        <v>0.02</v>
      </c>
      <c r="BK90" s="555" t="s">
        <v>30</v>
      </c>
      <c r="BL90" s="555">
        <v>1.1100000000000001</v>
      </c>
      <c r="BM90" s="555">
        <v>1.1100000000000001</v>
      </c>
      <c r="BN90" s="555">
        <v>76</v>
      </c>
      <c r="BO90" s="555">
        <v>76.7</v>
      </c>
      <c r="BP90" s="555">
        <v>0.46</v>
      </c>
      <c r="BQ90" s="555" t="s">
        <v>53</v>
      </c>
      <c r="BR90" s="555" t="s">
        <v>85</v>
      </c>
      <c r="BS90" s="555" t="s">
        <v>85</v>
      </c>
      <c r="BT90" s="555" t="s">
        <v>85</v>
      </c>
      <c r="BU90" s="555" t="s">
        <v>85</v>
      </c>
      <c r="BV90" s="555" t="s">
        <v>85</v>
      </c>
      <c r="BW90" s="555" t="s">
        <v>85</v>
      </c>
      <c r="BX90" s="555" t="s">
        <v>85</v>
      </c>
      <c r="BY90" s="555" t="s">
        <v>85</v>
      </c>
      <c r="BZ90" s="555" t="s">
        <v>85</v>
      </c>
      <c r="CA90" s="555" t="s">
        <v>85</v>
      </c>
      <c r="CB90" s="555" t="s">
        <v>85</v>
      </c>
      <c r="CC90" s="555" t="s">
        <v>85</v>
      </c>
      <c r="CD90" s="555" t="s">
        <v>102</v>
      </c>
      <c r="CE90" s="555" t="s">
        <v>85</v>
      </c>
      <c r="CF90" s="555" t="s">
        <v>85</v>
      </c>
      <c r="CG90" s="555" t="s">
        <v>85</v>
      </c>
      <c r="CH90" s="555" t="s">
        <v>102</v>
      </c>
      <c r="CI90" s="555" t="s">
        <v>102</v>
      </c>
      <c r="CJ90" s="555" t="s">
        <v>332</v>
      </c>
      <c r="CK90" s="555" t="s">
        <v>0</v>
      </c>
      <c r="CL90" s="555" t="s">
        <v>333</v>
      </c>
      <c r="CM90" s="555" t="s">
        <v>0</v>
      </c>
      <c r="CN90" s="555" t="s">
        <v>0</v>
      </c>
      <c r="CO90" s="555" t="s">
        <v>332</v>
      </c>
      <c r="CP90" s="555" t="s">
        <v>332</v>
      </c>
      <c r="CQ90" s="555" t="s">
        <v>333</v>
      </c>
      <c r="CR90" s="555" t="s">
        <v>333</v>
      </c>
      <c r="CS90" s="555" t="s">
        <v>333</v>
      </c>
      <c r="CT90" s="555" t="s">
        <v>333</v>
      </c>
      <c r="CU90" s="555" t="s">
        <v>333</v>
      </c>
      <c r="CV90" s="555" t="s">
        <v>51</v>
      </c>
      <c r="CW90" s="555" t="s">
        <v>15</v>
      </c>
      <c r="CX90" s="555" t="s">
        <v>15</v>
      </c>
      <c r="CY90" s="555" t="s">
        <v>15</v>
      </c>
      <c r="CZ90" s="555" t="s">
        <v>15</v>
      </c>
      <c r="DA90" s="555" t="s">
        <v>15</v>
      </c>
      <c r="DB90" s="555" t="s">
        <v>51</v>
      </c>
      <c r="DC90" s="555" t="s">
        <v>53</v>
      </c>
    </row>
    <row r="91" spans="1:107">
      <c r="A91" s="555" t="s">
        <v>108</v>
      </c>
      <c r="B91" s="1116">
        <v>45748</v>
      </c>
      <c r="C91" s="1115">
        <v>45757</v>
      </c>
      <c r="D91" s="1147">
        <v>34.92</v>
      </c>
      <c r="E91" s="368">
        <v>6.35</v>
      </c>
      <c r="F91" s="369">
        <v>4480</v>
      </c>
      <c r="G91" s="198">
        <v>35.700000000000003</v>
      </c>
      <c r="H91" s="198">
        <v>39.799999999999997</v>
      </c>
      <c r="I91" s="369">
        <v>174</v>
      </c>
      <c r="J91" s="369" t="s">
        <v>245</v>
      </c>
      <c r="K91" s="369" t="s">
        <v>246</v>
      </c>
      <c r="L91" s="369" t="s">
        <v>542</v>
      </c>
      <c r="M91" s="1107"/>
      <c r="O91" s="1147">
        <v>6.48</v>
      </c>
      <c r="P91" s="555">
        <v>5560</v>
      </c>
      <c r="Q91" s="555" t="s">
        <v>51</v>
      </c>
      <c r="R91" s="555" t="s">
        <v>51</v>
      </c>
      <c r="S91" s="555">
        <v>159</v>
      </c>
      <c r="T91" s="555">
        <v>159</v>
      </c>
      <c r="U91" s="555">
        <v>48</v>
      </c>
      <c r="V91" s="555">
        <v>2480</v>
      </c>
      <c r="W91" s="555">
        <v>654</v>
      </c>
      <c r="X91" s="555">
        <v>628</v>
      </c>
      <c r="Y91" s="555">
        <v>311</v>
      </c>
      <c r="Z91" s="555">
        <v>330</v>
      </c>
      <c r="AA91" s="555">
        <v>78</v>
      </c>
      <c r="AB91" s="555">
        <v>2850</v>
      </c>
      <c r="AC91" s="555" t="s">
        <v>30</v>
      </c>
      <c r="AD91" s="555" t="s">
        <v>17</v>
      </c>
      <c r="AE91" s="555" t="s">
        <v>17</v>
      </c>
      <c r="AF91" s="555">
        <v>2.9000000000000001E-2</v>
      </c>
      <c r="AG91" s="555">
        <v>2.0000000000000001E-4</v>
      </c>
      <c r="AH91" s="555" t="s">
        <v>17</v>
      </c>
      <c r="AI91" s="555">
        <v>1E-3</v>
      </c>
      <c r="AJ91" s="555" t="s">
        <v>17</v>
      </c>
      <c r="AK91" s="555">
        <v>0.40500000000000003</v>
      </c>
      <c r="AL91" s="555" t="s">
        <v>17</v>
      </c>
      <c r="AM91" s="555">
        <v>2.1000000000000001E-2</v>
      </c>
      <c r="AN91" s="555" t="s">
        <v>30</v>
      </c>
      <c r="AO91" s="555">
        <v>7.4999999999999997E-2</v>
      </c>
      <c r="AP91" s="555">
        <v>0.91</v>
      </c>
      <c r="AQ91" s="555" t="s">
        <v>52</v>
      </c>
      <c r="AR91" s="555">
        <v>0.34</v>
      </c>
      <c r="AS91" s="555" t="s">
        <v>17</v>
      </c>
      <c r="AT91" s="555" t="s">
        <v>17</v>
      </c>
      <c r="AU91" s="555">
        <v>3.7999999999999999E-2</v>
      </c>
      <c r="AV91" s="555">
        <v>2.9999999999999997E-4</v>
      </c>
      <c r="AW91" s="555">
        <v>2E-3</v>
      </c>
      <c r="AX91" s="555">
        <v>4.0000000000000001E-3</v>
      </c>
      <c r="AY91" s="555" t="s">
        <v>17</v>
      </c>
      <c r="AZ91" s="555">
        <v>1.61</v>
      </c>
      <c r="BA91" s="555">
        <v>1E-3</v>
      </c>
      <c r="BB91" s="555">
        <v>5.0999999999999997E-2</v>
      </c>
      <c r="BC91" s="555" t="s">
        <v>30</v>
      </c>
      <c r="BD91" s="555">
        <v>0.113</v>
      </c>
      <c r="BE91" s="555">
        <v>0.85</v>
      </c>
      <c r="BF91" s="555">
        <v>0.83</v>
      </c>
      <c r="BG91" s="555" t="s">
        <v>37</v>
      </c>
      <c r="BH91" s="555" t="s">
        <v>37</v>
      </c>
      <c r="BI91" s="555">
        <v>0.2</v>
      </c>
      <c r="BJ91" s="555">
        <v>0.03</v>
      </c>
      <c r="BK91" s="555" t="s">
        <v>30</v>
      </c>
      <c r="BL91" s="555">
        <v>1.36</v>
      </c>
      <c r="BM91" s="555">
        <v>1.36</v>
      </c>
      <c r="BN91" s="555">
        <v>73.2</v>
      </c>
      <c r="BO91" s="555">
        <v>73.3</v>
      </c>
      <c r="BP91" s="555">
        <v>0.02</v>
      </c>
      <c r="BQ91" s="555" t="s">
        <v>53</v>
      </c>
      <c r="BR91" s="555" t="s">
        <v>85</v>
      </c>
      <c r="BS91" s="555" t="s">
        <v>85</v>
      </c>
      <c r="BT91" s="555" t="s">
        <v>85</v>
      </c>
      <c r="BU91" s="555" t="s">
        <v>85</v>
      </c>
      <c r="BV91" s="555" t="s">
        <v>85</v>
      </c>
      <c r="BW91" s="555" t="s">
        <v>85</v>
      </c>
      <c r="BX91" s="555" t="s">
        <v>85</v>
      </c>
      <c r="BY91" s="555" t="s">
        <v>85</v>
      </c>
      <c r="BZ91" s="555" t="s">
        <v>85</v>
      </c>
      <c r="CA91" s="555" t="s">
        <v>85</v>
      </c>
      <c r="CB91" s="555" t="s">
        <v>85</v>
      </c>
      <c r="CC91" s="555" t="s">
        <v>85</v>
      </c>
      <c r="CD91" s="555" t="s">
        <v>102</v>
      </c>
      <c r="CE91" s="555" t="s">
        <v>85</v>
      </c>
      <c r="CF91" s="555" t="s">
        <v>85</v>
      </c>
      <c r="CG91" s="555" t="s">
        <v>85</v>
      </c>
      <c r="CH91" s="555" t="s">
        <v>102</v>
      </c>
      <c r="CI91" s="555" t="s">
        <v>102</v>
      </c>
      <c r="CJ91" s="555" t="s">
        <v>332</v>
      </c>
      <c r="CK91" s="555" t="s">
        <v>0</v>
      </c>
      <c r="CL91" s="555" t="s">
        <v>333</v>
      </c>
      <c r="CM91" s="555" t="s">
        <v>0</v>
      </c>
      <c r="CN91" s="555" t="s">
        <v>0</v>
      </c>
      <c r="CO91" s="555" t="s">
        <v>332</v>
      </c>
      <c r="CP91" s="555" t="s">
        <v>332</v>
      </c>
      <c r="CQ91" s="555" t="s">
        <v>333</v>
      </c>
      <c r="CR91" s="555" t="s">
        <v>333</v>
      </c>
      <c r="CS91" s="555" t="s">
        <v>333</v>
      </c>
      <c r="CT91" s="555" t="s">
        <v>333</v>
      </c>
      <c r="CU91" s="555" t="s">
        <v>333</v>
      </c>
      <c r="CV91" s="555" t="s">
        <v>51</v>
      </c>
      <c r="CW91" s="555" t="s">
        <v>15</v>
      </c>
      <c r="CX91" s="555" t="s">
        <v>15</v>
      </c>
      <c r="CY91" s="555" t="s">
        <v>15</v>
      </c>
      <c r="CZ91" s="555" t="s">
        <v>15</v>
      </c>
      <c r="DA91" s="555" t="s">
        <v>15</v>
      </c>
      <c r="DB91" s="555" t="s">
        <v>51</v>
      </c>
      <c r="DC91" s="555" t="s">
        <v>53</v>
      </c>
    </row>
    <row r="92" spans="1:107">
      <c r="A92" s="555" t="s">
        <v>108</v>
      </c>
      <c r="B92" s="1116">
        <v>45809</v>
      </c>
      <c r="C92" s="1115">
        <v>45833</v>
      </c>
      <c r="D92" s="1147">
        <v>35</v>
      </c>
      <c r="E92" s="368">
        <v>6.53</v>
      </c>
      <c r="F92" s="369">
        <v>4780</v>
      </c>
      <c r="G92" s="198">
        <v>32.6</v>
      </c>
      <c r="H92" s="198">
        <v>80</v>
      </c>
      <c r="I92" s="369">
        <v>181</v>
      </c>
      <c r="J92" s="369" t="s">
        <v>245</v>
      </c>
      <c r="K92" s="369" t="s">
        <v>246</v>
      </c>
      <c r="L92" s="369" t="s">
        <v>433</v>
      </c>
      <c r="M92" s="1107"/>
      <c r="O92" s="555">
        <v>7.05</v>
      </c>
      <c r="P92" s="555">
        <v>5160</v>
      </c>
      <c r="Q92" s="555" t="s">
        <v>51</v>
      </c>
      <c r="R92" s="555" t="s">
        <v>51</v>
      </c>
      <c r="S92" s="555">
        <v>152</v>
      </c>
      <c r="T92" s="555">
        <v>152</v>
      </c>
      <c r="U92" s="555">
        <v>26</v>
      </c>
      <c r="V92" s="555">
        <v>2390</v>
      </c>
      <c r="W92" s="555">
        <v>623</v>
      </c>
      <c r="X92" s="555">
        <v>605</v>
      </c>
      <c r="Y92" s="555">
        <v>327</v>
      </c>
      <c r="Z92" s="555">
        <v>341</v>
      </c>
      <c r="AA92" s="555">
        <v>79</v>
      </c>
      <c r="AB92" s="555">
        <v>2860</v>
      </c>
      <c r="AC92" s="555" t="s">
        <v>30</v>
      </c>
      <c r="AD92" s="555" t="s">
        <v>17</v>
      </c>
      <c r="AE92" s="555" t="s">
        <v>17</v>
      </c>
      <c r="AF92" s="555">
        <v>2.5999999999999999E-2</v>
      </c>
      <c r="AG92" s="555">
        <v>1E-4</v>
      </c>
      <c r="AH92" s="555" t="s">
        <v>17</v>
      </c>
      <c r="AI92" s="555">
        <v>5.0000000000000001E-3</v>
      </c>
      <c r="AJ92" s="555" t="s">
        <v>17</v>
      </c>
      <c r="AK92" s="555">
        <v>0.254</v>
      </c>
      <c r="AL92" s="555" t="s">
        <v>17</v>
      </c>
      <c r="AM92" s="555">
        <v>1.2999999999999999E-2</v>
      </c>
      <c r="AN92" s="555" t="s">
        <v>30</v>
      </c>
      <c r="AO92" s="555">
        <v>2.7E-2</v>
      </c>
      <c r="AP92" s="555">
        <v>0.94</v>
      </c>
      <c r="AQ92" s="555" t="s">
        <v>52</v>
      </c>
      <c r="AR92" s="555">
        <v>0.82</v>
      </c>
      <c r="AS92" s="555" t="s">
        <v>17</v>
      </c>
      <c r="AT92" s="555">
        <v>1E-3</v>
      </c>
      <c r="AU92" s="555">
        <v>5.2999999999999999E-2</v>
      </c>
      <c r="AV92" s="555">
        <v>2.9999999999999997E-4</v>
      </c>
      <c r="AW92" s="555">
        <v>3.0000000000000001E-3</v>
      </c>
      <c r="AX92" s="555">
        <v>1.4E-2</v>
      </c>
      <c r="AY92" s="555">
        <v>4.0000000000000001E-3</v>
      </c>
      <c r="AZ92" s="555">
        <v>1.61</v>
      </c>
      <c r="BA92" s="555">
        <v>2E-3</v>
      </c>
      <c r="BB92" s="555">
        <v>4.4999999999999998E-2</v>
      </c>
      <c r="BC92" s="555" t="s">
        <v>30</v>
      </c>
      <c r="BD92" s="555">
        <v>9.8000000000000004E-2</v>
      </c>
      <c r="BE92" s="555">
        <v>1</v>
      </c>
      <c r="BF92" s="555">
        <v>1.82</v>
      </c>
      <c r="BG92" s="555" t="s">
        <v>37</v>
      </c>
      <c r="BH92" s="555" t="s">
        <v>37</v>
      </c>
      <c r="BI92" s="555">
        <v>0.2</v>
      </c>
      <c r="BJ92" s="555">
        <v>0.04</v>
      </c>
      <c r="BK92" s="555" t="s">
        <v>30</v>
      </c>
      <c r="BL92" s="555">
        <v>1.72</v>
      </c>
      <c r="BM92" s="555">
        <v>1.72</v>
      </c>
      <c r="BN92" s="555">
        <v>70.400000000000006</v>
      </c>
      <c r="BO92" s="555">
        <v>74</v>
      </c>
      <c r="BP92" s="555">
        <v>2.48</v>
      </c>
      <c r="BQ92" s="555" t="s">
        <v>53</v>
      </c>
      <c r="BR92" s="555" t="s">
        <v>85</v>
      </c>
      <c r="BS92" s="555" t="s">
        <v>85</v>
      </c>
      <c r="BT92" s="555" t="s">
        <v>85</v>
      </c>
      <c r="BU92" s="555" t="s">
        <v>85</v>
      </c>
      <c r="BV92" s="555" t="s">
        <v>85</v>
      </c>
      <c r="BW92" s="555" t="s">
        <v>85</v>
      </c>
      <c r="BX92" s="555" t="s">
        <v>85</v>
      </c>
      <c r="BY92" s="555" t="s">
        <v>85</v>
      </c>
      <c r="BZ92" s="555" t="s">
        <v>85</v>
      </c>
      <c r="CA92" s="555" t="s">
        <v>85</v>
      </c>
      <c r="CB92" s="555" t="s">
        <v>85</v>
      </c>
      <c r="CC92" s="555" t="s">
        <v>85</v>
      </c>
      <c r="CD92" s="555" t="s">
        <v>102</v>
      </c>
      <c r="CE92" s="555" t="s">
        <v>85</v>
      </c>
      <c r="CF92" s="555" t="s">
        <v>85</v>
      </c>
      <c r="CG92" s="555" t="s">
        <v>85</v>
      </c>
      <c r="CH92" s="555" t="s">
        <v>102</v>
      </c>
      <c r="CI92" s="555" t="s">
        <v>102</v>
      </c>
      <c r="CJ92" s="555" t="s">
        <v>332</v>
      </c>
      <c r="CK92" s="555" t="s">
        <v>0</v>
      </c>
      <c r="CL92" s="555" t="s">
        <v>333</v>
      </c>
      <c r="CM92" s="555" t="s">
        <v>0</v>
      </c>
      <c r="CN92" s="555" t="s">
        <v>0</v>
      </c>
      <c r="CO92" s="555" t="s">
        <v>332</v>
      </c>
      <c r="CP92" s="555" t="s">
        <v>332</v>
      </c>
      <c r="CQ92" s="555" t="s">
        <v>333</v>
      </c>
      <c r="CR92" s="555" t="s">
        <v>333</v>
      </c>
      <c r="CS92" s="555" t="s">
        <v>333</v>
      </c>
      <c r="CT92" s="555" t="s">
        <v>333</v>
      </c>
      <c r="CU92" s="555" t="s">
        <v>333</v>
      </c>
      <c r="CV92" s="555" t="s">
        <v>51</v>
      </c>
      <c r="CW92" s="555" t="s">
        <v>15</v>
      </c>
      <c r="CX92" s="555" t="s">
        <v>15</v>
      </c>
      <c r="CY92" s="555" t="s">
        <v>15</v>
      </c>
      <c r="CZ92" s="555" t="s">
        <v>15</v>
      </c>
      <c r="DA92" s="555" t="s">
        <v>15</v>
      </c>
      <c r="DB92" s="555" t="s">
        <v>51</v>
      </c>
      <c r="DC92" s="555" t="s">
        <v>53</v>
      </c>
    </row>
    <row r="93" spans="1:107">
      <c r="A93" s="555" t="s">
        <v>108</v>
      </c>
      <c r="B93" s="1116">
        <v>45839</v>
      </c>
      <c r="C93" s="1115">
        <v>45855</v>
      </c>
      <c r="D93" s="1147">
        <v>35.06</v>
      </c>
      <c r="E93" s="368">
        <v>6.21</v>
      </c>
      <c r="F93" s="369">
        <v>5260</v>
      </c>
      <c r="G93" s="198">
        <v>33</v>
      </c>
      <c r="H93" s="198">
        <v>40.5</v>
      </c>
      <c r="I93" s="369">
        <v>183</v>
      </c>
      <c r="J93" s="369" t="s">
        <v>245</v>
      </c>
      <c r="K93" s="369" t="s">
        <v>246</v>
      </c>
      <c r="L93" s="369" t="s">
        <v>433</v>
      </c>
      <c r="M93" s="1107"/>
      <c r="O93" s="1147">
        <v>6.6</v>
      </c>
      <c r="P93" s="555">
        <v>4940</v>
      </c>
      <c r="Q93" s="555" t="s">
        <v>51</v>
      </c>
      <c r="R93" s="555" t="s">
        <v>51</v>
      </c>
      <c r="S93" s="555">
        <v>172</v>
      </c>
      <c r="T93" s="555">
        <v>172</v>
      </c>
      <c r="U93" s="555">
        <v>45</v>
      </c>
      <c r="V93" s="555">
        <v>2650</v>
      </c>
      <c r="W93" s="555">
        <v>632</v>
      </c>
      <c r="X93" s="555">
        <v>600</v>
      </c>
      <c r="Y93" s="555">
        <v>316</v>
      </c>
      <c r="Z93" s="555">
        <v>309</v>
      </c>
      <c r="AA93" s="555">
        <v>72</v>
      </c>
      <c r="AB93" s="555">
        <v>2800</v>
      </c>
      <c r="AC93" s="555" t="s">
        <v>30</v>
      </c>
      <c r="AD93" s="555" t="s">
        <v>17</v>
      </c>
      <c r="AE93" s="555" t="s">
        <v>17</v>
      </c>
      <c r="AF93" s="555">
        <v>3.3000000000000002E-2</v>
      </c>
      <c r="AG93" s="555">
        <v>5.0000000000000001E-4</v>
      </c>
      <c r="AH93" s="555" t="s">
        <v>17</v>
      </c>
      <c r="AI93" s="555">
        <v>1E-3</v>
      </c>
      <c r="AJ93" s="555" t="s">
        <v>17</v>
      </c>
      <c r="AK93" s="555">
        <v>2.09</v>
      </c>
      <c r="AL93" s="555">
        <v>2E-3</v>
      </c>
      <c r="AM93" s="555">
        <v>7.2999999999999995E-2</v>
      </c>
      <c r="AN93" s="555" t="s">
        <v>30</v>
      </c>
      <c r="AO93" s="555">
        <v>9.7000000000000003E-2</v>
      </c>
      <c r="AP93" s="555">
        <v>0.9</v>
      </c>
      <c r="AQ93" s="555" t="s">
        <v>52</v>
      </c>
      <c r="AR93" s="555">
        <v>0.48</v>
      </c>
      <c r="AS93" s="555" t="s">
        <v>17</v>
      </c>
      <c r="AT93" s="555" t="s">
        <v>17</v>
      </c>
      <c r="AU93" s="555">
        <v>5.6000000000000001E-2</v>
      </c>
      <c r="AV93" s="555">
        <v>6.9999999999999999E-4</v>
      </c>
      <c r="AW93" s="555">
        <v>2E-3</v>
      </c>
      <c r="AX93" s="555">
        <v>2.4E-2</v>
      </c>
      <c r="AY93" s="555">
        <v>2E-3</v>
      </c>
      <c r="AZ93" s="555">
        <v>4.3</v>
      </c>
      <c r="BA93" s="555">
        <v>2E-3</v>
      </c>
      <c r="BB93" s="555">
        <v>0.124</v>
      </c>
      <c r="BC93" s="555" t="s">
        <v>30</v>
      </c>
      <c r="BD93" s="555">
        <v>0.18099999999999999</v>
      </c>
      <c r="BE93" s="555">
        <v>0.94</v>
      </c>
      <c r="BF93" s="555">
        <v>0.88</v>
      </c>
      <c r="BG93" s="555" t="s">
        <v>37</v>
      </c>
      <c r="BH93" s="555" t="s">
        <v>37</v>
      </c>
      <c r="BI93" s="555">
        <v>0.2</v>
      </c>
      <c r="BJ93" s="555">
        <v>0.06</v>
      </c>
      <c r="BK93" s="555" t="s">
        <v>30</v>
      </c>
      <c r="BL93" s="555">
        <v>1.73</v>
      </c>
      <c r="BM93" s="555">
        <v>1.73</v>
      </c>
      <c r="BN93" s="555">
        <v>76.400000000000006</v>
      </c>
      <c r="BO93" s="555">
        <v>71.2</v>
      </c>
      <c r="BP93" s="555">
        <v>3.53</v>
      </c>
      <c r="BQ93" s="555" t="s">
        <v>53</v>
      </c>
      <c r="BR93" s="555" t="s">
        <v>85</v>
      </c>
      <c r="BS93" s="555" t="s">
        <v>85</v>
      </c>
      <c r="BT93" s="555" t="s">
        <v>85</v>
      </c>
      <c r="BU93" s="555" t="s">
        <v>85</v>
      </c>
      <c r="BV93" s="555" t="s">
        <v>85</v>
      </c>
      <c r="BW93" s="555" t="s">
        <v>85</v>
      </c>
      <c r="BX93" s="555" t="s">
        <v>85</v>
      </c>
      <c r="BY93" s="555" t="s">
        <v>85</v>
      </c>
      <c r="BZ93" s="555" t="s">
        <v>85</v>
      </c>
      <c r="CA93" s="555" t="s">
        <v>85</v>
      </c>
      <c r="CB93" s="555" t="s">
        <v>85</v>
      </c>
      <c r="CC93" s="555" t="s">
        <v>85</v>
      </c>
      <c r="CD93" s="555" t="s">
        <v>102</v>
      </c>
      <c r="CE93" s="555" t="s">
        <v>85</v>
      </c>
      <c r="CF93" s="555" t="s">
        <v>85</v>
      </c>
      <c r="CG93" s="555" t="s">
        <v>85</v>
      </c>
      <c r="CH93" s="555" t="s">
        <v>102</v>
      </c>
      <c r="CI93" s="555" t="s">
        <v>102</v>
      </c>
      <c r="CJ93" s="555" t="s">
        <v>332</v>
      </c>
      <c r="CK93" s="555" t="s">
        <v>0</v>
      </c>
      <c r="CL93" s="555" t="s">
        <v>333</v>
      </c>
      <c r="CM93" s="555" t="s">
        <v>0</v>
      </c>
      <c r="CN93" s="555" t="s">
        <v>0</v>
      </c>
      <c r="CO93" s="555" t="s">
        <v>332</v>
      </c>
      <c r="CP93" s="555" t="s">
        <v>332</v>
      </c>
      <c r="CQ93" s="555" t="s">
        <v>333</v>
      </c>
      <c r="CR93" s="555" t="s">
        <v>333</v>
      </c>
      <c r="CS93" s="555" t="s">
        <v>333</v>
      </c>
      <c r="CT93" s="555" t="s">
        <v>333</v>
      </c>
      <c r="CU93" s="555" t="s">
        <v>333</v>
      </c>
      <c r="CV93" s="555" t="s">
        <v>51</v>
      </c>
      <c r="CW93" s="555" t="s">
        <v>15</v>
      </c>
      <c r="CX93" s="555" t="s">
        <v>15</v>
      </c>
      <c r="CY93" s="555" t="s">
        <v>15</v>
      </c>
      <c r="CZ93" s="555" t="s">
        <v>15</v>
      </c>
      <c r="DA93" s="555" t="s">
        <v>15</v>
      </c>
      <c r="DB93" s="555" t="s">
        <v>51</v>
      </c>
      <c r="DC93" s="555" t="s">
        <v>53</v>
      </c>
    </row>
    <row r="94" spans="1:107">
      <c r="A94" s="555" t="s">
        <v>108</v>
      </c>
      <c r="B94" s="1116">
        <v>45870</v>
      </c>
      <c r="C94" s="1115"/>
      <c r="D94" s="1147"/>
      <c r="E94" s="368"/>
      <c r="F94" s="369"/>
      <c r="G94" s="198"/>
      <c r="H94" s="198"/>
      <c r="I94" s="369"/>
      <c r="J94" s="369"/>
      <c r="K94" s="369"/>
      <c r="L94" s="369"/>
      <c r="M94" s="1107"/>
      <c r="O94" s="1147"/>
      <c r="P94" s="555"/>
      <c r="Q94" s="555"/>
      <c r="R94" s="555"/>
      <c r="S94" s="555"/>
      <c r="T94" s="555"/>
      <c r="U94" s="555"/>
      <c r="V94" s="555"/>
      <c r="W94" s="555"/>
      <c r="X94" s="555"/>
      <c r="Y94" s="555"/>
      <c r="Z94" s="555"/>
      <c r="AA94" s="555"/>
      <c r="AB94" s="555"/>
      <c r="AC94" s="555"/>
      <c r="AD94" s="555"/>
      <c r="AE94" s="555"/>
      <c r="AF94" s="555"/>
      <c r="AG94" s="555"/>
      <c r="AH94" s="555"/>
      <c r="AI94" s="555"/>
      <c r="AJ94" s="555"/>
      <c r="AK94" s="555"/>
      <c r="AL94" s="555"/>
      <c r="AM94" s="555"/>
      <c r="AN94" s="555"/>
      <c r="AO94" s="555"/>
      <c r="AP94" s="555"/>
      <c r="AQ94" s="555"/>
      <c r="AR94" s="555"/>
      <c r="AS94" s="555"/>
      <c r="AT94" s="555"/>
      <c r="AU94" s="555"/>
      <c r="AV94" s="555"/>
      <c r="AW94" s="555"/>
      <c r="AX94" s="555"/>
      <c r="AY94" s="555"/>
      <c r="AZ94" s="555"/>
      <c r="BA94" s="555"/>
      <c r="BB94" s="555"/>
      <c r="BC94" s="555"/>
      <c r="BD94" s="555"/>
      <c r="BE94" s="555"/>
      <c r="BF94" s="555"/>
      <c r="BG94" s="555"/>
      <c r="BH94" s="555"/>
      <c r="BI94" s="555"/>
      <c r="BJ94" s="555"/>
      <c r="BK94" s="555"/>
      <c r="BL94" s="555"/>
      <c r="BM94" s="555"/>
      <c r="BN94" s="555"/>
      <c r="BO94" s="555"/>
      <c r="BP94" s="555"/>
      <c r="BQ94" s="555"/>
      <c r="BR94" s="555"/>
      <c r="BS94" s="555"/>
      <c r="BT94" s="555"/>
      <c r="BU94" s="555"/>
      <c r="BV94" s="555"/>
      <c r="BW94" s="555"/>
      <c r="BX94" s="555"/>
      <c r="BY94" s="555"/>
      <c r="BZ94" s="555"/>
      <c r="CA94" s="555"/>
      <c r="CB94" s="555"/>
      <c r="CC94" s="555"/>
      <c r="CD94" s="555"/>
      <c r="CE94" s="555"/>
      <c r="CF94" s="555"/>
      <c r="CG94" s="555"/>
      <c r="CH94" s="555"/>
      <c r="CI94" s="555"/>
      <c r="CJ94" s="555"/>
      <c r="CK94" s="555"/>
      <c r="CL94" s="555"/>
      <c r="CM94" s="555"/>
      <c r="CN94" s="555"/>
      <c r="CO94" s="555"/>
      <c r="CP94" s="555"/>
      <c r="CQ94" s="555"/>
      <c r="CR94" s="555"/>
      <c r="CS94" s="555"/>
      <c r="CT94" s="555"/>
      <c r="CU94" s="555"/>
      <c r="CV94" s="555"/>
      <c r="CW94" s="555"/>
      <c r="CX94" s="555"/>
      <c r="CY94" s="555"/>
      <c r="CZ94" s="555"/>
      <c r="DA94" s="555"/>
      <c r="DB94" s="555"/>
      <c r="DC94" s="555"/>
    </row>
    <row r="95" spans="1:107">
      <c r="A95" s="555" t="s">
        <v>108</v>
      </c>
      <c r="B95" s="1116">
        <v>45901</v>
      </c>
      <c r="C95" s="1115"/>
      <c r="D95" s="1147"/>
      <c r="E95" s="368"/>
      <c r="F95" s="369"/>
      <c r="G95" s="198"/>
      <c r="H95" s="198"/>
      <c r="I95" s="369"/>
      <c r="J95" s="369"/>
      <c r="K95" s="369"/>
      <c r="L95" s="369"/>
      <c r="M95" s="1107"/>
      <c r="O95" s="1147"/>
      <c r="P95" s="555"/>
      <c r="Q95" s="555"/>
      <c r="R95" s="555"/>
      <c r="S95" s="555"/>
      <c r="T95" s="555"/>
      <c r="U95" s="555"/>
      <c r="V95" s="555"/>
      <c r="W95" s="555"/>
      <c r="X95" s="555"/>
      <c r="Y95" s="555"/>
      <c r="Z95" s="555"/>
      <c r="AA95" s="555"/>
      <c r="AB95" s="555"/>
      <c r="AC95" s="555"/>
      <c r="AD95" s="555"/>
      <c r="AE95" s="555"/>
      <c r="AF95" s="555"/>
      <c r="AG95" s="555"/>
      <c r="AH95" s="555"/>
      <c r="AI95" s="555"/>
      <c r="AJ95" s="555"/>
      <c r="AK95" s="555"/>
      <c r="AL95" s="555"/>
      <c r="AM95" s="555"/>
      <c r="AN95" s="555"/>
      <c r="AO95" s="555"/>
      <c r="AP95" s="555"/>
      <c r="AQ95" s="555"/>
      <c r="AR95" s="555"/>
      <c r="AS95" s="555"/>
      <c r="AT95" s="555"/>
      <c r="AU95" s="555"/>
      <c r="AV95" s="555"/>
      <c r="AW95" s="555"/>
      <c r="AX95" s="555"/>
      <c r="AY95" s="555"/>
      <c r="AZ95" s="555"/>
      <c r="BA95" s="555"/>
      <c r="BB95" s="555"/>
      <c r="BC95" s="555"/>
      <c r="BD95" s="555"/>
      <c r="BE95" s="555"/>
      <c r="BF95" s="555"/>
      <c r="BG95" s="555"/>
      <c r="BH95" s="555"/>
      <c r="BI95" s="555"/>
      <c r="BJ95" s="555"/>
      <c r="BK95" s="555"/>
      <c r="BL95" s="555"/>
      <c r="BM95" s="555"/>
      <c r="BN95" s="555"/>
      <c r="BO95" s="555"/>
      <c r="BP95" s="555"/>
      <c r="BQ95" s="555"/>
      <c r="BR95" s="555"/>
      <c r="BS95" s="555"/>
      <c r="BT95" s="555"/>
      <c r="BU95" s="555"/>
      <c r="BV95" s="555"/>
      <c r="BW95" s="555"/>
      <c r="BX95" s="555"/>
      <c r="BY95" s="555"/>
      <c r="BZ95" s="555"/>
      <c r="CA95" s="555"/>
      <c r="CB95" s="555"/>
      <c r="CC95" s="555"/>
      <c r="CD95" s="555"/>
      <c r="CE95" s="555"/>
      <c r="CF95" s="555"/>
      <c r="CG95" s="555"/>
      <c r="CH95" s="555"/>
      <c r="CI95" s="555"/>
      <c r="CJ95" s="555"/>
      <c r="CK95" s="555"/>
      <c r="CL95" s="555"/>
      <c r="CM95" s="555"/>
      <c r="CN95" s="555"/>
      <c r="CO95" s="555"/>
      <c r="CP95" s="555"/>
      <c r="CQ95" s="555"/>
      <c r="CR95" s="555"/>
      <c r="CS95" s="555"/>
      <c r="CT95" s="555"/>
      <c r="CU95" s="555"/>
      <c r="CV95" s="555"/>
      <c r="CW95" s="555"/>
      <c r="CX95" s="555"/>
      <c r="CY95" s="555"/>
      <c r="CZ95" s="555"/>
      <c r="DA95" s="555"/>
      <c r="DB95" s="555"/>
      <c r="DC95" s="555"/>
    </row>
    <row r="96" spans="1:107">
      <c r="A96" s="555" t="s">
        <v>108</v>
      </c>
      <c r="B96" s="1116">
        <v>45931</v>
      </c>
      <c r="C96" s="1115"/>
      <c r="D96" s="1147"/>
      <c r="E96" s="368"/>
      <c r="F96" s="369"/>
      <c r="G96" s="198"/>
      <c r="H96" s="198"/>
      <c r="I96" s="369"/>
      <c r="J96" s="369"/>
      <c r="K96" s="369"/>
      <c r="L96" s="369"/>
      <c r="M96" s="1107"/>
      <c r="O96" s="1147"/>
      <c r="P96" s="555"/>
      <c r="Q96" s="555"/>
      <c r="R96" s="555"/>
      <c r="S96" s="555"/>
      <c r="T96" s="555"/>
      <c r="U96" s="555"/>
      <c r="V96" s="555"/>
      <c r="W96" s="555"/>
      <c r="X96" s="555"/>
      <c r="Y96" s="555"/>
      <c r="Z96" s="555"/>
      <c r="AA96" s="555"/>
      <c r="AB96" s="555"/>
      <c r="AC96" s="555"/>
      <c r="AD96" s="555"/>
      <c r="AE96" s="555"/>
      <c r="AF96" s="555"/>
      <c r="AG96" s="555"/>
      <c r="AH96" s="555"/>
      <c r="AI96" s="555"/>
      <c r="AJ96" s="555"/>
      <c r="AK96" s="555"/>
      <c r="AL96" s="555"/>
      <c r="AM96" s="555"/>
      <c r="AN96" s="555"/>
      <c r="AO96" s="555"/>
      <c r="AP96" s="555"/>
      <c r="AQ96" s="555"/>
      <c r="AR96" s="555"/>
      <c r="AS96" s="555"/>
      <c r="AT96" s="555"/>
      <c r="AU96" s="555"/>
      <c r="AV96" s="555"/>
      <c r="AW96" s="555"/>
      <c r="AX96" s="555"/>
      <c r="AY96" s="555"/>
      <c r="AZ96" s="555"/>
      <c r="BA96" s="555"/>
      <c r="BB96" s="555"/>
      <c r="BC96" s="555"/>
      <c r="BD96" s="555"/>
      <c r="BE96" s="555"/>
      <c r="BF96" s="555"/>
      <c r="BG96" s="555"/>
      <c r="BH96" s="555"/>
      <c r="BI96" s="555"/>
      <c r="BJ96" s="555"/>
      <c r="BK96" s="555"/>
      <c r="BL96" s="555"/>
      <c r="BM96" s="555"/>
      <c r="BN96" s="555"/>
      <c r="BO96" s="555"/>
      <c r="BP96" s="555"/>
      <c r="BQ96" s="555"/>
      <c r="BR96" s="555"/>
      <c r="BS96" s="555"/>
      <c r="BT96" s="555"/>
      <c r="BU96" s="555"/>
      <c r="BV96" s="555"/>
      <c r="BW96" s="555"/>
      <c r="BX96" s="555"/>
      <c r="BY96" s="555"/>
      <c r="BZ96" s="555"/>
      <c r="CA96" s="555"/>
      <c r="CB96" s="555"/>
      <c r="CC96" s="555"/>
      <c r="CD96" s="555"/>
      <c r="CE96" s="555"/>
      <c r="CF96" s="555"/>
      <c r="CG96" s="555"/>
      <c r="CH96" s="555"/>
      <c r="CI96" s="555"/>
      <c r="CJ96" s="555"/>
      <c r="CK96" s="555"/>
      <c r="CL96" s="555"/>
      <c r="CM96" s="555"/>
      <c r="CN96" s="555"/>
      <c r="CO96" s="555"/>
      <c r="CP96" s="555"/>
      <c r="CQ96" s="555"/>
      <c r="CR96" s="555"/>
      <c r="CS96" s="555"/>
      <c r="CT96" s="555"/>
      <c r="CU96" s="555"/>
      <c r="CV96" s="555"/>
      <c r="CW96" s="555"/>
      <c r="CX96" s="555"/>
      <c r="CY96" s="555"/>
      <c r="CZ96" s="555"/>
      <c r="DA96" s="555"/>
      <c r="DB96" s="555"/>
      <c r="DC96" s="555"/>
    </row>
    <row r="97" spans="1:120">
      <c r="A97" s="555" t="s">
        <v>108</v>
      </c>
      <c r="B97" s="1116">
        <v>45962</v>
      </c>
      <c r="C97" s="1115"/>
      <c r="D97" s="1147"/>
      <c r="E97" s="368"/>
      <c r="F97" s="369"/>
      <c r="G97" s="198"/>
      <c r="H97" s="198"/>
      <c r="I97" s="369"/>
      <c r="J97" s="369"/>
      <c r="K97" s="369"/>
      <c r="L97" s="369"/>
      <c r="M97" s="1107"/>
      <c r="O97" s="1147"/>
      <c r="P97" s="555"/>
      <c r="Q97" s="555"/>
      <c r="R97" s="555"/>
      <c r="S97" s="555"/>
      <c r="T97" s="555"/>
      <c r="U97" s="555"/>
      <c r="V97" s="555"/>
      <c r="W97" s="555"/>
      <c r="X97" s="555"/>
      <c r="Y97" s="555"/>
      <c r="Z97" s="555"/>
      <c r="AA97" s="555"/>
      <c r="AB97" s="555"/>
      <c r="AC97" s="555"/>
      <c r="AD97" s="555"/>
      <c r="AE97" s="555"/>
      <c r="AF97" s="555"/>
      <c r="AG97" s="555"/>
      <c r="AH97" s="555"/>
      <c r="AI97" s="555"/>
      <c r="AJ97" s="555"/>
      <c r="AK97" s="555"/>
      <c r="AL97" s="555"/>
      <c r="AM97" s="555"/>
      <c r="AN97" s="555"/>
      <c r="AO97" s="555"/>
      <c r="AP97" s="555"/>
      <c r="AQ97" s="555"/>
      <c r="AR97" s="555"/>
      <c r="AS97" s="555"/>
      <c r="AT97" s="555"/>
      <c r="AU97" s="555"/>
      <c r="AV97" s="555"/>
      <c r="AW97" s="555"/>
      <c r="AX97" s="555"/>
      <c r="AY97" s="555"/>
      <c r="AZ97" s="555"/>
      <c r="BA97" s="555"/>
      <c r="BB97" s="555"/>
      <c r="BC97" s="555"/>
      <c r="BD97" s="555"/>
      <c r="BE97" s="555"/>
      <c r="BF97" s="555"/>
      <c r="BG97" s="555"/>
      <c r="BH97" s="555"/>
      <c r="BI97" s="555"/>
      <c r="BJ97" s="555"/>
      <c r="BK97" s="555"/>
      <c r="BL97" s="555"/>
      <c r="BM97" s="555"/>
      <c r="BN97" s="555"/>
      <c r="BO97" s="555"/>
      <c r="BP97" s="555"/>
      <c r="BQ97" s="555"/>
      <c r="BR97" s="555"/>
      <c r="BS97" s="555"/>
      <c r="BT97" s="555"/>
      <c r="BU97" s="555"/>
      <c r="BV97" s="555"/>
      <c r="BW97" s="555"/>
      <c r="BX97" s="555"/>
      <c r="BY97" s="555"/>
      <c r="BZ97" s="555"/>
      <c r="CA97" s="555"/>
      <c r="CB97" s="555"/>
      <c r="CC97" s="555"/>
      <c r="CD97" s="555"/>
      <c r="CE97" s="555"/>
      <c r="CF97" s="555"/>
      <c r="CG97" s="555"/>
      <c r="CH97" s="555"/>
      <c r="CI97" s="555"/>
      <c r="CJ97" s="555"/>
      <c r="CK97" s="555"/>
      <c r="CL97" s="555"/>
      <c r="CM97" s="555"/>
      <c r="CN97" s="555"/>
      <c r="CO97" s="555"/>
      <c r="CP97" s="555"/>
      <c r="CQ97" s="555"/>
      <c r="CR97" s="555"/>
      <c r="CS97" s="555"/>
      <c r="CT97" s="555"/>
      <c r="CU97" s="555"/>
      <c r="CV97" s="555"/>
      <c r="CW97" s="555"/>
      <c r="CX97" s="555"/>
      <c r="CY97" s="555"/>
      <c r="CZ97" s="555"/>
      <c r="DA97" s="555"/>
      <c r="DB97" s="555"/>
      <c r="DC97" s="555"/>
    </row>
    <row r="98" spans="1:120">
      <c r="A98" s="555" t="s">
        <v>108</v>
      </c>
      <c r="B98" s="1116">
        <v>45992</v>
      </c>
      <c r="C98" s="1115"/>
      <c r="D98" s="1147"/>
      <c r="E98" s="368"/>
      <c r="F98" s="369"/>
      <c r="G98" s="198"/>
      <c r="H98" s="198"/>
      <c r="I98" s="369"/>
      <c r="J98" s="369"/>
      <c r="K98" s="369"/>
      <c r="L98" s="369"/>
      <c r="M98" s="1107"/>
      <c r="O98" s="1147"/>
      <c r="P98" s="555"/>
      <c r="Q98" s="555"/>
      <c r="R98" s="555"/>
      <c r="S98" s="555"/>
      <c r="T98" s="555"/>
      <c r="U98" s="555"/>
      <c r="V98" s="555"/>
      <c r="W98" s="555"/>
      <c r="X98" s="555"/>
      <c r="Y98" s="555"/>
      <c r="Z98" s="555"/>
      <c r="AA98" s="555"/>
      <c r="AB98" s="555"/>
      <c r="AC98" s="555"/>
      <c r="AD98" s="555"/>
      <c r="AE98" s="555"/>
      <c r="AF98" s="555"/>
      <c r="AG98" s="555"/>
      <c r="AH98" s="555"/>
      <c r="AI98" s="555"/>
      <c r="AJ98" s="555"/>
      <c r="AK98" s="555"/>
      <c r="AL98" s="555"/>
      <c r="AM98" s="555"/>
      <c r="AN98" s="555"/>
      <c r="AO98" s="555"/>
      <c r="AP98" s="555"/>
      <c r="AQ98" s="555"/>
      <c r="AR98" s="555"/>
      <c r="AS98" s="555"/>
      <c r="AT98" s="555"/>
      <c r="AU98" s="555"/>
      <c r="AV98" s="555"/>
      <c r="AW98" s="555"/>
      <c r="AX98" s="555"/>
      <c r="AY98" s="555"/>
      <c r="AZ98" s="555"/>
      <c r="BA98" s="555"/>
      <c r="BB98" s="555"/>
      <c r="BC98" s="555"/>
      <c r="BD98" s="555"/>
      <c r="BE98" s="555"/>
      <c r="BF98" s="555"/>
      <c r="BG98" s="555"/>
      <c r="BH98" s="555"/>
      <c r="BI98" s="555"/>
      <c r="BJ98" s="555"/>
      <c r="BK98" s="555"/>
      <c r="BL98" s="555"/>
      <c r="BM98" s="555"/>
      <c r="BN98" s="555"/>
      <c r="BO98" s="555"/>
      <c r="BP98" s="555"/>
      <c r="BQ98" s="555"/>
      <c r="BR98" s="555"/>
      <c r="BS98" s="555"/>
      <c r="BT98" s="555"/>
      <c r="BU98" s="555"/>
      <c r="BV98" s="555"/>
      <c r="BW98" s="555"/>
      <c r="BX98" s="555"/>
      <c r="BY98" s="555"/>
      <c r="BZ98" s="555"/>
      <c r="CA98" s="555"/>
      <c r="CB98" s="555"/>
      <c r="CC98" s="555"/>
      <c r="CD98" s="555"/>
      <c r="CE98" s="555"/>
      <c r="CF98" s="555"/>
      <c r="CG98" s="555"/>
      <c r="CH98" s="555"/>
      <c r="CI98" s="555"/>
      <c r="CJ98" s="555"/>
      <c r="CK98" s="555"/>
      <c r="CL98" s="555"/>
      <c r="CM98" s="555"/>
      <c r="CN98" s="555"/>
      <c r="CO98" s="555"/>
      <c r="CP98" s="555"/>
      <c r="CQ98" s="555"/>
      <c r="CR98" s="555"/>
      <c r="CS98" s="555"/>
      <c r="CT98" s="555"/>
      <c r="CU98" s="555"/>
      <c r="CV98" s="555"/>
      <c r="CW98" s="555"/>
      <c r="CX98" s="555"/>
      <c r="CY98" s="555"/>
      <c r="CZ98" s="555"/>
      <c r="DA98" s="555"/>
      <c r="DB98" s="555"/>
      <c r="DC98" s="555"/>
    </row>
    <row r="99" spans="1:120" hidden="1">
      <c r="C99" s="1115"/>
      <c r="D99" s="1147"/>
      <c r="E99" s="368"/>
      <c r="F99" s="369"/>
      <c r="G99" s="198"/>
      <c r="H99" s="198"/>
      <c r="I99" s="369"/>
      <c r="J99" s="369"/>
      <c r="K99" s="369"/>
      <c r="L99" s="369"/>
      <c r="M99" s="369"/>
      <c r="O99" s="1147"/>
      <c r="P99" s="555"/>
      <c r="Q99" s="555"/>
      <c r="R99" s="555"/>
      <c r="S99" s="555"/>
      <c r="T99" s="555"/>
      <c r="U99" s="555"/>
      <c r="V99" s="555"/>
      <c r="W99" s="555"/>
      <c r="X99" s="555"/>
      <c r="Y99" s="555"/>
      <c r="Z99" s="555"/>
      <c r="AA99" s="555"/>
      <c r="AB99" s="555"/>
      <c r="AC99" s="555"/>
      <c r="AD99" s="555"/>
      <c r="AE99" s="555"/>
      <c r="AF99" s="555"/>
      <c r="AG99" s="555"/>
      <c r="AH99" s="555"/>
      <c r="AI99" s="555"/>
      <c r="AJ99" s="555"/>
      <c r="AK99" s="555"/>
      <c r="AL99" s="555"/>
      <c r="AM99" s="555"/>
      <c r="AN99" s="555"/>
      <c r="AO99" s="555"/>
      <c r="AP99" s="555"/>
      <c r="AQ99" s="555"/>
      <c r="AR99" s="555"/>
      <c r="AS99" s="555"/>
      <c r="AT99" s="555"/>
      <c r="AU99" s="555"/>
      <c r="AV99" s="555"/>
      <c r="AW99" s="555"/>
      <c r="AX99" s="555"/>
      <c r="AY99" s="555"/>
      <c r="AZ99" s="555"/>
      <c r="BA99" s="555"/>
      <c r="BB99" s="555"/>
      <c r="BC99" s="555"/>
      <c r="BD99" s="555"/>
      <c r="BE99" s="555"/>
      <c r="BF99" s="555"/>
      <c r="BG99" s="555"/>
      <c r="BH99" s="555"/>
      <c r="BI99" s="555"/>
      <c r="BJ99" s="555"/>
      <c r="BK99" s="555"/>
      <c r="BL99" s="555"/>
      <c r="BM99" s="555"/>
      <c r="BN99" s="555"/>
      <c r="BO99" s="555"/>
      <c r="BP99" s="555"/>
      <c r="BQ99" s="555"/>
      <c r="BR99" s="555"/>
      <c r="BS99" s="555"/>
      <c r="BT99" s="555"/>
      <c r="BU99" s="555"/>
      <c r="BV99" s="555"/>
      <c r="BW99" s="555"/>
      <c r="BX99" s="555"/>
      <c r="BY99" s="555"/>
      <c r="BZ99" s="555"/>
      <c r="CA99" s="555"/>
      <c r="CB99" s="555"/>
      <c r="CC99" s="555"/>
      <c r="CD99" s="555"/>
      <c r="CE99" s="555"/>
      <c r="CF99" s="555"/>
      <c r="CG99" s="555"/>
      <c r="CH99" s="555"/>
      <c r="CI99" s="555"/>
      <c r="CJ99" s="555"/>
      <c r="CK99" s="555"/>
      <c r="CL99" s="555"/>
      <c r="CM99" s="555"/>
      <c r="CN99" s="555"/>
      <c r="CO99" s="555"/>
      <c r="CP99" s="555"/>
      <c r="CQ99" s="555"/>
      <c r="CR99" s="555"/>
      <c r="CS99" s="555"/>
      <c r="CT99" s="555"/>
      <c r="CU99" s="555"/>
      <c r="CV99" s="555"/>
      <c r="CW99" s="555"/>
      <c r="CX99" s="555"/>
      <c r="CY99" s="555"/>
      <c r="CZ99" s="555"/>
      <c r="DA99" s="555"/>
      <c r="DB99" s="555"/>
      <c r="DC99" s="555"/>
    </row>
    <row r="100" spans="1:120" s="1127" customFormat="1" ht="11.25" hidden="1" customHeight="1">
      <c r="A100" s="1148"/>
      <c r="E100" s="1230"/>
      <c r="F100" s="1151"/>
      <c r="G100" s="1240"/>
      <c r="H100" s="1240"/>
      <c r="I100" s="1151"/>
      <c r="J100" s="1151"/>
      <c r="K100" s="1151"/>
      <c r="L100" s="1151"/>
      <c r="M100" s="1151"/>
      <c r="N100" s="1148"/>
      <c r="O100" s="1242"/>
      <c r="P100" s="1148"/>
      <c r="Q100" s="1148"/>
      <c r="R100" s="1148"/>
      <c r="S100" s="1148"/>
      <c r="T100" s="1148"/>
      <c r="U100" s="1148"/>
      <c r="V100" s="1148"/>
      <c r="W100" s="1148"/>
      <c r="X100" s="1148"/>
      <c r="Y100" s="1148"/>
      <c r="Z100" s="1148"/>
      <c r="AA100" s="1148"/>
      <c r="AB100" s="1148"/>
      <c r="AC100" s="1148"/>
      <c r="AD100" s="1148"/>
      <c r="AE100" s="1148"/>
      <c r="AF100" s="1148"/>
      <c r="AG100" s="1148"/>
      <c r="AH100" s="1148"/>
      <c r="AI100" s="1148"/>
      <c r="AJ100" s="1148"/>
      <c r="AK100" s="1148"/>
      <c r="AL100" s="1148"/>
      <c r="AM100" s="1148"/>
      <c r="AN100" s="1148"/>
      <c r="AO100" s="1148"/>
      <c r="AP100" s="1148"/>
      <c r="AQ100" s="1148"/>
      <c r="AR100" s="1148"/>
      <c r="AS100" s="1148"/>
      <c r="AT100" s="1148"/>
      <c r="AU100" s="1148"/>
      <c r="AV100" s="1148"/>
      <c r="AW100" s="1148"/>
      <c r="AX100" s="1148"/>
      <c r="AY100" s="1148"/>
      <c r="AZ100" s="1148"/>
      <c r="BA100" s="1148"/>
      <c r="BB100" s="1148"/>
      <c r="BC100" s="1148"/>
      <c r="BD100" s="1148"/>
      <c r="BE100" s="1148"/>
      <c r="BF100" s="1148"/>
      <c r="BG100" s="1148"/>
      <c r="BH100" s="1148"/>
      <c r="BI100" s="1148"/>
      <c r="BJ100" s="1148"/>
      <c r="BK100" s="1148"/>
      <c r="BL100" s="1148"/>
      <c r="BM100" s="1148"/>
      <c r="BN100" s="1148"/>
      <c r="BO100" s="1148"/>
      <c r="BP100" s="1148"/>
      <c r="BQ100" s="1148"/>
      <c r="BR100" s="1148"/>
      <c r="BS100" s="1148"/>
      <c r="BT100" s="1148"/>
      <c r="BU100" s="1148"/>
      <c r="BV100" s="1148"/>
      <c r="BW100" s="1148"/>
      <c r="BX100" s="1148"/>
      <c r="BY100" s="1148"/>
      <c r="BZ100" s="1148"/>
      <c r="CA100" s="1148"/>
      <c r="CB100" s="1148"/>
      <c r="CC100" s="1148"/>
      <c r="CD100" s="1148"/>
      <c r="CE100" s="1148"/>
      <c r="CF100" s="1148"/>
      <c r="CG100" s="1148"/>
      <c r="CH100" s="1148"/>
      <c r="CI100" s="1148"/>
      <c r="CJ100" s="1148"/>
      <c r="CK100" s="1148"/>
      <c r="CL100" s="1148"/>
      <c r="CM100" s="1148"/>
      <c r="CN100" s="1148"/>
      <c r="CO100" s="1148"/>
      <c r="CP100" s="1148"/>
      <c r="CQ100" s="1148"/>
      <c r="CR100" s="1148"/>
      <c r="CS100" s="1148"/>
      <c r="CT100" s="1148"/>
      <c r="CU100" s="1148"/>
      <c r="CV100" s="1148"/>
      <c r="CW100" s="1148"/>
      <c r="CX100" s="1148"/>
      <c r="CY100" s="1148"/>
      <c r="CZ100" s="1148"/>
      <c r="DA100" s="1148"/>
      <c r="DB100" s="1148"/>
      <c r="DC100" s="1148"/>
      <c r="DI100" s="1148"/>
    </row>
    <row r="101" spans="1:120" hidden="1">
      <c r="A101" s="1158" t="s">
        <v>722</v>
      </c>
      <c r="B101" s="1116">
        <v>44958</v>
      </c>
      <c r="C101" s="1189">
        <v>44977</v>
      </c>
      <c r="D101" s="1157">
        <v>125.28</v>
      </c>
      <c r="E101" s="368">
        <v>6.75</v>
      </c>
      <c r="F101" s="369">
        <v>4950</v>
      </c>
      <c r="G101" s="198"/>
      <c r="H101" s="198"/>
      <c r="I101" s="369"/>
      <c r="J101" s="369"/>
      <c r="K101" s="369"/>
      <c r="L101" s="369"/>
      <c r="M101" s="369"/>
      <c r="O101" s="1157">
        <v>6.56</v>
      </c>
      <c r="P101" s="1158">
        <v>5120</v>
      </c>
      <c r="Q101" s="555" t="s">
        <v>51</v>
      </c>
      <c r="R101" s="555" t="s">
        <v>51</v>
      </c>
      <c r="S101" s="555">
        <v>390</v>
      </c>
      <c r="T101" s="555">
        <v>390</v>
      </c>
      <c r="U101" s="555"/>
      <c r="V101" s="555">
        <v>2210</v>
      </c>
      <c r="W101" s="555">
        <v>629</v>
      </c>
      <c r="X101" s="555">
        <v>545</v>
      </c>
      <c r="Y101" s="555">
        <v>300</v>
      </c>
      <c r="Z101" s="555">
        <v>350</v>
      </c>
      <c r="AA101" s="555">
        <v>32</v>
      </c>
      <c r="AB101" s="555">
        <v>2600</v>
      </c>
      <c r="AC101" s="555" t="s">
        <v>30</v>
      </c>
      <c r="AD101" s="555" t="s">
        <v>17</v>
      </c>
      <c r="AE101" s="555">
        <v>2E-3</v>
      </c>
      <c r="AF101" s="555">
        <v>3.5000000000000003E-2</v>
      </c>
      <c r="AG101" s="555" t="s">
        <v>37</v>
      </c>
      <c r="AH101" s="555" t="s">
        <v>17</v>
      </c>
      <c r="AI101" s="555" t="s">
        <v>17</v>
      </c>
      <c r="AJ101" s="555" t="s">
        <v>17</v>
      </c>
      <c r="AK101" s="555">
        <v>2.0699999999999998</v>
      </c>
      <c r="AL101" s="555">
        <v>1E-3</v>
      </c>
      <c r="AM101" s="555">
        <v>7.4999999999999997E-2</v>
      </c>
      <c r="AN101" s="555" t="s">
        <v>30</v>
      </c>
      <c r="AO101" s="555" t="s">
        <v>50</v>
      </c>
      <c r="AP101" s="555">
        <v>0.36</v>
      </c>
      <c r="AQ101" s="555">
        <v>22.7</v>
      </c>
      <c r="AR101" s="555">
        <v>4.4400000000000004</v>
      </c>
      <c r="AS101" s="555" t="s">
        <v>17</v>
      </c>
      <c r="AT101" s="555">
        <v>3.0000000000000001E-3</v>
      </c>
      <c r="AU101" s="555">
        <v>5.1999999999999998E-2</v>
      </c>
      <c r="AV101" s="555">
        <v>4.0000000000000002E-4</v>
      </c>
      <c r="AW101" s="555">
        <v>1.0999999999999999E-2</v>
      </c>
      <c r="AX101" s="555">
        <v>6.0000000000000001E-3</v>
      </c>
      <c r="AY101" s="555">
        <v>1E-3</v>
      </c>
      <c r="AZ101" s="555">
        <v>2.4700000000000002</v>
      </c>
      <c r="BA101" s="555">
        <v>2E-3</v>
      </c>
      <c r="BB101" s="555">
        <v>0.42399999999999999</v>
      </c>
      <c r="BC101" s="555" t="s">
        <v>30</v>
      </c>
      <c r="BD101" s="555">
        <v>1.06</v>
      </c>
      <c r="BE101" s="555">
        <v>0.36</v>
      </c>
      <c r="BF101" s="555">
        <v>38.4</v>
      </c>
      <c r="BG101" s="555" t="s">
        <v>37</v>
      </c>
      <c r="BH101" s="555" t="s">
        <v>37</v>
      </c>
      <c r="BI101" s="555">
        <v>0.4</v>
      </c>
      <c r="BJ101" s="555">
        <v>1.43</v>
      </c>
      <c r="BK101" s="555" t="s">
        <v>30</v>
      </c>
      <c r="BL101" s="555">
        <v>0.01</v>
      </c>
      <c r="BM101" s="555">
        <v>0.01</v>
      </c>
      <c r="BN101" s="555">
        <v>71.5</v>
      </c>
      <c r="BO101" s="555">
        <v>67.900000000000006</v>
      </c>
      <c r="BP101" s="555">
        <v>2.59</v>
      </c>
      <c r="BQ101" s="555" t="s">
        <v>53</v>
      </c>
      <c r="BR101" s="555" t="s">
        <v>85</v>
      </c>
      <c r="BS101" s="555" t="s">
        <v>85</v>
      </c>
      <c r="BT101" s="555" t="s">
        <v>85</v>
      </c>
      <c r="BU101" s="555" t="s">
        <v>85</v>
      </c>
      <c r="BV101" s="555" t="s">
        <v>85</v>
      </c>
      <c r="BW101" s="555" t="s">
        <v>85</v>
      </c>
      <c r="BX101" s="555" t="s">
        <v>85</v>
      </c>
      <c r="BY101" s="555" t="s">
        <v>85</v>
      </c>
      <c r="BZ101" s="555" t="s">
        <v>85</v>
      </c>
      <c r="CA101" s="555" t="s">
        <v>85</v>
      </c>
      <c r="CB101" s="555" t="s">
        <v>85</v>
      </c>
      <c r="CC101" s="555" t="s">
        <v>85</v>
      </c>
      <c r="CD101" s="555" t="s">
        <v>102</v>
      </c>
      <c r="CE101" s="555" t="s">
        <v>85</v>
      </c>
      <c r="CF101" s="555" t="s">
        <v>85</v>
      </c>
      <c r="CG101" s="555" t="s">
        <v>85</v>
      </c>
      <c r="CH101" s="555" t="s">
        <v>102</v>
      </c>
      <c r="CI101" s="555" t="s">
        <v>102</v>
      </c>
      <c r="CJ101" s="555" t="s">
        <v>332</v>
      </c>
      <c r="CK101" s="555" t="s">
        <v>0</v>
      </c>
      <c r="CL101" s="555" t="s">
        <v>333</v>
      </c>
      <c r="CM101" s="555" t="s">
        <v>0</v>
      </c>
      <c r="CN101" s="555" t="s">
        <v>0</v>
      </c>
      <c r="CO101" s="555" t="s">
        <v>332</v>
      </c>
      <c r="CP101" s="555" t="s">
        <v>332</v>
      </c>
      <c r="CQ101" s="555" t="s">
        <v>333</v>
      </c>
      <c r="CR101" s="555" t="s">
        <v>333</v>
      </c>
      <c r="CS101" s="555" t="s">
        <v>333</v>
      </c>
      <c r="CT101" s="555" t="s">
        <v>333</v>
      </c>
      <c r="CU101" s="555" t="s">
        <v>333</v>
      </c>
      <c r="CV101" s="555" t="s">
        <v>51</v>
      </c>
      <c r="CW101" s="555" t="s">
        <v>15</v>
      </c>
      <c r="CX101" s="555" t="s">
        <v>15</v>
      </c>
      <c r="CY101" s="555" t="s">
        <v>15</v>
      </c>
      <c r="CZ101" s="555" t="s">
        <v>15</v>
      </c>
      <c r="DA101" s="555" t="s">
        <v>15</v>
      </c>
      <c r="DB101" s="555" t="s">
        <v>51</v>
      </c>
      <c r="DC101" s="555" t="s">
        <v>53</v>
      </c>
      <c r="DI101" s="555">
        <f>IF(D101="",NA(),($DL$102-$DL$101)-D101)</f>
        <v>107.30799999999999</v>
      </c>
      <c r="DK101" t="s">
        <v>186</v>
      </c>
      <c r="DL101" s="8">
        <v>1.1599999999999999</v>
      </c>
      <c r="DM101" t="s">
        <v>725</v>
      </c>
      <c r="DO101"/>
      <c r="DP101"/>
    </row>
    <row r="102" spans="1:120" hidden="1">
      <c r="A102" s="1158" t="s">
        <v>722</v>
      </c>
      <c r="B102" s="1116">
        <v>45017</v>
      </c>
      <c r="C102" s="1189">
        <v>45042</v>
      </c>
      <c r="D102" s="1157">
        <v>125.18</v>
      </c>
      <c r="E102" s="368">
        <v>6.52</v>
      </c>
      <c r="F102" s="369">
        <v>5210</v>
      </c>
      <c r="G102" s="198"/>
      <c r="H102" s="198"/>
      <c r="I102" s="369"/>
      <c r="J102" s="369"/>
      <c r="K102" s="369"/>
      <c r="L102" s="369"/>
      <c r="M102" s="369"/>
      <c r="O102" s="1157">
        <v>6.61</v>
      </c>
      <c r="P102" s="1158">
        <v>5030</v>
      </c>
      <c r="Q102" s="555" t="s">
        <v>51</v>
      </c>
      <c r="R102" s="555" t="s">
        <v>51</v>
      </c>
      <c r="S102" s="555">
        <v>404</v>
      </c>
      <c r="T102" s="555">
        <v>404</v>
      </c>
      <c r="U102" s="555"/>
      <c r="V102" s="555">
        <v>1930</v>
      </c>
      <c r="W102" s="555">
        <v>649</v>
      </c>
      <c r="X102" s="555">
        <v>550</v>
      </c>
      <c r="Y102" s="555">
        <v>271</v>
      </c>
      <c r="Z102" s="555">
        <v>310</v>
      </c>
      <c r="AA102" s="555">
        <v>30</v>
      </c>
      <c r="AB102" s="555">
        <v>2490</v>
      </c>
      <c r="AC102" s="555" t="s">
        <v>30</v>
      </c>
      <c r="AD102" s="555" t="s">
        <v>17</v>
      </c>
      <c r="AE102" s="555">
        <v>2E-3</v>
      </c>
      <c r="AF102" s="555">
        <v>2.9000000000000001E-2</v>
      </c>
      <c r="AG102" s="555" t="s">
        <v>37</v>
      </c>
      <c r="AH102" s="555" t="s">
        <v>17</v>
      </c>
      <c r="AI102" s="555" t="s">
        <v>17</v>
      </c>
      <c r="AJ102" s="555" t="s">
        <v>17</v>
      </c>
      <c r="AK102" s="555">
        <v>1.97</v>
      </c>
      <c r="AL102" s="555" t="s">
        <v>17</v>
      </c>
      <c r="AM102" s="555">
        <v>3.7999999999999999E-2</v>
      </c>
      <c r="AN102" s="555" t="s">
        <v>30</v>
      </c>
      <c r="AO102" s="555">
        <v>1.0999999999999999E-2</v>
      </c>
      <c r="AP102" s="555">
        <v>0.33</v>
      </c>
      <c r="AQ102" s="555">
        <v>16.399999999999999</v>
      </c>
      <c r="AR102" s="555">
        <v>0.28000000000000003</v>
      </c>
      <c r="AS102" s="555" t="s">
        <v>17</v>
      </c>
      <c r="AT102" s="555">
        <v>2E-3</v>
      </c>
      <c r="AU102" s="555">
        <v>3.2000000000000001E-2</v>
      </c>
      <c r="AV102" s="555" t="s">
        <v>37</v>
      </c>
      <c r="AW102" s="555" t="s">
        <v>17</v>
      </c>
      <c r="AX102" s="555" t="s">
        <v>17</v>
      </c>
      <c r="AY102" s="555" t="s">
        <v>17</v>
      </c>
      <c r="AZ102" s="555">
        <v>2.25</v>
      </c>
      <c r="BA102" s="555">
        <v>1E-3</v>
      </c>
      <c r="BB102" s="555">
        <v>5.8000000000000003E-2</v>
      </c>
      <c r="BC102" s="555" t="s">
        <v>30</v>
      </c>
      <c r="BD102" s="555">
        <v>0.108</v>
      </c>
      <c r="BE102" s="555">
        <v>0.49</v>
      </c>
      <c r="BF102" s="555">
        <v>17.5</v>
      </c>
      <c r="BG102" s="555" t="s">
        <v>37</v>
      </c>
      <c r="BH102" s="555" t="s">
        <v>37</v>
      </c>
      <c r="BI102" s="555">
        <v>0.5</v>
      </c>
      <c r="BJ102" s="555">
        <v>2.66</v>
      </c>
      <c r="BK102" s="555" t="s">
        <v>30</v>
      </c>
      <c r="BL102" s="555" t="s">
        <v>30</v>
      </c>
      <c r="BM102" s="555" t="s">
        <v>30</v>
      </c>
      <c r="BN102" s="555">
        <v>66.599999999999994</v>
      </c>
      <c r="BO102" s="555">
        <v>64</v>
      </c>
      <c r="BP102" s="555">
        <v>1.96</v>
      </c>
      <c r="BQ102" s="555" t="s">
        <v>53</v>
      </c>
      <c r="BR102" s="555" t="s">
        <v>85</v>
      </c>
      <c r="BS102" s="555" t="s">
        <v>85</v>
      </c>
      <c r="BT102" s="555" t="s">
        <v>85</v>
      </c>
      <c r="BU102" s="555" t="s">
        <v>85</v>
      </c>
      <c r="BV102" s="555" t="s">
        <v>85</v>
      </c>
      <c r="BW102" s="555" t="s">
        <v>85</v>
      </c>
      <c r="BX102" s="555" t="s">
        <v>85</v>
      </c>
      <c r="BY102" s="555" t="s">
        <v>85</v>
      </c>
      <c r="BZ102" s="555" t="s">
        <v>85</v>
      </c>
      <c r="CA102" s="555" t="s">
        <v>85</v>
      </c>
      <c r="CB102" s="555" t="s">
        <v>85</v>
      </c>
      <c r="CC102" s="555" t="s">
        <v>85</v>
      </c>
      <c r="CD102" s="555" t="s">
        <v>102</v>
      </c>
      <c r="CE102" s="555" t="s">
        <v>85</v>
      </c>
      <c r="CF102" s="555" t="s">
        <v>85</v>
      </c>
      <c r="CG102" s="555" t="s">
        <v>85</v>
      </c>
      <c r="CH102" s="555" t="s">
        <v>102</v>
      </c>
      <c r="CI102" s="555" t="s">
        <v>102</v>
      </c>
      <c r="CJ102" s="555" t="s">
        <v>332</v>
      </c>
      <c r="CK102" s="555" t="s">
        <v>0</v>
      </c>
      <c r="CL102" s="555" t="s">
        <v>333</v>
      </c>
      <c r="CM102" s="555" t="s">
        <v>0</v>
      </c>
      <c r="CN102" s="555" t="s">
        <v>0</v>
      </c>
      <c r="CO102" s="555" t="s">
        <v>332</v>
      </c>
      <c r="CP102" s="555" t="s">
        <v>332</v>
      </c>
      <c r="CQ102" s="555" t="s">
        <v>333</v>
      </c>
      <c r="CR102" s="555" t="s">
        <v>333</v>
      </c>
      <c r="CS102" s="555" t="s">
        <v>333</v>
      </c>
      <c r="CT102" s="555" t="s">
        <v>333</v>
      </c>
      <c r="CU102" s="555" t="s">
        <v>333</v>
      </c>
      <c r="CV102" s="555" t="s">
        <v>51</v>
      </c>
      <c r="CW102" s="555" t="s">
        <v>15</v>
      </c>
      <c r="CX102" s="555" t="s">
        <v>15</v>
      </c>
      <c r="CY102" s="555" t="s">
        <v>15</v>
      </c>
      <c r="CZ102" s="555" t="s">
        <v>15</v>
      </c>
      <c r="DA102" s="555" t="s">
        <v>15</v>
      </c>
      <c r="DB102" s="555" t="s">
        <v>51</v>
      </c>
      <c r="DC102" s="555" t="s">
        <v>53</v>
      </c>
      <c r="DI102" s="1190">
        <f>IF(D102="",NA(),($DL$102-$DL$101)-D102)</f>
        <v>107.40799999999999</v>
      </c>
      <c r="DJ102" s="1191"/>
      <c r="DK102" s="1191" t="s">
        <v>187</v>
      </c>
      <c r="DL102" s="1192">
        <v>233.74799999999999</v>
      </c>
      <c r="DM102" s="1191" t="s">
        <v>725</v>
      </c>
    </row>
    <row r="103" spans="1:120" hidden="1">
      <c r="A103" s="1158" t="s">
        <v>722</v>
      </c>
      <c r="B103" s="1116">
        <v>45078</v>
      </c>
      <c r="C103" s="1189">
        <v>45104</v>
      </c>
      <c r="D103" s="1157">
        <v>125.16</v>
      </c>
      <c r="E103" s="368">
        <v>6.42</v>
      </c>
      <c r="F103" s="369">
        <v>4730</v>
      </c>
      <c r="G103" s="198"/>
      <c r="H103" s="198"/>
      <c r="I103" s="369"/>
      <c r="J103" s="369"/>
      <c r="K103" s="369"/>
      <c r="L103" s="369"/>
      <c r="M103" s="369"/>
      <c r="O103" s="1157">
        <v>6.63</v>
      </c>
      <c r="P103" s="1158">
        <v>5090</v>
      </c>
      <c r="Q103" s="555" t="s">
        <v>51</v>
      </c>
      <c r="R103" s="555" t="s">
        <v>51</v>
      </c>
      <c r="S103" s="555">
        <v>451</v>
      </c>
      <c r="T103" s="555">
        <v>451</v>
      </c>
      <c r="U103" s="555"/>
      <c r="V103" s="555">
        <v>1830</v>
      </c>
      <c r="W103" s="555">
        <v>645</v>
      </c>
      <c r="X103" s="555">
        <v>479</v>
      </c>
      <c r="Y103" s="555">
        <v>244</v>
      </c>
      <c r="Z103" s="555">
        <v>265</v>
      </c>
      <c r="AA103" s="555">
        <v>27</v>
      </c>
      <c r="AB103" s="555">
        <v>2200</v>
      </c>
      <c r="AC103" s="555" t="s">
        <v>30</v>
      </c>
      <c r="AD103" s="555" t="s">
        <v>17</v>
      </c>
      <c r="AE103" s="555">
        <v>2E-3</v>
      </c>
      <c r="AF103" s="555">
        <v>2.7E-2</v>
      </c>
      <c r="AG103" s="555" t="s">
        <v>37</v>
      </c>
      <c r="AH103" s="555" t="s">
        <v>17</v>
      </c>
      <c r="AI103" s="555" t="s">
        <v>17</v>
      </c>
      <c r="AJ103" s="555" t="s">
        <v>17</v>
      </c>
      <c r="AK103" s="555">
        <v>2.06</v>
      </c>
      <c r="AL103" s="555" t="s">
        <v>17</v>
      </c>
      <c r="AM103" s="555">
        <v>2.7E-2</v>
      </c>
      <c r="AN103" s="555" t="s">
        <v>30</v>
      </c>
      <c r="AO103" s="555">
        <v>0.01</v>
      </c>
      <c r="AP103" s="555">
        <v>0.32</v>
      </c>
      <c r="AQ103" s="555">
        <v>11.9</v>
      </c>
      <c r="AR103" s="555">
        <v>0.54</v>
      </c>
      <c r="AS103" s="555" t="s">
        <v>17</v>
      </c>
      <c r="AT103" s="555">
        <v>2E-3</v>
      </c>
      <c r="AU103" s="555">
        <v>3.3000000000000002E-2</v>
      </c>
      <c r="AV103" s="555">
        <v>2.0000000000000001E-4</v>
      </c>
      <c r="AW103" s="555" t="s">
        <v>17</v>
      </c>
      <c r="AX103" s="555">
        <v>2E-3</v>
      </c>
      <c r="AY103" s="555" t="s">
        <v>17</v>
      </c>
      <c r="AZ103" s="555">
        <v>2.37</v>
      </c>
      <c r="BA103" s="555">
        <v>1E-3</v>
      </c>
      <c r="BB103" s="555">
        <v>4.9000000000000002E-2</v>
      </c>
      <c r="BC103" s="555" t="s">
        <v>30</v>
      </c>
      <c r="BD103" s="555">
        <v>0.33800000000000002</v>
      </c>
      <c r="BE103" s="555">
        <v>0.35</v>
      </c>
      <c r="BF103" s="555">
        <v>16.2</v>
      </c>
      <c r="BG103" s="555" t="s">
        <v>37</v>
      </c>
      <c r="BH103" s="555" t="s">
        <v>37</v>
      </c>
      <c r="BI103" s="555">
        <v>0.4</v>
      </c>
      <c r="BJ103" s="555">
        <v>1.92</v>
      </c>
      <c r="BK103" s="555"/>
      <c r="BL103" s="555">
        <v>0.01</v>
      </c>
      <c r="BM103" s="555"/>
      <c r="BN103" s="555">
        <v>65.3</v>
      </c>
      <c r="BO103" s="555">
        <v>56.2</v>
      </c>
      <c r="BP103" s="555">
        <v>7.49</v>
      </c>
      <c r="BQ103" s="555" t="s">
        <v>53</v>
      </c>
      <c r="BR103" s="555" t="s">
        <v>85</v>
      </c>
      <c r="BS103" s="555" t="s">
        <v>85</v>
      </c>
      <c r="BT103" s="555" t="s">
        <v>85</v>
      </c>
      <c r="BU103" s="555" t="s">
        <v>85</v>
      </c>
      <c r="BV103" s="555" t="s">
        <v>85</v>
      </c>
      <c r="BW103" s="555" t="s">
        <v>85</v>
      </c>
      <c r="BX103" s="555" t="s">
        <v>85</v>
      </c>
      <c r="BY103" s="555" t="s">
        <v>85</v>
      </c>
      <c r="BZ103" s="555" t="s">
        <v>85</v>
      </c>
      <c r="CA103" s="555" t="s">
        <v>85</v>
      </c>
      <c r="CB103" s="555" t="s">
        <v>85</v>
      </c>
      <c r="CC103" s="555" t="s">
        <v>85</v>
      </c>
      <c r="CD103" s="555" t="s">
        <v>102</v>
      </c>
      <c r="CE103" s="555" t="s">
        <v>85</v>
      </c>
      <c r="CF103" s="555" t="s">
        <v>85</v>
      </c>
      <c r="CG103" s="555" t="s">
        <v>85</v>
      </c>
      <c r="CH103" s="555" t="s">
        <v>102</v>
      </c>
      <c r="CI103" s="555" t="s">
        <v>102</v>
      </c>
      <c r="CJ103" s="555" t="s">
        <v>332</v>
      </c>
      <c r="CK103" s="555" t="s">
        <v>0</v>
      </c>
      <c r="CL103" s="555" t="s">
        <v>333</v>
      </c>
      <c r="CM103" s="555" t="s">
        <v>0</v>
      </c>
      <c r="CN103" s="555" t="s">
        <v>0</v>
      </c>
      <c r="CO103" s="555" t="s">
        <v>332</v>
      </c>
      <c r="CP103" s="555" t="s">
        <v>332</v>
      </c>
      <c r="CQ103" s="555" t="s">
        <v>333</v>
      </c>
      <c r="CR103" s="555" t="s">
        <v>333</v>
      </c>
      <c r="CS103" s="555" t="s">
        <v>333</v>
      </c>
      <c r="CT103" s="555" t="s">
        <v>333</v>
      </c>
      <c r="CU103" s="555" t="s">
        <v>333</v>
      </c>
      <c r="CV103" s="555" t="s">
        <v>51</v>
      </c>
      <c r="CW103" s="555" t="s">
        <v>15</v>
      </c>
      <c r="CX103" s="555" t="s">
        <v>15</v>
      </c>
      <c r="CY103" s="555" t="s">
        <v>15</v>
      </c>
      <c r="CZ103" s="555" t="s">
        <v>15</v>
      </c>
      <c r="DA103" s="555" t="s">
        <v>15</v>
      </c>
      <c r="DB103" s="555" t="s">
        <v>51</v>
      </c>
      <c r="DC103" s="555" t="s">
        <v>53</v>
      </c>
      <c r="DI103" s="555">
        <f>IF(D103="",NA(),($DL$102-$DL$101)-D103)</f>
        <v>107.428</v>
      </c>
    </row>
    <row r="104" spans="1:120" hidden="1">
      <c r="A104" s="1158" t="s">
        <v>722</v>
      </c>
      <c r="B104" s="1116">
        <v>45139</v>
      </c>
      <c r="C104" s="1189">
        <v>45153</v>
      </c>
      <c r="D104" s="1157">
        <v>125.16</v>
      </c>
      <c r="E104" s="368"/>
      <c r="F104" s="369"/>
      <c r="G104" s="198"/>
      <c r="H104" s="198"/>
      <c r="I104" s="369"/>
      <c r="J104" s="369"/>
      <c r="K104" s="369"/>
      <c r="L104" s="369"/>
      <c r="M104" s="369"/>
      <c r="N104" s="1158" t="s">
        <v>778</v>
      </c>
      <c r="O104" s="1147"/>
      <c r="P104" s="555"/>
      <c r="Q104" s="555"/>
      <c r="R104" s="555"/>
      <c r="S104" s="555"/>
      <c r="T104" s="555"/>
      <c r="U104" s="555"/>
      <c r="V104" s="555"/>
      <c r="W104" s="555"/>
      <c r="X104" s="555"/>
      <c r="Y104" s="555"/>
      <c r="Z104" s="555"/>
      <c r="AA104" s="555"/>
      <c r="AB104" s="555"/>
      <c r="AC104" s="555"/>
      <c r="AD104" s="555"/>
      <c r="AE104" s="555"/>
      <c r="AF104" s="555"/>
      <c r="AG104" s="555"/>
      <c r="AH104" s="555"/>
      <c r="AI104" s="555"/>
      <c r="AJ104" s="555"/>
      <c r="AK104" s="555"/>
      <c r="AL104" s="555"/>
      <c r="AM104" s="555"/>
      <c r="AN104" s="555"/>
      <c r="AO104" s="555"/>
      <c r="AP104" s="555"/>
      <c r="AQ104" s="555"/>
      <c r="AR104" s="555"/>
      <c r="AS104" s="555"/>
      <c r="AT104" s="555"/>
      <c r="AU104" s="555"/>
      <c r="AV104" s="555"/>
      <c r="AW104" s="555"/>
      <c r="AX104" s="555"/>
      <c r="AY104" s="555"/>
      <c r="AZ104" s="555"/>
      <c r="BA104" s="555"/>
      <c r="BB104" s="555"/>
      <c r="BC104" s="555"/>
      <c r="BD104" s="555"/>
      <c r="BE104" s="555"/>
      <c r="BF104" s="555"/>
      <c r="BG104" s="555"/>
      <c r="BH104" s="555"/>
      <c r="BI104" s="555"/>
      <c r="BJ104" s="555"/>
      <c r="BK104" s="555"/>
      <c r="BL104" s="555"/>
      <c r="BM104" s="555"/>
      <c r="BN104" s="555"/>
      <c r="BO104" s="555"/>
      <c r="BP104" s="555"/>
      <c r="BQ104" s="555"/>
      <c r="BR104" s="555"/>
      <c r="BS104" s="555"/>
      <c r="BT104" s="555"/>
      <c r="BU104" s="555"/>
      <c r="BV104" s="555"/>
      <c r="BW104" s="555"/>
      <c r="BX104" s="555"/>
      <c r="BY104" s="555"/>
      <c r="BZ104" s="555"/>
      <c r="CA104" s="555"/>
      <c r="CB104" s="555"/>
      <c r="CC104" s="555"/>
      <c r="CD104" s="555"/>
      <c r="CE104" s="555"/>
      <c r="CF104" s="555"/>
      <c r="CG104" s="555"/>
      <c r="CH104" s="555"/>
      <c r="CI104" s="555"/>
      <c r="CJ104" s="555"/>
      <c r="CK104" s="555"/>
      <c r="CL104" s="555"/>
      <c r="CM104" s="555"/>
      <c r="CN104" s="555"/>
      <c r="CO104" s="555"/>
      <c r="CP104" s="555"/>
      <c r="CQ104" s="555"/>
      <c r="CR104" s="555"/>
      <c r="CS104" s="555"/>
      <c r="CT104" s="555"/>
      <c r="CU104" s="555"/>
      <c r="CV104" s="555"/>
      <c r="CW104" s="555"/>
      <c r="CX104" s="555"/>
      <c r="CY104" s="555"/>
      <c r="CZ104" s="555"/>
      <c r="DA104" s="555"/>
      <c r="DB104" s="555"/>
      <c r="DC104" s="555"/>
      <c r="DI104" s="555">
        <f>IF(D104="",NA(),($DL$102-$DL$101)-D104)</f>
        <v>107.428</v>
      </c>
    </row>
    <row r="105" spans="1:120" hidden="1">
      <c r="A105" s="1213"/>
      <c r="B105" s="1214"/>
      <c r="C105" s="1215"/>
      <c r="D105" s="1216"/>
      <c r="E105" s="1243"/>
      <c r="F105" s="384"/>
      <c r="G105" s="371"/>
      <c r="H105" s="371"/>
      <c r="I105" s="384"/>
      <c r="J105" s="384"/>
      <c r="K105" s="384"/>
      <c r="L105" s="384"/>
      <c r="M105" s="384"/>
      <c r="N105" s="1213"/>
      <c r="O105" s="1216"/>
      <c r="P105" s="1213"/>
      <c r="Q105" s="1213"/>
      <c r="R105" s="1213"/>
      <c r="S105" s="1213"/>
      <c r="T105" s="1213"/>
      <c r="U105" s="1213"/>
      <c r="V105" s="1213"/>
      <c r="W105" s="1213"/>
      <c r="X105" s="1213"/>
      <c r="Y105" s="1213"/>
      <c r="Z105" s="1213"/>
      <c r="AA105" s="1213"/>
      <c r="AB105" s="1213"/>
      <c r="AC105" s="1213"/>
      <c r="AD105" s="1213"/>
      <c r="AE105" s="1213"/>
      <c r="AF105" s="1213"/>
      <c r="AG105" s="1213"/>
      <c r="AH105" s="1213"/>
      <c r="AI105" s="1213"/>
      <c r="AJ105" s="1213"/>
      <c r="AK105" s="1213"/>
      <c r="AL105" s="1213"/>
      <c r="AM105" s="1213"/>
      <c r="AN105" s="1213"/>
      <c r="AO105" s="1213"/>
      <c r="AP105" s="1213"/>
      <c r="AQ105" s="1213"/>
      <c r="AR105" s="1213"/>
      <c r="AS105" s="1213"/>
      <c r="AT105" s="1213"/>
      <c r="AU105" s="1213"/>
      <c r="AV105" s="1213"/>
      <c r="AW105" s="1213"/>
      <c r="AX105" s="1213"/>
      <c r="AY105" s="1213"/>
      <c r="AZ105" s="1213"/>
      <c r="BA105" s="1213"/>
      <c r="BB105" s="1213"/>
      <c r="BC105" s="1213"/>
      <c r="BD105" s="1213"/>
      <c r="BE105" s="1213"/>
      <c r="BF105" s="1213"/>
      <c r="BG105" s="1213"/>
      <c r="BH105" s="1213"/>
      <c r="BI105" s="1213"/>
      <c r="BJ105" s="1213"/>
      <c r="BK105" s="1213"/>
      <c r="BL105" s="1213"/>
      <c r="BM105" s="1213"/>
      <c r="BN105" s="1213"/>
      <c r="BO105" s="1213"/>
      <c r="BP105" s="1213"/>
      <c r="BQ105" s="1213"/>
      <c r="BR105" s="1213"/>
      <c r="BS105" s="1213"/>
      <c r="BT105" s="1213"/>
      <c r="BU105" s="1213"/>
      <c r="BV105" s="1213"/>
      <c r="BW105" s="1213"/>
      <c r="BX105" s="1213"/>
      <c r="BY105" s="1213"/>
      <c r="BZ105" s="1213"/>
      <c r="CA105" s="1213"/>
      <c r="CB105" s="1213"/>
      <c r="CC105" s="1213"/>
      <c r="CD105" s="1213"/>
      <c r="CE105" s="1213"/>
      <c r="CF105" s="1213"/>
      <c r="CG105" s="1213"/>
      <c r="CH105" s="1213"/>
      <c r="CI105" s="1213"/>
      <c r="CJ105" s="1213"/>
      <c r="CK105" s="1213"/>
      <c r="CL105" s="1213"/>
      <c r="CM105" s="1213"/>
      <c r="CN105" s="1213"/>
      <c r="CO105" s="1213"/>
      <c r="CP105" s="1213"/>
      <c r="CQ105" s="1213"/>
      <c r="CR105" s="1213"/>
      <c r="CS105" s="1213"/>
      <c r="CT105" s="1213"/>
      <c r="CU105" s="1213"/>
      <c r="CV105" s="1213"/>
      <c r="CW105" s="1213"/>
      <c r="CX105" s="1213"/>
      <c r="CY105" s="1213"/>
      <c r="CZ105" s="1213"/>
      <c r="DA105" s="1213"/>
      <c r="DB105" s="1213"/>
      <c r="DC105" s="1213"/>
      <c r="DD105" s="1217"/>
      <c r="DE105" s="1217"/>
      <c r="DF105" s="1217"/>
      <c r="DG105" s="1217"/>
    </row>
    <row r="106" spans="1:120" hidden="1">
      <c r="A106" s="1213"/>
      <c r="B106" s="1214"/>
      <c r="C106" s="1215"/>
      <c r="D106" s="1216"/>
      <c r="E106" s="1243"/>
      <c r="F106" s="384"/>
      <c r="G106" s="371"/>
      <c r="H106" s="371"/>
      <c r="I106" s="384"/>
      <c r="J106" s="384"/>
      <c r="K106" s="384"/>
      <c r="L106" s="384"/>
      <c r="M106" s="384"/>
      <c r="N106" s="1213"/>
      <c r="O106" s="1216"/>
      <c r="P106" s="1213"/>
      <c r="Q106" s="1213"/>
      <c r="R106" s="1213"/>
      <c r="S106" s="1213"/>
      <c r="T106" s="1213"/>
      <c r="U106" s="1213"/>
      <c r="V106" s="1213"/>
      <c r="W106" s="1213"/>
      <c r="X106" s="1213"/>
      <c r="Y106" s="1213"/>
      <c r="Z106" s="1213"/>
      <c r="AA106" s="1213"/>
      <c r="AB106" s="1213"/>
      <c r="AC106" s="1213"/>
      <c r="AD106" s="1213"/>
      <c r="AE106" s="1213"/>
      <c r="AF106" s="1213"/>
      <c r="AG106" s="1213"/>
      <c r="AH106" s="1213"/>
      <c r="AI106" s="1213"/>
      <c r="AJ106" s="1213"/>
      <c r="AK106" s="1213"/>
      <c r="AL106" s="1213"/>
      <c r="AM106" s="1213"/>
      <c r="AN106" s="1213"/>
      <c r="AO106" s="1213"/>
      <c r="AP106" s="1213"/>
      <c r="AQ106" s="1213"/>
      <c r="AR106" s="1213"/>
      <c r="AS106" s="1213"/>
      <c r="AT106" s="1213"/>
      <c r="AU106" s="1213"/>
      <c r="AV106" s="1213"/>
      <c r="AW106" s="1213"/>
      <c r="AX106" s="1213"/>
      <c r="AY106" s="1213"/>
      <c r="AZ106" s="1213"/>
      <c r="BA106" s="1213"/>
      <c r="BB106" s="1213"/>
      <c r="BC106" s="1213"/>
      <c r="BD106" s="1213"/>
      <c r="BE106" s="1213"/>
      <c r="BF106" s="1213"/>
      <c r="BG106" s="1213"/>
      <c r="BH106" s="1213"/>
      <c r="BI106" s="1213"/>
      <c r="BJ106" s="1213"/>
      <c r="BK106" s="1213"/>
      <c r="BL106" s="1213"/>
      <c r="BM106" s="1213"/>
      <c r="BN106" s="1213"/>
      <c r="BO106" s="1213"/>
      <c r="BP106" s="1213"/>
      <c r="BQ106" s="1213"/>
      <c r="BR106" s="1213"/>
      <c r="BS106" s="1213"/>
      <c r="BT106" s="1213"/>
      <c r="BU106" s="1213"/>
      <c r="BV106" s="1213"/>
      <c r="BW106" s="1213"/>
      <c r="BX106" s="1213"/>
      <c r="BY106" s="1213"/>
      <c r="BZ106" s="1213"/>
      <c r="CA106" s="1213"/>
      <c r="CB106" s="1213"/>
      <c r="CC106" s="1213"/>
      <c r="CD106" s="1213"/>
      <c r="CE106" s="1213"/>
      <c r="CF106" s="1213"/>
      <c r="CG106" s="1213"/>
      <c r="CH106" s="1213"/>
      <c r="CI106" s="1213"/>
      <c r="CJ106" s="1213"/>
      <c r="CK106" s="1213"/>
      <c r="CL106" s="1213"/>
      <c r="CM106" s="1213"/>
      <c r="CN106" s="1213"/>
      <c r="CO106" s="1213"/>
      <c r="CP106" s="1213"/>
      <c r="CQ106" s="1213"/>
      <c r="CR106" s="1213"/>
      <c r="CS106" s="1213"/>
      <c r="CT106" s="1213"/>
      <c r="CU106" s="1213"/>
      <c r="CV106" s="1213"/>
      <c r="CW106" s="1213"/>
      <c r="CX106" s="1213"/>
      <c r="CY106" s="1213"/>
      <c r="CZ106" s="1213"/>
      <c r="DA106" s="1213"/>
      <c r="DB106" s="1213"/>
      <c r="DC106" s="1213"/>
      <c r="DD106" s="1217"/>
      <c r="DE106" s="1217"/>
      <c r="DF106" s="1217"/>
      <c r="DG106" s="1217"/>
    </row>
    <row r="107" spans="1:120" hidden="1">
      <c r="A107" s="1213"/>
      <c r="B107" s="1217"/>
      <c r="C107" s="1215"/>
      <c r="D107" s="1216"/>
      <c r="E107" s="1243"/>
      <c r="F107" s="384"/>
      <c r="G107" s="371"/>
      <c r="H107" s="371"/>
      <c r="I107" s="384"/>
      <c r="J107" s="384"/>
      <c r="K107" s="384"/>
      <c r="L107" s="384"/>
      <c r="M107" s="384"/>
      <c r="N107" s="1213"/>
      <c r="O107" s="1216"/>
      <c r="P107" s="1213"/>
      <c r="Q107" s="1213"/>
      <c r="R107" s="1213"/>
      <c r="S107" s="1213"/>
      <c r="T107" s="1213"/>
      <c r="U107" s="1213"/>
      <c r="V107" s="1213"/>
      <c r="W107" s="1213"/>
      <c r="X107" s="1213"/>
      <c r="Y107" s="1213"/>
      <c r="Z107" s="1213"/>
      <c r="AA107" s="1213"/>
      <c r="AB107" s="1213"/>
      <c r="AC107" s="1213"/>
      <c r="AD107" s="1213"/>
      <c r="AE107" s="1213"/>
      <c r="AF107" s="1213"/>
      <c r="AG107" s="1213"/>
      <c r="AH107" s="1213"/>
      <c r="AI107" s="1213"/>
      <c r="AJ107" s="1213"/>
      <c r="AK107" s="1213"/>
      <c r="AL107" s="1213"/>
      <c r="AM107" s="1213"/>
      <c r="AN107" s="1213"/>
      <c r="AO107" s="1213"/>
      <c r="AP107" s="1213"/>
      <c r="AQ107" s="1213"/>
      <c r="AR107" s="1213"/>
      <c r="AS107" s="1213"/>
      <c r="AT107" s="1213"/>
      <c r="AU107" s="1213"/>
      <c r="AV107" s="1213"/>
      <c r="AW107" s="1213"/>
      <c r="AX107" s="1213"/>
      <c r="AY107" s="1213"/>
      <c r="AZ107" s="1213"/>
      <c r="BA107" s="1213"/>
      <c r="BB107" s="1213"/>
      <c r="BC107" s="1213"/>
      <c r="BD107" s="1213"/>
      <c r="BE107" s="1213"/>
      <c r="BF107" s="1213"/>
      <c r="BG107" s="1213"/>
      <c r="BH107" s="1213"/>
      <c r="BI107" s="1213"/>
      <c r="BJ107" s="1213"/>
      <c r="BK107" s="1213"/>
      <c r="BL107" s="1213"/>
      <c r="BM107" s="1213"/>
      <c r="BN107" s="1213"/>
      <c r="BO107" s="1213"/>
      <c r="BP107" s="1213"/>
      <c r="BQ107" s="1213"/>
      <c r="BR107" s="1213"/>
      <c r="BS107" s="1213"/>
      <c r="BT107" s="1213"/>
      <c r="BU107" s="1213"/>
      <c r="BV107" s="1213"/>
      <c r="BW107" s="1213"/>
      <c r="BX107" s="1213"/>
      <c r="BY107" s="1213"/>
      <c r="BZ107" s="1213"/>
      <c r="CA107" s="1213"/>
      <c r="CB107" s="1213"/>
      <c r="CC107" s="1213"/>
      <c r="CD107" s="1213"/>
      <c r="CE107" s="1213"/>
      <c r="CF107" s="1213"/>
      <c r="CG107" s="1213"/>
      <c r="CH107" s="1213"/>
      <c r="CI107" s="1213"/>
      <c r="CJ107" s="1213"/>
      <c r="CK107" s="1213"/>
      <c r="CL107" s="1213"/>
      <c r="CM107" s="1213"/>
      <c r="CN107" s="1213"/>
      <c r="CO107" s="1213"/>
      <c r="CP107" s="1213"/>
      <c r="CQ107" s="1213"/>
      <c r="CR107" s="1213"/>
      <c r="CS107" s="1213"/>
      <c r="CT107" s="1213"/>
      <c r="CU107" s="1213"/>
      <c r="CV107" s="1213"/>
      <c r="CW107" s="1213"/>
      <c r="CX107" s="1213"/>
      <c r="CY107" s="1213"/>
      <c r="CZ107" s="1213"/>
      <c r="DA107" s="1213"/>
      <c r="DB107" s="1213"/>
      <c r="DC107" s="1213"/>
      <c r="DD107" s="1217"/>
      <c r="DE107" s="1217"/>
      <c r="DF107" s="1217"/>
      <c r="DG107" s="1217"/>
    </row>
    <row r="108" spans="1:120" s="1127" customFormat="1" ht="11.25" hidden="1" customHeight="1">
      <c r="A108" s="1148"/>
      <c r="E108" s="1230"/>
      <c r="F108" s="1151"/>
      <c r="G108" s="1240"/>
      <c r="H108" s="1240"/>
      <c r="I108" s="1151"/>
      <c r="J108" s="1151"/>
      <c r="K108" s="1151"/>
      <c r="L108" s="1151"/>
      <c r="M108" s="1151"/>
      <c r="N108" s="1148"/>
      <c r="O108" s="1242"/>
      <c r="P108" s="1148"/>
      <c r="Q108" s="1148"/>
      <c r="R108" s="1148"/>
      <c r="S108" s="1148"/>
      <c r="T108" s="1148"/>
      <c r="U108" s="1148"/>
      <c r="V108" s="1148"/>
      <c r="W108" s="1148"/>
      <c r="X108" s="1148"/>
      <c r="Y108" s="1148"/>
      <c r="Z108" s="1148"/>
      <c r="AA108" s="1148"/>
      <c r="AB108" s="1148"/>
      <c r="AC108" s="1148"/>
      <c r="AD108" s="1148"/>
      <c r="AE108" s="1148"/>
      <c r="AF108" s="1148"/>
      <c r="AG108" s="1148"/>
      <c r="AH108" s="1148"/>
      <c r="AI108" s="1148"/>
      <c r="AJ108" s="1148"/>
      <c r="AK108" s="1148"/>
      <c r="AL108" s="1148"/>
      <c r="AM108" s="1148"/>
      <c r="AN108" s="1148"/>
      <c r="AO108" s="1148"/>
      <c r="AP108" s="1148"/>
      <c r="AQ108" s="1148"/>
      <c r="AR108" s="1148"/>
      <c r="AS108" s="1148"/>
      <c r="AT108" s="1148"/>
      <c r="AU108" s="1148"/>
      <c r="AV108" s="1148"/>
      <c r="AW108" s="1148"/>
      <c r="AX108" s="1148"/>
      <c r="AY108" s="1148"/>
      <c r="AZ108" s="1148"/>
      <c r="BA108" s="1148"/>
      <c r="BB108" s="1148"/>
      <c r="BC108" s="1148"/>
      <c r="BD108" s="1148"/>
      <c r="BE108" s="1148"/>
      <c r="BF108" s="1148"/>
      <c r="BG108" s="1148"/>
      <c r="BH108" s="1148"/>
      <c r="BI108" s="1148"/>
      <c r="BJ108" s="1148"/>
      <c r="BK108" s="1148"/>
      <c r="BL108" s="1148"/>
      <c r="BM108" s="1148"/>
      <c r="BN108" s="1148"/>
      <c r="BO108" s="1148"/>
      <c r="BP108" s="1148"/>
      <c r="BQ108" s="1148"/>
      <c r="BR108" s="1148"/>
      <c r="BS108" s="1148"/>
      <c r="BT108" s="1148"/>
      <c r="BU108" s="1148"/>
      <c r="BV108" s="1148"/>
      <c r="BW108" s="1148"/>
      <c r="BX108" s="1148"/>
      <c r="BY108" s="1148"/>
      <c r="BZ108" s="1148"/>
      <c r="CA108" s="1148"/>
      <c r="CB108" s="1148"/>
      <c r="CC108" s="1148"/>
      <c r="CD108" s="1148"/>
      <c r="CE108" s="1148"/>
      <c r="CF108" s="1148"/>
      <c r="CG108" s="1148"/>
      <c r="CH108" s="1148"/>
      <c r="CI108" s="1148"/>
      <c r="CJ108" s="1148"/>
      <c r="CK108" s="1148"/>
      <c r="CL108" s="1148"/>
      <c r="CM108" s="1148"/>
      <c r="CN108" s="1148"/>
      <c r="CO108" s="1148"/>
      <c r="CP108" s="1148"/>
      <c r="CQ108" s="1148"/>
      <c r="CR108" s="1148"/>
      <c r="CS108" s="1148"/>
      <c r="CT108" s="1148"/>
      <c r="CU108" s="1148"/>
      <c r="CV108" s="1148"/>
      <c r="CW108" s="1148"/>
      <c r="CX108" s="1148"/>
      <c r="CY108" s="1148"/>
      <c r="CZ108" s="1148"/>
      <c r="DA108" s="1148"/>
      <c r="DB108" s="1148"/>
      <c r="DC108" s="1148"/>
      <c r="DI108" s="1148"/>
    </row>
    <row r="109" spans="1:120" hidden="1">
      <c r="A109" s="555" t="s">
        <v>203</v>
      </c>
      <c r="B109" s="1116">
        <v>44958</v>
      </c>
      <c r="C109" s="1115">
        <v>44978</v>
      </c>
      <c r="D109" s="1147">
        <v>2.69</v>
      </c>
      <c r="E109" s="368">
        <v>7.14</v>
      </c>
      <c r="F109" s="369">
        <v>1370</v>
      </c>
      <c r="G109" s="198"/>
      <c r="H109" s="198"/>
      <c r="I109" s="369"/>
      <c r="J109" s="369"/>
      <c r="K109" s="369"/>
      <c r="L109" s="369"/>
      <c r="M109" s="369"/>
      <c r="O109" s="1147">
        <v>7.19</v>
      </c>
      <c r="P109" s="555">
        <v>1460</v>
      </c>
      <c r="Q109" s="555" t="s">
        <v>51</v>
      </c>
      <c r="R109" s="555" t="s">
        <v>51</v>
      </c>
      <c r="S109" s="555">
        <v>242</v>
      </c>
      <c r="T109" s="555">
        <v>242</v>
      </c>
      <c r="U109" s="555"/>
      <c r="V109" s="555">
        <v>118</v>
      </c>
      <c r="W109" s="555">
        <v>313</v>
      </c>
      <c r="X109" s="555">
        <v>102</v>
      </c>
      <c r="Y109" s="555">
        <v>44</v>
      </c>
      <c r="Z109" s="555">
        <v>168</v>
      </c>
      <c r="AA109" s="555">
        <v>2</v>
      </c>
      <c r="AB109" s="555">
        <v>436</v>
      </c>
      <c r="AC109" s="555" t="s">
        <v>30</v>
      </c>
      <c r="AD109" s="555" t="s">
        <v>17</v>
      </c>
      <c r="AE109" s="555" t="s">
        <v>17</v>
      </c>
      <c r="AF109" s="555">
        <v>3.7999999999999999E-2</v>
      </c>
      <c r="AG109" s="555" t="s">
        <v>37</v>
      </c>
      <c r="AH109" s="555" t="s">
        <v>17</v>
      </c>
      <c r="AI109" s="555" t="s">
        <v>17</v>
      </c>
      <c r="AJ109" s="555" t="s">
        <v>17</v>
      </c>
      <c r="AK109" s="555" t="s">
        <v>17</v>
      </c>
      <c r="AL109" s="555" t="s">
        <v>17</v>
      </c>
      <c r="AM109" s="555" t="s">
        <v>17</v>
      </c>
      <c r="AN109" s="555" t="s">
        <v>30</v>
      </c>
      <c r="AO109" s="555" t="s">
        <v>50</v>
      </c>
      <c r="AP109" s="555">
        <v>0.11</v>
      </c>
      <c r="AQ109" s="555" t="s">
        <v>52</v>
      </c>
      <c r="AR109" s="555">
        <v>0.03</v>
      </c>
      <c r="AS109" s="555" t="s">
        <v>17</v>
      </c>
      <c r="AT109" s="555" t="s">
        <v>17</v>
      </c>
      <c r="AU109" s="555">
        <v>0.04</v>
      </c>
      <c r="AV109" s="555" t="s">
        <v>37</v>
      </c>
      <c r="AW109" s="555" t="s">
        <v>17</v>
      </c>
      <c r="AX109" s="555" t="s">
        <v>17</v>
      </c>
      <c r="AY109" s="555" t="s">
        <v>17</v>
      </c>
      <c r="AZ109" s="555" t="s">
        <v>17</v>
      </c>
      <c r="BA109" s="555">
        <v>1E-3</v>
      </c>
      <c r="BB109" s="555" t="s">
        <v>17</v>
      </c>
      <c r="BC109" s="555" t="s">
        <v>30</v>
      </c>
      <c r="BD109" s="555">
        <v>7.0000000000000001E-3</v>
      </c>
      <c r="BE109" s="555">
        <v>0.13</v>
      </c>
      <c r="BF109" s="555">
        <v>0.1</v>
      </c>
      <c r="BG109" s="555" t="s">
        <v>37</v>
      </c>
      <c r="BH109" s="555" t="s">
        <v>37</v>
      </c>
      <c r="BI109" s="555">
        <v>0.4</v>
      </c>
      <c r="BJ109" s="555" t="s">
        <v>30</v>
      </c>
      <c r="BK109" s="555" t="s">
        <v>30</v>
      </c>
      <c r="BL109" s="555">
        <v>0.64</v>
      </c>
      <c r="BM109" s="555">
        <v>0.64</v>
      </c>
      <c r="BN109" s="555">
        <v>16.100000000000001</v>
      </c>
      <c r="BO109" s="555">
        <v>16.100000000000001</v>
      </c>
      <c r="BP109" s="555">
        <v>0.16</v>
      </c>
      <c r="BQ109" s="555" t="s">
        <v>53</v>
      </c>
      <c r="BR109" s="555" t="s">
        <v>85</v>
      </c>
      <c r="BS109" s="555" t="s">
        <v>85</v>
      </c>
      <c r="BT109" s="555" t="s">
        <v>85</v>
      </c>
      <c r="BU109" s="555" t="s">
        <v>85</v>
      </c>
      <c r="BV109" s="555" t="s">
        <v>85</v>
      </c>
      <c r="BW109" s="555" t="s">
        <v>85</v>
      </c>
      <c r="BX109" s="555" t="s">
        <v>85</v>
      </c>
      <c r="BY109" s="555" t="s">
        <v>85</v>
      </c>
      <c r="BZ109" s="555" t="s">
        <v>85</v>
      </c>
      <c r="CA109" s="555" t="s">
        <v>85</v>
      </c>
      <c r="CB109" s="555" t="s">
        <v>85</v>
      </c>
      <c r="CC109" s="555" t="s">
        <v>85</v>
      </c>
      <c r="CD109" s="555" t="s">
        <v>102</v>
      </c>
      <c r="CE109" s="555" t="s">
        <v>85</v>
      </c>
      <c r="CF109" s="555" t="s">
        <v>85</v>
      </c>
      <c r="CG109" s="555" t="s">
        <v>85</v>
      </c>
      <c r="CH109" s="555" t="s">
        <v>102</v>
      </c>
      <c r="CI109" s="555" t="s">
        <v>102</v>
      </c>
      <c r="CJ109" s="555" t="s">
        <v>332</v>
      </c>
      <c r="CK109" s="555" t="s">
        <v>0</v>
      </c>
      <c r="CL109" s="555" t="s">
        <v>333</v>
      </c>
      <c r="CM109" s="555" t="s">
        <v>0</v>
      </c>
      <c r="CN109" s="555" t="s">
        <v>0</v>
      </c>
      <c r="CO109" s="555" t="s">
        <v>332</v>
      </c>
      <c r="CP109" s="555" t="s">
        <v>332</v>
      </c>
      <c r="CQ109" s="555" t="s">
        <v>333</v>
      </c>
      <c r="CR109" s="555" t="s">
        <v>333</v>
      </c>
      <c r="CS109" s="555" t="s">
        <v>333</v>
      </c>
      <c r="CT109" s="555" t="s">
        <v>333</v>
      </c>
      <c r="CU109" s="555" t="s">
        <v>333</v>
      </c>
      <c r="CV109" s="555" t="s">
        <v>51</v>
      </c>
      <c r="CW109" s="555" t="s">
        <v>15</v>
      </c>
      <c r="CX109" s="555" t="s">
        <v>15</v>
      </c>
      <c r="CY109" s="555" t="s">
        <v>15</v>
      </c>
      <c r="CZ109" s="555" t="s">
        <v>15</v>
      </c>
      <c r="DA109" s="555" t="s">
        <v>15</v>
      </c>
      <c r="DB109" s="555" t="s">
        <v>51</v>
      </c>
      <c r="DC109" s="555" t="s">
        <v>53</v>
      </c>
    </row>
    <row r="110" spans="1:120" hidden="1">
      <c r="A110" s="555" t="s">
        <v>203</v>
      </c>
      <c r="B110" s="1116">
        <v>45017</v>
      </c>
      <c r="C110" s="1115">
        <v>45042</v>
      </c>
      <c r="D110" s="1147">
        <v>3.52</v>
      </c>
      <c r="E110" s="368">
        <v>7.22</v>
      </c>
      <c r="F110" s="369">
        <v>1529</v>
      </c>
      <c r="G110" s="198"/>
      <c r="H110" s="198"/>
      <c r="I110" s="369"/>
      <c r="J110" s="369"/>
      <c r="K110" s="369"/>
      <c r="L110" s="369"/>
      <c r="M110" s="369"/>
      <c r="O110" s="1147">
        <v>7.21</v>
      </c>
      <c r="P110" s="555">
        <v>1500</v>
      </c>
      <c r="Q110" s="555" t="s">
        <v>51</v>
      </c>
      <c r="R110" s="555" t="s">
        <v>51</v>
      </c>
      <c r="S110" s="555">
        <v>225</v>
      </c>
      <c r="T110" s="555">
        <v>225</v>
      </c>
      <c r="U110" s="555"/>
      <c r="V110" s="555">
        <v>124</v>
      </c>
      <c r="W110" s="555">
        <v>313</v>
      </c>
      <c r="X110" s="555">
        <v>90</v>
      </c>
      <c r="Y110" s="555">
        <v>39</v>
      </c>
      <c r="Z110" s="555">
        <v>159</v>
      </c>
      <c r="AA110" s="555">
        <v>2</v>
      </c>
      <c r="AB110" s="555">
        <v>385</v>
      </c>
      <c r="AC110" s="555" t="s">
        <v>30</v>
      </c>
      <c r="AD110" s="555" t="s">
        <v>17</v>
      </c>
      <c r="AE110" s="555" t="s">
        <v>17</v>
      </c>
      <c r="AF110" s="555">
        <v>3.5000000000000003E-2</v>
      </c>
      <c r="AG110" s="555" t="s">
        <v>37</v>
      </c>
      <c r="AH110" s="555" t="s">
        <v>17</v>
      </c>
      <c r="AI110" s="555" t="s">
        <v>17</v>
      </c>
      <c r="AJ110" s="555" t="s">
        <v>17</v>
      </c>
      <c r="AK110" s="555">
        <v>1E-3</v>
      </c>
      <c r="AL110" s="555" t="s">
        <v>17</v>
      </c>
      <c r="AM110" s="555" t="s">
        <v>17</v>
      </c>
      <c r="AN110" s="555" t="s">
        <v>30</v>
      </c>
      <c r="AO110" s="555" t="s">
        <v>50</v>
      </c>
      <c r="AP110" s="555">
        <v>0.11</v>
      </c>
      <c r="AQ110" s="555" t="s">
        <v>52</v>
      </c>
      <c r="AR110" s="555" t="s">
        <v>30</v>
      </c>
      <c r="AS110" s="555" t="s">
        <v>17</v>
      </c>
      <c r="AT110" s="555" t="s">
        <v>17</v>
      </c>
      <c r="AU110" s="555">
        <v>3.7999999999999999E-2</v>
      </c>
      <c r="AV110" s="555" t="s">
        <v>37</v>
      </c>
      <c r="AW110" s="555" t="s">
        <v>17</v>
      </c>
      <c r="AX110" s="555" t="s">
        <v>17</v>
      </c>
      <c r="AY110" s="555" t="s">
        <v>17</v>
      </c>
      <c r="AZ110" s="555">
        <v>2E-3</v>
      </c>
      <c r="BA110" s="555" t="s">
        <v>17</v>
      </c>
      <c r="BB110" s="555" t="s">
        <v>17</v>
      </c>
      <c r="BC110" s="555" t="s">
        <v>30</v>
      </c>
      <c r="BD110" s="555">
        <v>6.0000000000000001E-3</v>
      </c>
      <c r="BE110" s="555">
        <v>0.17</v>
      </c>
      <c r="BF110" s="555" t="s">
        <v>52</v>
      </c>
      <c r="BG110" s="555" t="s">
        <v>37</v>
      </c>
      <c r="BH110" s="555" t="s">
        <v>37</v>
      </c>
      <c r="BI110" s="555">
        <v>0.4</v>
      </c>
      <c r="BJ110" s="555">
        <v>0.03</v>
      </c>
      <c r="BK110" s="555" t="s">
        <v>30</v>
      </c>
      <c r="BL110" s="555">
        <v>0.57999999999999996</v>
      </c>
      <c r="BM110" s="555">
        <v>0.57999999999999996</v>
      </c>
      <c r="BN110" s="555">
        <v>15.9</v>
      </c>
      <c r="BO110" s="555">
        <v>14.7</v>
      </c>
      <c r="BP110" s="555">
        <v>4.05</v>
      </c>
      <c r="BQ110" s="555" t="s">
        <v>53</v>
      </c>
      <c r="BR110" s="555" t="s">
        <v>85</v>
      </c>
      <c r="BS110" s="555" t="s">
        <v>85</v>
      </c>
      <c r="BT110" s="555" t="s">
        <v>85</v>
      </c>
      <c r="BU110" s="555" t="s">
        <v>85</v>
      </c>
      <c r="BV110" s="555" t="s">
        <v>85</v>
      </c>
      <c r="BW110" s="555" t="s">
        <v>85</v>
      </c>
      <c r="BX110" s="555" t="s">
        <v>85</v>
      </c>
      <c r="BY110" s="555" t="s">
        <v>85</v>
      </c>
      <c r="BZ110" s="555" t="s">
        <v>85</v>
      </c>
      <c r="CA110" s="555" t="s">
        <v>85</v>
      </c>
      <c r="CB110" s="555" t="s">
        <v>85</v>
      </c>
      <c r="CC110" s="555" t="s">
        <v>85</v>
      </c>
      <c r="CD110" s="555" t="s">
        <v>102</v>
      </c>
      <c r="CE110" s="555" t="s">
        <v>85</v>
      </c>
      <c r="CF110" s="555" t="s">
        <v>85</v>
      </c>
      <c r="CG110" s="555" t="s">
        <v>85</v>
      </c>
      <c r="CH110" s="555" t="s">
        <v>102</v>
      </c>
      <c r="CI110" s="555" t="s">
        <v>102</v>
      </c>
      <c r="CJ110" s="555" t="s">
        <v>332</v>
      </c>
      <c r="CK110" s="555" t="s">
        <v>0</v>
      </c>
      <c r="CL110" s="555" t="s">
        <v>333</v>
      </c>
      <c r="CM110" s="555" t="s">
        <v>0</v>
      </c>
      <c r="CN110" s="555" t="s">
        <v>0</v>
      </c>
      <c r="CO110" s="555" t="s">
        <v>332</v>
      </c>
      <c r="CP110" s="555" t="s">
        <v>332</v>
      </c>
      <c r="CQ110" s="555" t="s">
        <v>333</v>
      </c>
      <c r="CR110" s="555" t="s">
        <v>333</v>
      </c>
      <c r="CS110" s="555" t="s">
        <v>333</v>
      </c>
      <c r="CT110" s="555" t="s">
        <v>333</v>
      </c>
      <c r="CU110" s="555" t="s">
        <v>333</v>
      </c>
      <c r="CV110" s="555" t="s">
        <v>51</v>
      </c>
      <c r="CW110" s="555" t="s">
        <v>15</v>
      </c>
      <c r="CX110" s="555" t="s">
        <v>15</v>
      </c>
      <c r="CY110" s="555" t="s">
        <v>15</v>
      </c>
      <c r="CZ110" s="555" t="s">
        <v>15</v>
      </c>
      <c r="DA110" s="555" t="s">
        <v>15</v>
      </c>
      <c r="DB110" s="555" t="s">
        <v>51</v>
      </c>
      <c r="DC110" s="555" t="s">
        <v>53</v>
      </c>
    </row>
    <row r="111" spans="1:120" hidden="1">
      <c r="A111" s="555" t="s">
        <v>203</v>
      </c>
      <c r="B111" s="1116">
        <v>45078</v>
      </c>
      <c r="C111" s="1115">
        <v>45103</v>
      </c>
      <c r="D111" s="1147">
        <v>4.0199999999999996</v>
      </c>
      <c r="E111" s="368">
        <v>7.11</v>
      </c>
      <c r="F111" s="369">
        <v>1442</v>
      </c>
      <c r="G111" s="198"/>
      <c r="H111" s="198"/>
      <c r="I111" s="369"/>
      <c r="J111" s="369"/>
      <c r="K111" s="369"/>
      <c r="L111" s="369"/>
      <c r="M111" s="369"/>
      <c r="O111" s="1147">
        <v>7.19</v>
      </c>
      <c r="P111" s="555">
        <v>1520</v>
      </c>
      <c r="Q111" s="555" t="s">
        <v>51</v>
      </c>
      <c r="R111" s="555" t="s">
        <v>51</v>
      </c>
      <c r="S111" s="555">
        <v>260</v>
      </c>
      <c r="T111" s="555">
        <v>260</v>
      </c>
      <c r="U111" s="555"/>
      <c r="V111" s="555">
        <v>118</v>
      </c>
      <c r="W111" s="555">
        <v>323</v>
      </c>
      <c r="X111" s="555">
        <v>86</v>
      </c>
      <c r="Y111" s="555">
        <v>40</v>
      </c>
      <c r="Z111" s="555">
        <v>160</v>
      </c>
      <c r="AA111" s="555">
        <v>2</v>
      </c>
      <c r="AB111" s="555">
        <v>379</v>
      </c>
      <c r="AC111" s="555" t="s">
        <v>30</v>
      </c>
      <c r="AD111" s="555" t="s">
        <v>17</v>
      </c>
      <c r="AE111" s="555" t="s">
        <v>17</v>
      </c>
      <c r="AF111" s="555">
        <v>3.1E-2</v>
      </c>
      <c r="AG111" s="555" t="s">
        <v>37</v>
      </c>
      <c r="AH111" s="555" t="s">
        <v>17</v>
      </c>
      <c r="AI111" s="555" t="s">
        <v>17</v>
      </c>
      <c r="AJ111" s="555" t="s">
        <v>17</v>
      </c>
      <c r="AK111" s="555">
        <v>1E-3</v>
      </c>
      <c r="AL111" s="555" t="s">
        <v>17</v>
      </c>
      <c r="AM111" s="555" t="s">
        <v>17</v>
      </c>
      <c r="AN111" s="555" t="s">
        <v>30</v>
      </c>
      <c r="AO111" s="555" t="s">
        <v>50</v>
      </c>
      <c r="AP111" s="555">
        <v>0.1</v>
      </c>
      <c r="AQ111" s="555" t="s">
        <v>52</v>
      </c>
      <c r="AR111" s="555" t="s">
        <v>30</v>
      </c>
      <c r="AS111" s="555" t="s">
        <v>17</v>
      </c>
      <c r="AT111" s="555" t="s">
        <v>17</v>
      </c>
      <c r="AU111" s="555">
        <v>3.5999999999999997E-2</v>
      </c>
      <c r="AV111" s="555" t="s">
        <v>37</v>
      </c>
      <c r="AW111" s="555" t="s">
        <v>17</v>
      </c>
      <c r="AX111" s="555" t="s">
        <v>17</v>
      </c>
      <c r="AY111" s="555" t="s">
        <v>17</v>
      </c>
      <c r="AZ111" s="555" t="s">
        <v>17</v>
      </c>
      <c r="BA111" s="555" t="s">
        <v>17</v>
      </c>
      <c r="BB111" s="555" t="s">
        <v>17</v>
      </c>
      <c r="BC111" s="555" t="s">
        <v>30</v>
      </c>
      <c r="BD111" s="555" t="s">
        <v>50</v>
      </c>
      <c r="BE111" s="555">
        <v>0.1</v>
      </c>
      <c r="BF111" s="555" t="s">
        <v>52</v>
      </c>
      <c r="BG111" s="555" t="s">
        <v>37</v>
      </c>
      <c r="BH111" s="555" t="s">
        <v>37</v>
      </c>
      <c r="BI111" s="555">
        <v>0.4</v>
      </c>
      <c r="BJ111" s="555" t="s">
        <v>30</v>
      </c>
      <c r="BK111" s="555"/>
      <c r="BL111" s="555">
        <v>0.41</v>
      </c>
      <c r="BM111" s="555"/>
      <c r="BN111" s="555">
        <v>16.8</v>
      </c>
      <c r="BO111" s="555">
        <v>14.6</v>
      </c>
      <c r="BP111" s="555">
        <v>6.92</v>
      </c>
      <c r="BQ111" s="555" t="s">
        <v>53</v>
      </c>
      <c r="BR111" s="555" t="s">
        <v>85</v>
      </c>
      <c r="BS111" s="555" t="s">
        <v>85</v>
      </c>
      <c r="BT111" s="555" t="s">
        <v>85</v>
      </c>
      <c r="BU111" s="555" t="s">
        <v>85</v>
      </c>
      <c r="BV111" s="555" t="s">
        <v>85</v>
      </c>
      <c r="BW111" s="555" t="s">
        <v>85</v>
      </c>
      <c r="BX111" s="555" t="s">
        <v>85</v>
      </c>
      <c r="BY111" s="555" t="s">
        <v>85</v>
      </c>
      <c r="BZ111" s="555" t="s">
        <v>85</v>
      </c>
      <c r="CA111" s="555" t="s">
        <v>85</v>
      </c>
      <c r="CB111" s="555" t="s">
        <v>85</v>
      </c>
      <c r="CC111" s="555" t="s">
        <v>85</v>
      </c>
      <c r="CD111" s="555" t="s">
        <v>102</v>
      </c>
      <c r="CE111" s="555" t="s">
        <v>85</v>
      </c>
      <c r="CF111" s="555" t="s">
        <v>85</v>
      </c>
      <c r="CG111" s="555" t="s">
        <v>85</v>
      </c>
      <c r="CH111" s="555" t="s">
        <v>102</v>
      </c>
      <c r="CI111" s="555" t="s">
        <v>102</v>
      </c>
      <c r="CJ111" s="555" t="s">
        <v>332</v>
      </c>
      <c r="CK111" s="555" t="s">
        <v>0</v>
      </c>
      <c r="CL111" s="555" t="s">
        <v>333</v>
      </c>
      <c r="CM111" s="555" t="s">
        <v>0</v>
      </c>
      <c r="CN111" s="555" t="s">
        <v>0</v>
      </c>
      <c r="CO111" s="555" t="s">
        <v>332</v>
      </c>
      <c r="CP111" s="555" t="s">
        <v>332</v>
      </c>
      <c r="CQ111" s="555" t="s">
        <v>333</v>
      </c>
      <c r="CR111" s="555" t="s">
        <v>333</v>
      </c>
      <c r="CS111" s="555" t="s">
        <v>333</v>
      </c>
      <c r="CT111" s="555" t="s">
        <v>333</v>
      </c>
      <c r="CU111" s="555" t="s">
        <v>333</v>
      </c>
      <c r="CV111" s="555" t="s">
        <v>51</v>
      </c>
      <c r="CW111" s="555" t="s">
        <v>15</v>
      </c>
      <c r="CX111" s="555" t="s">
        <v>15</v>
      </c>
      <c r="CY111" s="555" t="s">
        <v>15</v>
      </c>
      <c r="CZ111" s="555" t="s">
        <v>15</v>
      </c>
      <c r="DA111" s="555" t="s">
        <v>15</v>
      </c>
      <c r="DB111" s="555" t="s">
        <v>51</v>
      </c>
      <c r="DC111" s="555" t="s">
        <v>53</v>
      </c>
    </row>
    <row r="112" spans="1:120" hidden="1">
      <c r="A112" s="555" t="s">
        <v>203</v>
      </c>
      <c r="B112" s="1116">
        <v>45139</v>
      </c>
      <c r="C112" s="1115">
        <v>45154</v>
      </c>
      <c r="D112" s="1147">
        <v>4.46</v>
      </c>
      <c r="E112" s="368">
        <v>7.37</v>
      </c>
      <c r="F112" s="369">
        <v>1487</v>
      </c>
      <c r="G112" s="198"/>
      <c r="H112" s="198"/>
      <c r="I112" s="369"/>
      <c r="J112" s="369"/>
      <c r="K112" s="369"/>
      <c r="L112" s="369"/>
      <c r="M112" s="369"/>
      <c r="O112" s="1147">
        <v>7.3</v>
      </c>
      <c r="P112" s="555">
        <v>1560</v>
      </c>
      <c r="Q112" s="555" t="s">
        <v>51</v>
      </c>
      <c r="R112" s="555" t="s">
        <v>51</v>
      </c>
      <c r="S112" s="555">
        <v>258</v>
      </c>
      <c r="T112" s="555">
        <v>258</v>
      </c>
      <c r="U112" s="555">
        <v>17</v>
      </c>
      <c r="V112" s="555">
        <v>129</v>
      </c>
      <c r="W112" s="555">
        <v>334</v>
      </c>
      <c r="X112" s="555">
        <v>98</v>
      </c>
      <c r="Y112" s="555">
        <v>45</v>
      </c>
      <c r="Z112" s="555">
        <v>177</v>
      </c>
      <c r="AA112" s="555">
        <v>2</v>
      </c>
      <c r="AB112" s="555">
        <v>430</v>
      </c>
      <c r="AC112" s="555" t="s">
        <v>30</v>
      </c>
      <c r="AD112" s="555" t="s">
        <v>17</v>
      </c>
      <c r="AE112" s="555" t="s">
        <v>17</v>
      </c>
      <c r="AF112" s="555">
        <v>3.9E-2</v>
      </c>
      <c r="AG112" s="555" t="s">
        <v>37</v>
      </c>
      <c r="AH112" s="555" t="s">
        <v>17</v>
      </c>
      <c r="AI112" s="555" t="s">
        <v>17</v>
      </c>
      <c r="AJ112" s="555" t="s">
        <v>17</v>
      </c>
      <c r="AK112" s="555">
        <v>1E-3</v>
      </c>
      <c r="AL112" s="555" t="s">
        <v>17</v>
      </c>
      <c r="AM112" s="555" t="s">
        <v>17</v>
      </c>
      <c r="AN112" s="555" t="s">
        <v>30</v>
      </c>
      <c r="AO112" s="555">
        <v>6.0000000000000001E-3</v>
      </c>
      <c r="AP112" s="555">
        <v>0.11</v>
      </c>
      <c r="AQ112" s="555" t="s">
        <v>52</v>
      </c>
      <c r="AR112" s="555">
        <v>0.04</v>
      </c>
      <c r="AS112" s="555" t="s">
        <v>17</v>
      </c>
      <c r="AT112" s="555" t="s">
        <v>17</v>
      </c>
      <c r="AU112" s="555">
        <v>4.1000000000000002E-2</v>
      </c>
      <c r="AV112" s="555" t="s">
        <v>37</v>
      </c>
      <c r="AW112" s="555" t="s">
        <v>17</v>
      </c>
      <c r="AX112" s="555" t="s">
        <v>17</v>
      </c>
      <c r="AY112" s="555" t="s">
        <v>17</v>
      </c>
      <c r="AZ112" s="555">
        <v>3.0000000000000001E-3</v>
      </c>
      <c r="BA112" s="555" t="s">
        <v>17</v>
      </c>
      <c r="BB112" s="555" t="s">
        <v>17</v>
      </c>
      <c r="BC112" s="555" t="s">
        <v>30</v>
      </c>
      <c r="BD112" s="555">
        <v>6.0000000000000001E-3</v>
      </c>
      <c r="BE112" s="555">
        <v>0.12</v>
      </c>
      <c r="BF112" s="555">
        <v>0.08</v>
      </c>
      <c r="BG112" s="555" t="s">
        <v>37</v>
      </c>
      <c r="BH112" s="555" t="s">
        <v>37</v>
      </c>
      <c r="BI112" s="555">
        <v>0.4</v>
      </c>
      <c r="BJ112" s="555" t="s">
        <v>30</v>
      </c>
      <c r="BK112" s="555"/>
      <c r="BL112" s="555">
        <v>0.36</v>
      </c>
      <c r="BM112" s="555"/>
      <c r="BN112" s="555">
        <v>17.3</v>
      </c>
      <c r="BO112" s="555">
        <v>16.3</v>
      </c>
      <c r="BP112" s="555">
        <v>2.73</v>
      </c>
      <c r="BQ112" s="555" t="s">
        <v>53</v>
      </c>
      <c r="BR112" s="555" t="s">
        <v>85</v>
      </c>
      <c r="BS112" s="555" t="s">
        <v>85</v>
      </c>
      <c r="BT112" s="555" t="s">
        <v>85</v>
      </c>
      <c r="BU112" s="555" t="s">
        <v>85</v>
      </c>
      <c r="BV112" s="555" t="s">
        <v>85</v>
      </c>
      <c r="BW112" s="555" t="s">
        <v>85</v>
      </c>
      <c r="BX112" s="555" t="s">
        <v>85</v>
      </c>
      <c r="BY112" s="555" t="s">
        <v>85</v>
      </c>
      <c r="BZ112" s="555" t="s">
        <v>85</v>
      </c>
      <c r="CA112" s="555" t="s">
        <v>85</v>
      </c>
      <c r="CB112" s="555" t="s">
        <v>85</v>
      </c>
      <c r="CC112" s="555" t="s">
        <v>85</v>
      </c>
      <c r="CD112" s="555" t="s">
        <v>102</v>
      </c>
      <c r="CE112" s="555" t="s">
        <v>85</v>
      </c>
      <c r="CF112" s="555" t="s">
        <v>85</v>
      </c>
      <c r="CG112" s="555" t="s">
        <v>85</v>
      </c>
      <c r="CH112" s="555" t="s">
        <v>102</v>
      </c>
      <c r="CI112" s="555" t="s">
        <v>102</v>
      </c>
      <c r="CJ112" s="555" t="s">
        <v>332</v>
      </c>
      <c r="CK112" s="555" t="s">
        <v>0</v>
      </c>
      <c r="CL112" s="555" t="s">
        <v>333</v>
      </c>
      <c r="CM112" s="555" t="s">
        <v>0</v>
      </c>
      <c r="CN112" s="555" t="s">
        <v>0</v>
      </c>
      <c r="CO112" s="555" t="s">
        <v>332</v>
      </c>
      <c r="CP112" s="555" t="s">
        <v>332</v>
      </c>
      <c r="CQ112" s="555" t="s">
        <v>333</v>
      </c>
      <c r="CR112" s="555" t="s">
        <v>333</v>
      </c>
      <c r="CS112" s="555" t="s">
        <v>333</v>
      </c>
      <c r="CT112" s="555" t="s">
        <v>333</v>
      </c>
      <c r="CU112" s="555" t="s">
        <v>333</v>
      </c>
      <c r="CV112" s="555" t="s">
        <v>51</v>
      </c>
      <c r="CW112" s="555" t="s">
        <v>15</v>
      </c>
      <c r="CX112" s="555" t="s">
        <v>15</v>
      </c>
      <c r="CY112" s="555" t="s">
        <v>15</v>
      </c>
      <c r="CZ112" s="555" t="s">
        <v>15</v>
      </c>
      <c r="DA112" s="555" t="s">
        <v>15</v>
      </c>
      <c r="DB112" s="555" t="s">
        <v>51</v>
      </c>
      <c r="DC112" s="555" t="s">
        <v>53</v>
      </c>
    </row>
    <row r="113" spans="1:107" hidden="1">
      <c r="A113" s="555" t="s">
        <v>203</v>
      </c>
      <c r="B113" s="1116">
        <v>45200</v>
      </c>
      <c r="C113" s="1115">
        <v>45210</v>
      </c>
      <c r="D113" s="1147">
        <v>4.82</v>
      </c>
      <c r="E113" s="368">
        <v>7.09</v>
      </c>
      <c r="F113" s="369">
        <v>1552</v>
      </c>
      <c r="G113" s="198"/>
      <c r="H113" s="198"/>
      <c r="I113" s="369"/>
      <c r="J113" s="369"/>
      <c r="K113" s="369"/>
      <c r="L113" s="369"/>
      <c r="M113" s="369"/>
      <c r="O113" s="1147">
        <v>7.13</v>
      </c>
      <c r="P113" s="555">
        <v>1660</v>
      </c>
      <c r="Q113" s="555" t="s">
        <v>51</v>
      </c>
      <c r="R113" s="555" t="s">
        <v>51</v>
      </c>
      <c r="S113" s="555">
        <v>264</v>
      </c>
      <c r="T113" s="555">
        <v>264</v>
      </c>
      <c r="U113" s="555">
        <v>15</v>
      </c>
      <c r="V113" s="555">
        <v>133</v>
      </c>
      <c r="W113" s="555">
        <v>356</v>
      </c>
      <c r="X113" s="555">
        <v>100</v>
      </c>
      <c r="Y113" s="555">
        <v>46</v>
      </c>
      <c r="Z113" s="555">
        <v>172</v>
      </c>
      <c r="AA113" s="555">
        <v>2</v>
      </c>
      <c r="AB113" s="555">
        <v>439</v>
      </c>
      <c r="AC113" s="555" t="s">
        <v>30</v>
      </c>
      <c r="AD113" s="555" t="s">
        <v>17</v>
      </c>
      <c r="AE113" s="555" t="s">
        <v>17</v>
      </c>
      <c r="AF113" s="555">
        <v>4.1000000000000002E-2</v>
      </c>
      <c r="AG113" s="555" t="s">
        <v>37</v>
      </c>
      <c r="AH113" s="555" t="s">
        <v>17</v>
      </c>
      <c r="AI113" s="555">
        <v>3.0000000000000001E-3</v>
      </c>
      <c r="AJ113" s="555" t="s">
        <v>17</v>
      </c>
      <c r="AK113" s="555" t="s">
        <v>17</v>
      </c>
      <c r="AL113" s="555" t="s">
        <v>17</v>
      </c>
      <c r="AM113" s="555" t="s">
        <v>17</v>
      </c>
      <c r="AN113" s="555" t="s">
        <v>30</v>
      </c>
      <c r="AO113" s="555" t="s">
        <v>50</v>
      </c>
      <c r="AP113" s="555">
        <v>0.12</v>
      </c>
      <c r="AQ113" s="555" t="s">
        <v>52</v>
      </c>
      <c r="AR113" s="555">
        <v>0.02</v>
      </c>
      <c r="AS113" s="555" t="s">
        <v>17</v>
      </c>
      <c r="AT113" s="555" t="s">
        <v>17</v>
      </c>
      <c r="AU113" s="555">
        <v>4.2999999999999997E-2</v>
      </c>
      <c r="AV113" s="555" t="s">
        <v>37</v>
      </c>
      <c r="AW113" s="555" t="s">
        <v>17</v>
      </c>
      <c r="AX113" s="555">
        <v>3.0000000000000001E-3</v>
      </c>
      <c r="AY113" s="555" t="s">
        <v>17</v>
      </c>
      <c r="AZ113" s="555">
        <v>6.0000000000000001E-3</v>
      </c>
      <c r="BA113" s="555">
        <v>1E-3</v>
      </c>
      <c r="BB113" s="555" t="s">
        <v>17</v>
      </c>
      <c r="BC113" s="555" t="s">
        <v>30</v>
      </c>
      <c r="BD113" s="555" t="s">
        <v>50</v>
      </c>
      <c r="BE113" s="555">
        <v>0.13</v>
      </c>
      <c r="BF113" s="555">
        <v>0.36</v>
      </c>
      <c r="BG113" s="555" t="s">
        <v>37</v>
      </c>
      <c r="BH113" s="555" t="s">
        <v>37</v>
      </c>
      <c r="BI113" s="555">
        <v>0.4</v>
      </c>
      <c r="BJ113" s="555" t="s">
        <v>30</v>
      </c>
      <c r="BK113" s="555" t="s">
        <v>30</v>
      </c>
      <c r="BL113" s="555">
        <v>0.27</v>
      </c>
      <c r="BM113" s="555">
        <v>0.27</v>
      </c>
      <c r="BN113" s="555">
        <v>18.100000000000001</v>
      </c>
      <c r="BO113" s="555">
        <v>16.3</v>
      </c>
      <c r="BP113" s="555">
        <v>5.17</v>
      </c>
      <c r="BQ113" s="555" t="s">
        <v>53</v>
      </c>
      <c r="BR113" s="555" t="s">
        <v>85</v>
      </c>
      <c r="BS113" s="555" t="s">
        <v>85</v>
      </c>
      <c r="BT113" s="555" t="s">
        <v>85</v>
      </c>
      <c r="BU113" s="555" t="s">
        <v>85</v>
      </c>
      <c r="BV113" s="555" t="s">
        <v>85</v>
      </c>
      <c r="BW113" s="555" t="s">
        <v>85</v>
      </c>
      <c r="BX113" s="555" t="s">
        <v>85</v>
      </c>
      <c r="BY113" s="555" t="s">
        <v>85</v>
      </c>
      <c r="BZ113" s="555" t="s">
        <v>85</v>
      </c>
      <c r="CA113" s="555" t="s">
        <v>85</v>
      </c>
      <c r="CB113" s="555" t="s">
        <v>85</v>
      </c>
      <c r="CC113" s="555" t="s">
        <v>85</v>
      </c>
      <c r="CD113" s="555" t="s">
        <v>102</v>
      </c>
      <c r="CE113" s="555" t="s">
        <v>85</v>
      </c>
      <c r="CF113" s="555" t="s">
        <v>85</v>
      </c>
      <c r="CG113" s="555" t="s">
        <v>85</v>
      </c>
      <c r="CH113" s="555" t="s">
        <v>102</v>
      </c>
      <c r="CI113" s="555" t="s">
        <v>102</v>
      </c>
      <c r="CJ113" s="555" t="s">
        <v>332</v>
      </c>
      <c r="CK113" s="555" t="s">
        <v>0</v>
      </c>
      <c r="CL113" s="555" t="s">
        <v>333</v>
      </c>
      <c r="CM113" s="555" t="s">
        <v>0</v>
      </c>
      <c r="CN113" s="555" t="s">
        <v>0</v>
      </c>
      <c r="CO113" s="555" t="s">
        <v>332</v>
      </c>
      <c r="CP113" s="555" t="s">
        <v>332</v>
      </c>
      <c r="CQ113" s="555" t="s">
        <v>333</v>
      </c>
      <c r="CR113" s="555" t="s">
        <v>333</v>
      </c>
      <c r="CS113" s="555" t="s">
        <v>333</v>
      </c>
      <c r="CT113" s="555" t="s">
        <v>333</v>
      </c>
      <c r="CU113" s="555" t="s">
        <v>333</v>
      </c>
      <c r="CV113" s="555" t="s">
        <v>51</v>
      </c>
      <c r="CW113" s="555" t="s">
        <v>15</v>
      </c>
      <c r="CX113" s="555" t="s">
        <v>15</v>
      </c>
      <c r="CY113" s="555" t="s">
        <v>15</v>
      </c>
      <c r="CZ113" s="555" t="s">
        <v>15</v>
      </c>
      <c r="DA113" s="555" t="s">
        <v>15</v>
      </c>
      <c r="DB113" s="555" t="s">
        <v>51</v>
      </c>
      <c r="DC113" s="555" t="s">
        <v>53</v>
      </c>
    </row>
    <row r="114" spans="1:107" hidden="1">
      <c r="A114" s="555" t="s">
        <v>203</v>
      </c>
      <c r="B114" s="1116">
        <v>45261</v>
      </c>
      <c r="C114" s="1115">
        <v>45272</v>
      </c>
      <c r="D114" s="1147">
        <v>5.31</v>
      </c>
      <c r="E114" s="368">
        <v>7.08</v>
      </c>
      <c r="F114" s="369">
        <v>1456</v>
      </c>
      <c r="G114" s="198"/>
      <c r="H114" s="198"/>
      <c r="I114" s="369"/>
      <c r="J114" s="369"/>
      <c r="K114" s="369"/>
      <c r="L114" s="369"/>
      <c r="M114" s="369"/>
      <c r="O114" s="1147">
        <v>7.11</v>
      </c>
      <c r="P114" s="555">
        <v>1700</v>
      </c>
      <c r="Q114" s="555" t="s">
        <v>51</v>
      </c>
      <c r="R114" s="555" t="s">
        <v>51</v>
      </c>
      <c r="S114" s="555">
        <v>266</v>
      </c>
      <c r="T114" s="555">
        <v>266</v>
      </c>
      <c r="U114" s="555">
        <v>10</v>
      </c>
      <c r="V114" s="555">
        <v>124</v>
      </c>
      <c r="W114" s="555">
        <v>350</v>
      </c>
      <c r="X114" s="555">
        <v>107</v>
      </c>
      <c r="Y114" s="555">
        <v>46</v>
      </c>
      <c r="Z114" s="555">
        <v>181</v>
      </c>
      <c r="AA114" s="555">
        <v>2</v>
      </c>
      <c r="AB114" s="555">
        <v>457</v>
      </c>
      <c r="AC114" s="555" t="s">
        <v>30</v>
      </c>
      <c r="AD114" s="555" t="s">
        <v>17</v>
      </c>
      <c r="AE114" s="555" t="s">
        <v>17</v>
      </c>
      <c r="AF114" s="555">
        <v>4.2000000000000003E-2</v>
      </c>
      <c r="AG114" s="555" t="s">
        <v>37</v>
      </c>
      <c r="AH114" s="555" t="s">
        <v>17</v>
      </c>
      <c r="AI114" s="555">
        <v>3.0000000000000001E-3</v>
      </c>
      <c r="AJ114" s="555" t="s">
        <v>17</v>
      </c>
      <c r="AK114" s="555" t="s">
        <v>17</v>
      </c>
      <c r="AL114" s="555" t="s">
        <v>17</v>
      </c>
      <c r="AM114" s="555" t="s">
        <v>17</v>
      </c>
      <c r="AN114" s="555" t="s">
        <v>30</v>
      </c>
      <c r="AO114" s="555" t="s">
        <v>50</v>
      </c>
      <c r="AP114" s="555">
        <v>0.23</v>
      </c>
      <c r="AQ114" s="555" t="s">
        <v>52</v>
      </c>
      <c r="AR114" s="555">
        <v>0.02</v>
      </c>
      <c r="AS114" s="555" t="s">
        <v>17</v>
      </c>
      <c r="AT114" s="555" t="s">
        <v>17</v>
      </c>
      <c r="AU114" s="555">
        <v>4.2999999999999997E-2</v>
      </c>
      <c r="AV114" s="555" t="s">
        <v>37</v>
      </c>
      <c r="AW114" s="555" t="s">
        <v>17</v>
      </c>
      <c r="AX114" s="555">
        <v>1E-3</v>
      </c>
      <c r="AY114" s="555" t="s">
        <v>17</v>
      </c>
      <c r="AZ114" s="555" t="s">
        <v>17</v>
      </c>
      <c r="BA114" s="555" t="s">
        <v>17</v>
      </c>
      <c r="BB114" s="555" t="s">
        <v>17</v>
      </c>
      <c r="BC114" s="555" t="s">
        <v>30</v>
      </c>
      <c r="BD114" s="555" t="s">
        <v>50</v>
      </c>
      <c r="BE114" s="555">
        <v>0.12</v>
      </c>
      <c r="BF114" s="555" t="s">
        <v>52</v>
      </c>
      <c r="BG114" s="555" t="s">
        <v>37</v>
      </c>
      <c r="BH114" s="555" t="s">
        <v>37</v>
      </c>
      <c r="BI114" s="555">
        <v>0.3</v>
      </c>
      <c r="BJ114" s="555">
        <v>0.04</v>
      </c>
      <c r="BK114" s="555" t="s">
        <v>30</v>
      </c>
      <c r="BL114" s="555">
        <v>0.23</v>
      </c>
      <c r="BM114" s="555">
        <v>0.23</v>
      </c>
      <c r="BN114" s="555">
        <v>17.8</v>
      </c>
      <c r="BO114" s="555">
        <v>17</v>
      </c>
      <c r="BP114" s="555">
        <v>2.0699999999999998</v>
      </c>
      <c r="BQ114" s="555" t="s">
        <v>53</v>
      </c>
      <c r="BR114" s="555" t="s">
        <v>85</v>
      </c>
      <c r="BS114" s="555" t="s">
        <v>85</v>
      </c>
      <c r="BT114" s="555" t="s">
        <v>85</v>
      </c>
      <c r="BU114" s="555" t="s">
        <v>85</v>
      </c>
      <c r="BV114" s="555" t="s">
        <v>85</v>
      </c>
      <c r="BW114" s="555" t="s">
        <v>85</v>
      </c>
      <c r="BX114" s="555" t="s">
        <v>85</v>
      </c>
      <c r="BY114" s="555" t="s">
        <v>85</v>
      </c>
      <c r="BZ114" s="555" t="s">
        <v>85</v>
      </c>
      <c r="CA114" s="555" t="s">
        <v>85</v>
      </c>
      <c r="CB114" s="555" t="s">
        <v>85</v>
      </c>
      <c r="CC114" s="555" t="s">
        <v>85</v>
      </c>
      <c r="CD114" s="555" t="s">
        <v>102</v>
      </c>
      <c r="CE114" s="555" t="s">
        <v>85</v>
      </c>
      <c r="CF114" s="555" t="s">
        <v>85</v>
      </c>
      <c r="CG114" s="555" t="s">
        <v>85</v>
      </c>
      <c r="CH114" s="555" t="s">
        <v>102</v>
      </c>
      <c r="CI114" s="555" t="s">
        <v>102</v>
      </c>
      <c r="CJ114" s="555" t="s">
        <v>332</v>
      </c>
      <c r="CK114" s="555" t="s">
        <v>0</v>
      </c>
      <c r="CL114" s="555" t="s">
        <v>333</v>
      </c>
      <c r="CM114" s="555" t="s">
        <v>0</v>
      </c>
      <c r="CN114" s="555" t="s">
        <v>0</v>
      </c>
      <c r="CO114" s="555" t="s">
        <v>332</v>
      </c>
      <c r="CP114" s="555" t="s">
        <v>332</v>
      </c>
      <c r="CQ114" s="555" t="s">
        <v>333</v>
      </c>
      <c r="CR114" s="555" t="s">
        <v>333</v>
      </c>
      <c r="CS114" s="555" t="s">
        <v>333</v>
      </c>
      <c r="CT114" s="555" t="s">
        <v>333</v>
      </c>
      <c r="CU114" s="555" t="s">
        <v>333</v>
      </c>
      <c r="CV114" s="555" t="s">
        <v>51</v>
      </c>
      <c r="CW114" s="555" t="s">
        <v>15</v>
      </c>
      <c r="CX114" s="555" t="s">
        <v>15</v>
      </c>
      <c r="CY114" s="555" t="s">
        <v>15</v>
      </c>
      <c r="CZ114" s="555" t="s">
        <v>15</v>
      </c>
      <c r="DA114" s="555" t="s">
        <v>15</v>
      </c>
      <c r="DB114" s="555" t="s">
        <v>51</v>
      </c>
      <c r="DC114" s="555" t="s">
        <v>53</v>
      </c>
    </row>
    <row r="115" spans="1:107" hidden="1">
      <c r="A115" s="555" t="s">
        <v>203</v>
      </c>
      <c r="B115" s="1116">
        <v>45323</v>
      </c>
      <c r="C115" s="1115">
        <v>45350</v>
      </c>
      <c r="D115" s="1147">
        <v>6.11</v>
      </c>
      <c r="E115" s="368">
        <v>5.52</v>
      </c>
      <c r="F115" s="369">
        <v>1838</v>
      </c>
      <c r="G115" s="198">
        <v>22.8</v>
      </c>
      <c r="H115" s="198"/>
      <c r="I115" s="369"/>
      <c r="J115" s="369" t="s">
        <v>245</v>
      </c>
      <c r="K115" s="369" t="s">
        <v>246</v>
      </c>
      <c r="L115" s="369" t="s">
        <v>433</v>
      </c>
      <c r="M115" s="369"/>
      <c r="O115" s="1147">
        <v>7.23</v>
      </c>
      <c r="P115" s="555">
        <v>1830</v>
      </c>
      <c r="Q115" s="555" t="s">
        <v>51</v>
      </c>
      <c r="R115" s="555" t="s">
        <v>51</v>
      </c>
      <c r="S115" s="555">
        <v>261</v>
      </c>
      <c r="T115" s="555">
        <v>261</v>
      </c>
      <c r="U115" s="555">
        <v>10</v>
      </c>
      <c r="V115" s="555">
        <v>135</v>
      </c>
      <c r="W115" s="555">
        <v>363</v>
      </c>
      <c r="X115" s="555">
        <v>116</v>
      </c>
      <c r="Y115" s="555">
        <v>50</v>
      </c>
      <c r="Z115" s="555">
        <v>190</v>
      </c>
      <c r="AA115" s="555">
        <v>2</v>
      </c>
      <c r="AB115" s="555">
        <v>496</v>
      </c>
      <c r="AC115" s="555" t="s">
        <v>30</v>
      </c>
      <c r="AD115" s="555" t="s">
        <v>17</v>
      </c>
      <c r="AE115" s="555" t="s">
        <v>17</v>
      </c>
      <c r="AF115" s="555">
        <v>4.2999999999999997E-2</v>
      </c>
      <c r="AG115" s="555" t="s">
        <v>37</v>
      </c>
      <c r="AH115" s="555" t="s">
        <v>17</v>
      </c>
      <c r="AI115" s="555">
        <v>1E-3</v>
      </c>
      <c r="AJ115" s="555" t="s">
        <v>17</v>
      </c>
      <c r="AK115" s="555">
        <v>1E-3</v>
      </c>
      <c r="AL115" s="555" t="s">
        <v>17</v>
      </c>
      <c r="AM115" s="555" t="s">
        <v>17</v>
      </c>
      <c r="AN115" s="555" t="s">
        <v>30</v>
      </c>
      <c r="AO115" s="555">
        <v>1.7999999999999999E-2</v>
      </c>
      <c r="AP115" s="555">
        <v>0.09</v>
      </c>
      <c r="AQ115" s="555" t="s">
        <v>52</v>
      </c>
      <c r="AR115" s="555">
        <v>7.0000000000000007E-2</v>
      </c>
      <c r="AS115" s="555" t="s">
        <v>17</v>
      </c>
      <c r="AT115" s="555" t="s">
        <v>17</v>
      </c>
      <c r="AU115" s="555">
        <v>4.2999999999999997E-2</v>
      </c>
      <c r="AV115" s="555" t="s">
        <v>37</v>
      </c>
      <c r="AW115" s="555" t="s">
        <v>17</v>
      </c>
      <c r="AX115" s="555" t="s">
        <v>17</v>
      </c>
      <c r="AY115" s="555" t="s">
        <v>17</v>
      </c>
      <c r="AZ115" s="555">
        <v>1E-3</v>
      </c>
      <c r="BA115" s="555" t="s">
        <v>17</v>
      </c>
      <c r="BB115" s="555" t="s">
        <v>17</v>
      </c>
      <c r="BC115" s="555" t="s">
        <v>30</v>
      </c>
      <c r="BD115" s="555">
        <v>5.3999999999999999E-2</v>
      </c>
      <c r="BE115" s="555">
        <v>7.0000000000000007E-2</v>
      </c>
      <c r="BF115" s="555">
        <v>0.17</v>
      </c>
      <c r="BG115" s="555" t="s">
        <v>37</v>
      </c>
      <c r="BH115" s="555" t="s">
        <v>37</v>
      </c>
      <c r="BI115" s="555">
        <v>0.4</v>
      </c>
      <c r="BJ115" s="555" t="s">
        <v>30</v>
      </c>
      <c r="BK115" s="555" t="s">
        <v>30</v>
      </c>
      <c r="BL115" s="555">
        <v>0.3</v>
      </c>
      <c r="BM115" s="555">
        <v>0.3</v>
      </c>
      <c r="BN115" s="555">
        <v>18.3</v>
      </c>
      <c r="BO115" s="555">
        <v>18.2</v>
      </c>
      <c r="BP115" s="555">
        <v>0.13</v>
      </c>
      <c r="BQ115" s="555" t="s">
        <v>53</v>
      </c>
      <c r="BR115" s="555" t="s">
        <v>85</v>
      </c>
      <c r="BS115" s="555" t="s">
        <v>85</v>
      </c>
      <c r="BT115" s="555" t="s">
        <v>85</v>
      </c>
      <c r="BU115" s="555" t="s">
        <v>85</v>
      </c>
      <c r="BV115" s="555" t="s">
        <v>85</v>
      </c>
      <c r="BW115" s="555" t="s">
        <v>85</v>
      </c>
      <c r="BX115" s="555" t="s">
        <v>85</v>
      </c>
      <c r="BY115" s="555" t="s">
        <v>85</v>
      </c>
      <c r="BZ115" s="555" t="s">
        <v>85</v>
      </c>
      <c r="CA115" s="555" t="s">
        <v>85</v>
      </c>
      <c r="CB115" s="555" t="s">
        <v>85</v>
      </c>
      <c r="CC115" s="555" t="s">
        <v>85</v>
      </c>
      <c r="CD115" s="555" t="s">
        <v>102</v>
      </c>
      <c r="CE115" s="555" t="s">
        <v>85</v>
      </c>
      <c r="CF115" s="555" t="s">
        <v>85</v>
      </c>
      <c r="CG115" s="555" t="s">
        <v>85</v>
      </c>
      <c r="CH115" s="555" t="s">
        <v>102</v>
      </c>
      <c r="CI115" s="555" t="s">
        <v>102</v>
      </c>
      <c r="CJ115" s="555" t="s">
        <v>332</v>
      </c>
      <c r="CK115" s="555" t="s">
        <v>0</v>
      </c>
      <c r="CL115" s="555" t="s">
        <v>333</v>
      </c>
      <c r="CM115" s="555" t="s">
        <v>0</v>
      </c>
      <c r="CN115" s="555" t="s">
        <v>0</v>
      </c>
      <c r="CO115" s="555" t="s">
        <v>332</v>
      </c>
      <c r="CP115" s="555" t="s">
        <v>332</v>
      </c>
      <c r="CQ115" s="555" t="s">
        <v>333</v>
      </c>
      <c r="CR115" s="555" t="s">
        <v>333</v>
      </c>
      <c r="CS115" s="555" t="s">
        <v>333</v>
      </c>
      <c r="CT115" s="555" t="s">
        <v>333</v>
      </c>
      <c r="CU115" s="555" t="s">
        <v>333</v>
      </c>
      <c r="CV115" s="555" t="s">
        <v>51</v>
      </c>
      <c r="CW115" s="555" t="s">
        <v>15</v>
      </c>
      <c r="CX115" s="555" t="s">
        <v>15</v>
      </c>
      <c r="CY115" s="555" t="s">
        <v>15</v>
      </c>
      <c r="CZ115" s="555" t="s">
        <v>15</v>
      </c>
      <c r="DA115" s="555" t="s">
        <v>15</v>
      </c>
      <c r="DB115" s="555" t="s">
        <v>51</v>
      </c>
      <c r="DC115" s="555" t="s">
        <v>53</v>
      </c>
    </row>
    <row r="116" spans="1:107" hidden="1">
      <c r="A116" s="555" t="s">
        <v>203</v>
      </c>
      <c r="B116" s="1116">
        <v>45383</v>
      </c>
      <c r="C116" s="1115">
        <v>45390</v>
      </c>
      <c r="D116" s="1147">
        <v>6.46</v>
      </c>
      <c r="E116" s="368">
        <v>7.14</v>
      </c>
      <c r="F116" s="369">
        <v>1686</v>
      </c>
      <c r="G116" s="198">
        <v>20.9</v>
      </c>
      <c r="H116" s="198"/>
      <c r="I116" s="369"/>
      <c r="J116" s="369" t="s">
        <v>245</v>
      </c>
      <c r="K116" s="369" t="s">
        <v>246</v>
      </c>
      <c r="L116" s="369" t="s">
        <v>433</v>
      </c>
      <c r="M116" s="369"/>
      <c r="O116" s="1147">
        <v>7.2</v>
      </c>
      <c r="P116" s="555">
        <v>1660</v>
      </c>
      <c r="Q116" s="555" t="s">
        <v>51</v>
      </c>
      <c r="R116" s="555" t="s">
        <v>51</v>
      </c>
      <c r="S116" s="555">
        <v>250</v>
      </c>
      <c r="T116" s="555">
        <v>250</v>
      </c>
      <c r="U116" s="555"/>
      <c r="V116" s="555">
        <v>141</v>
      </c>
      <c r="W116" s="555">
        <v>338</v>
      </c>
      <c r="X116" s="555">
        <v>111</v>
      </c>
      <c r="Y116" s="555">
        <v>47</v>
      </c>
      <c r="Z116" s="555">
        <v>174</v>
      </c>
      <c r="AA116" s="555">
        <v>3</v>
      </c>
      <c r="AB116" s="555">
        <v>471</v>
      </c>
      <c r="AC116" s="555" t="s">
        <v>30</v>
      </c>
      <c r="AD116" s="555" t="s">
        <v>17</v>
      </c>
      <c r="AE116" s="555" t="s">
        <v>17</v>
      </c>
      <c r="AF116" s="555">
        <v>3.7999999999999999E-2</v>
      </c>
      <c r="AG116" s="555" t="s">
        <v>37</v>
      </c>
      <c r="AH116" s="555" t="s">
        <v>17</v>
      </c>
      <c r="AI116" s="555">
        <v>5.0000000000000001E-3</v>
      </c>
      <c r="AJ116" s="555" t="s">
        <v>17</v>
      </c>
      <c r="AK116" s="555">
        <v>1.2E-2</v>
      </c>
      <c r="AL116" s="555" t="s">
        <v>17</v>
      </c>
      <c r="AM116" s="555" t="s">
        <v>17</v>
      </c>
      <c r="AN116" s="555" t="s">
        <v>30</v>
      </c>
      <c r="AO116" s="555">
        <v>5.3999999999999999E-2</v>
      </c>
      <c r="AP116" s="555">
        <v>0.11</v>
      </c>
      <c r="AQ116" s="555" t="s">
        <v>52</v>
      </c>
      <c r="AR116" s="555">
        <v>0.02</v>
      </c>
      <c r="AS116" s="555" t="s">
        <v>17</v>
      </c>
      <c r="AT116" s="555" t="s">
        <v>17</v>
      </c>
      <c r="AU116" s="555">
        <v>4.4999999999999998E-2</v>
      </c>
      <c r="AV116" s="555" t="s">
        <v>37</v>
      </c>
      <c r="AW116" s="555" t="s">
        <v>17</v>
      </c>
      <c r="AX116" s="555">
        <v>2E-3</v>
      </c>
      <c r="AY116" s="555" t="s">
        <v>17</v>
      </c>
      <c r="AZ116" s="555">
        <v>0.01</v>
      </c>
      <c r="BA116" s="555">
        <v>1E-3</v>
      </c>
      <c r="BB116" s="555" t="s">
        <v>17</v>
      </c>
      <c r="BC116" s="555" t="s">
        <v>30</v>
      </c>
      <c r="BD116" s="555">
        <v>4.2000000000000003E-2</v>
      </c>
      <c r="BE116" s="555">
        <v>0.1</v>
      </c>
      <c r="BF116" s="555">
        <v>0.1</v>
      </c>
      <c r="BG116" s="555" t="s">
        <v>37</v>
      </c>
      <c r="BH116" s="555" t="s">
        <v>37</v>
      </c>
      <c r="BI116" s="555">
        <v>0.4</v>
      </c>
      <c r="BJ116" s="555">
        <v>0.03</v>
      </c>
      <c r="BK116" s="555" t="s">
        <v>30</v>
      </c>
      <c r="BL116" s="555">
        <v>0.24</v>
      </c>
      <c r="BM116" s="555">
        <v>0.24</v>
      </c>
      <c r="BN116" s="555">
        <v>17.5</v>
      </c>
      <c r="BO116" s="555">
        <v>17</v>
      </c>
      <c r="BP116" s="555">
        <v>1.2</v>
      </c>
      <c r="BQ116" s="555" t="s">
        <v>53</v>
      </c>
      <c r="BR116" s="555" t="s">
        <v>85</v>
      </c>
      <c r="BS116" s="555" t="s">
        <v>85</v>
      </c>
      <c r="BT116" s="555" t="s">
        <v>85</v>
      </c>
      <c r="BU116" s="555" t="s">
        <v>85</v>
      </c>
      <c r="BV116" s="555" t="s">
        <v>85</v>
      </c>
      <c r="BW116" s="555" t="s">
        <v>85</v>
      </c>
      <c r="BX116" s="555" t="s">
        <v>85</v>
      </c>
      <c r="BY116" s="555" t="s">
        <v>85</v>
      </c>
      <c r="BZ116" s="555" t="s">
        <v>85</v>
      </c>
      <c r="CA116" s="555" t="s">
        <v>85</v>
      </c>
      <c r="CB116" s="555" t="s">
        <v>85</v>
      </c>
      <c r="CC116" s="555" t="s">
        <v>85</v>
      </c>
      <c r="CD116" s="555" t="s">
        <v>102</v>
      </c>
      <c r="CE116" s="555" t="s">
        <v>85</v>
      </c>
      <c r="CF116" s="555" t="s">
        <v>85</v>
      </c>
      <c r="CG116" s="555" t="s">
        <v>85</v>
      </c>
      <c r="CH116" s="555" t="s">
        <v>102</v>
      </c>
      <c r="CI116" s="555" t="s">
        <v>102</v>
      </c>
      <c r="CJ116" s="555" t="s">
        <v>332</v>
      </c>
      <c r="CK116" s="555" t="s">
        <v>0</v>
      </c>
      <c r="CL116" s="555" t="s">
        <v>333</v>
      </c>
      <c r="CM116" s="555" t="s">
        <v>0</v>
      </c>
      <c r="CN116" s="555" t="s">
        <v>0</v>
      </c>
      <c r="CO116" s="555" t="s">
        <v>332</v>
      </c>
      <c r="CP116" s="555" t="s">
        <v>332</v>
      </c>
      <c r="CQ116" s="555" t="s">
        <v>333</v>
      </c>
      <c r="CR116" s="555" t="s">
        <v>333</v>
      </c>
      <c r="CS116" s="555" t="s">
        <v>333</v>
      </c>
      <c r="CT116" s="555" t="s">
        <v>333</v>
      </c>
      <c r="CU116" s="555" t="s">
        <v>333</v>
      </c>
      <c r="CV116" s="555" t="s">
        <v>51</v>
      </c>
      <c r="CW116" s="555" t="s">
        <v>15</v>
      </c>
      <c r="CX116" s="555" t="s">
        <v>15</v>
      </c>
      <c r="CY116" s="555" t="s">
        <v>15</v>
      </c>
      <c r="CZ116" s="555" t="s">
        <v>15</v>
      </c>
      <c r="DA116" s="555" t="s">
        <v>15</v>
      </c>
      <c r="DB116" s="555" t="s">
        <v>51</v>
      </c>
      <c r="DC116" s="555" t="s">
        <v>53</v>
      </c>
    </row>
    <row r="117" spans="1:107" hidden="1">
      <c r="A117" s="555" t="s">
        <v>203</v>
      </c>
      <c r="B117" s="1116">
        <v>45444</v>
      </c>
      <c r="C117" s="1115">
        <v>45455</v>
      </c>
      <c r="D117" s="1147">
        <v>2.68</v>
      </c>
      <c r="E117" s="368">
        <v>7.2</v>
      </c>
      <c r="F117" s="369">
        <v>1165</v>
      </c>
      <c r="G117" s="198">
        <v>18.100000000000001</v>
      </c>
      <c r="H117" s="198"/>
      <c r="I117" s="369"/>
      <c r="J117" s="369" t="s">
        <v>245</v>
      </c>
      <c r="K117" s="369" t="s">
        <v>246</v>
      </c>
      <c r="L117" s="369" t="s">
        <v>433</v>
      </c>
      <c r="M117" s="369"/>
      <c r="O117" s="1147">
        <v>7.36</v>
      </c>
      <c r="P117" s="555">
        <v>1250</v>
      </c>
      <c r="Q117" s="555" t="s">
        <v>51</v>
      </c>
      <c r="R117" s="555" t="s">
        <v>51</v>
      </c>
      <c r="S117" s="555">
        <v>200</v>
      </c>
      <c r="T117" s="555">
        <v>200</v>
      </c>
      <c r="U117" s="555">
        <v>7</v>
      </c>
      <c r="V117" s="555">
        <v>110</v>
      </c>
      <c r="W117" s="555">
        <v>224</v>
      </c>
      <c r="X117" s="555">
        <v>70</v>
      </c>
      <c r="Y117" s="555">
        <v>30</v>
      </c>
      <c r="Z117" s="555">
        <v>145</v>
      </c>
      <c r="AA117" s="555">
        <v>2</v>
      </c>
      <c r="AB117" s="555">
        <v>298</v>
      </c>
      <c r="AC117" s="555" t="s">
        <v>30</v>
      </c>
      <c r="AD117" s="555" t="s">
        <v>17</v>
      </c>
      <c r="AE117" s="555" t="s">
        <v>17</v>
      </c>
      <c r="AF117" s="555">
        <v>2.9000000000000001E-2</v>
      </c>
      <c r="AG117" s="555" t="s">
        <v>37</v>
      </c>
      <c r="AH117" s="555" t="s">
        <v>17</v>
      </c>
      <c r="AI117" s="555" t="s">
        <v>17</v>
      </c>
      <c r="AJ117" s="555" t="s">
        <v>17</v>
      </c>
      <c r="AK117" s="555">
        <v>4.0000000000000001E-3</v>
      </c>
      <c r="AL117" s="555">
        <v>1E-3</v>
      </c>
      <c r="AM117" s="555" t="s">
        <v>17</v>
      </c>
      <c r="AN117" s="555" t="s">
        <v>30</v>
      </c>
      <c r="AO117" s="555" t="s">
        <v>50</v>
      </c>
      <c r="AP117" s="555">
        <v>0.13</v>
      </c>
      <c r="AQ117" s="555" t="s">
        <v>52</v>
      </c>
      <c r="AR117" s="555">
        <v>0.03</v>
      </c>
      <c r="AS117" s="555" t="s">
        <v>17</v>
      </c>
      <c r="AT117" s="555" t="s">
        <v>17</v>
      </c>
      <c r="AU117" s="555">
        <v>6.8000000000000005E-2</v>
      </c>
      <c r="AV117" s="555" t="s">
        <v>37</v>
      </c>
      <c r="AW117" s="555" t="s">
        <v>17</v>
      </c>
      <c r="AX117" s="555" t="s">
        <v>17</v>
      </c>
      <c r="AY117" s="555" t="s">
        <v>17</v>
      </c>
      <c r="AZ117" s="555">
        <v>4.0000000000000001E-3</v>
      </c>
      <c r="BA117" s="555">
        <v>2E-3</v>
      </c>
      <c r="BB117" s="555" t="s">
        <v>17</v>
      </c>
      <c r="BC117" s="555" t="s">
        <v>30</v>
      </c>
      <c r="BD117" s="555">
        <v>8.0000000000000002E-3</v>
      </c>
      <c r="BE117" s="555">
        <v>0.1</v>
      </c>
      <c r="BF117" s="555">
        <v>0.06</v>
      </c>
      <c r="BG117" s="555" t="s">
        <v>37</v>
      </c>
      <c r="BH117" s="555" t="s">
        <v>37</v>
      </c>
      <c r="BI117" s="555">
        <v>0.4</v>
      </c>
      <c r="BJ117" s="555">
        <v>0.01</v>
      </c>
      <c r="BK117" s="555"/>
      <c r="BL117" s="555">
        <v>1.72</v>
      </c>
      <c r="BM117" s="555"/>
      <c r="BN117" s="555">
        <v>12.6</v>
      </c>
      <c r="BO117" s="555">
        <v>12.3</v>
      </c>
      <c r="BP117" s="555">
        <v>1.1399999999999999</v>
      </c>
      <c r="BQ117" s="555" t="s">
        <v>53</v>
      </c>
      <c r="BR117" s="555" t="s">
        <v>85</v>
      </c>
      <c r="BS117" s="555" t="s">
        <v>85</v>
      </c>
      <c r="BT117" s="555" t="s">
        <v>85</v>
      </c>
      <c r="BU117" s="555" t="s">
        <v>85</v>
      </c>
      <c r="BV117" s="555" t="s">
        <v>85</v>
      </c>
      <c r="BW117" s="555" t="s">
        <v>85</v>
      </c>
      <c r="BX117" s="555" t="s">
        <v>85</v>
      </c>
      <c r="BY117" s="555" t="s">
        <v>85</v>
      </c>
      <c r="BZ117" s="555" t="s">
        <v>85</v>
      </c>
      <c r="CA117" s="555" t="s">
        <v>85</v>
      </c>
      <c r="CB117" s="555" t="s">
        <v>85</v>
      </c>
      <c r="CC117" s="555" t="s">
        <v>85</v>
      </c>
      <c r="CD117" s="555" t="s">
        <v>102</v>
      </c>
      <c r="CE117" s="555" t="s">
        <v>85</v>
      </c>
      <c r="CF117" s="555" t="s">
        <v>85</v>
      </c>
      <c r="CG117" s="555" t="s">
        <v>85</v>
      </c>
      <c r="CH117" s="555" t="s">
        <v>102</v>
      </c>
      <c r="CI117" s="555" t="s">
        <v>102</v>
      </c>
      <c r="CJ117" s="555" t="s">
        <v>332</v>
      </c>
      <c r="CK117" s="555" t="s">
        <v>0</v>
      </c>
      <c r="CL117" s="555" t="s">
        <v>333</v>
      </c>
      <c r="CM117" s="555" t="s">
        <v>0</v>
      </c>
      <c r="CN117" s="555" t="s">
        <v>0</v>
      </c>
      <c r="CO117" s="555" t="s">
        <v>332</v>
      </c>
      <c r="CP117" s="555" t="s">
        <v>332</v>
      </c>
      <c r="CQ117" s="555" t="s">
        <v>333</v>
      </c>
      <c r="CR117" s="555" t="s">
        <v>333</v>
      </c>
      <c r="CS117" s="555" t="s">
        <v>333</v>
      </c>
      <c r="CT117" s="555" t="s">
        <v>333</v>
      </c>
      <c r="CU117" s="555" t="s">
        <v>333</v>
      </c>
      <c r="CV117" s="555" t="s">
        <v>51</v>
      </c>
      <c r="CW117" s="555" t="s">
        <v>15</v>
      </c>
      <c r="CX117" s="555" t="s">
        <v>15</v>
      </c>
      <c r="CY117" s="555" t="s">
        <v>15</v>
      </c>
      <c r="CZ117" s="555" t="s">
        <v>15</v>
      </c>
      <c r="DA117" s="555" t="s">
        <v>15</v>
      </c>
      <c r="DB117" s="555" t="s">
        <v>51</v>
      </c>
      <c r="DC117" s="555" t="s">
        <v>53</v>
      </c>
    </row>
    <row r="118" spans="1:107" hidden="1">
      <c r="A118" s="555" t="s">
        <v>203</v>
      </c>
      <c r="B118" s="1116">
        <v>45505</v>
      </c>
      <c r="C118" s="1115">
        <v>45524</v>
      </c>
      <c r="D118" s="1147">
        <v>2.12</v>
      </c>
      <c r="E118" s="368">
        <v>7.3</v>
      </c>
      <c r="F118" s="369">
        <v>1375</v>
      </c>
      <c r="G118" s="198">
        <v>19.2</v>
      </c>
      <c r="H118" s="198"/>
      <c r="I118" s="369"/>
      <c r="J118" s="369" t="s">
        <v>245</v>
      </c>
      <c r="K118" s="369" t="s">
        <v>246</v>
      </c>
      <c r="L118" s="369" t="s">
        <v>433</v>
      </c>
      <c r="M118" s="369"/>
      <c r="O118" s="1147">
        <v>7.29</v>
      </c>
      <c r="P118" s="555">
        <v>1490</v>
      </c>
      <c r="Q118" s="555" t="s">
        <v>51</v>
      </c>
      <c r="R118" s="555" t="s">
        <v>51</v>
      </c>
      <c r="S118" s="555">
        <v>244</v>
      </c>
      <c r="T118" s="555">
        <v>244</v>
      </c>
      <c r="U118" s="555">
        <v>3</v>
      </c>
      <c r="V118" s="555">
        <v>122</v>
      </c>
      <c r="W118" s="555">
        <v>280</v>
      </c>
      <c r="X118" s="555">
        <v>101</v>
      </c>
      <c r="Y118" s="555">
        <v>39</v>
      </c>
      <c r="Z118" s="555">
        <v>145</v>
      </c>
      <c r="AA118" s="555">
        <v>2</v>
      </c>
      <c r="AB118" s="555"/>
      <c r="AC118" s="555" t="s">
        <v>30</v>
      </c>
      <c r="AD118" s="555" t="s">
        <v>17</v>
      </c>
      <c r="AE118" s="555" t="s">
        <v>17</v>
      </c>
      <c r="AF118" s="555">
        <v>2.9000000000000001E-2</v>
      </c>
      <c r="AG118" s="555" t="s">
        <v>37</v>
      </c>
      <c r="AH118" s="555" t="s">
        <v>17</v>
      </c>
      <c r="AI118" s="555">
        <v>5.0000000000000001E-3</v>
      </c>
      <c r="AJ118" s="555" t="s">
        <v>17</v>
      </c>
      <c r="AK118" s="555">
        <v>2E-3</v>
      </c>
      <c r="AL118" s="555" t="s">
        <v>17</v>
      </c>
      <c r="AM118" s="555" t="s">
        <v>17</v>
      </c>
      <c r="AN118" s="555" t="s">
        <v>30</v>
      </c>
      <c r="AO118" s="555">
        <v>1.0999999999999999E-2</v>
      </c>
      <c r="AP118" s="555">
        <v>0.08</v>
      </c>
      <c r="AQ118" s="555" t="s">
        <v>52</v>
      </c>
      <c r="AR118" s="555">
        <v>0.01</v>
      </c>
      <c r="AS118" s="555" t="s">
        <v>17</v>
      </c>
      <c r="AT118" s="555" t="s">
        <v>17</v>
      </c>
      <c r="AU118" s="555">
        <v>3.1E-2</v>
      </c>
      <c r="AV118" s="555" t="s">
        <v>37</v>
      </c>
      <c r="AW118" s="555" t="s">
        <v>17</v>
      </c>
      <c r="AX118" s="555">
        <v>6.0000000000000001E-3</v>
      </c>
      <c r="AY118" s="555" t="s">
        <v>17</v>
      </c>
      <c r="AZ118" s="555">
        <v>4.0000000000000001E-3</v>
      </c>
      <c r="BA118" s="555" t="s">
        <v>17</v>
      </c>
      <c r="BB118" s="555" t="s">
        <v>17</v>
      </c>
      <c r="BC118" s="555" t="s">
        <v>30</v>
      </c>
      <c r="BD118" s="555">
        <v>1.2999999999999999E-2</v>
      </c>
      <c r="BE118" s="555">
        <v>0.09</v>
      </c>
      <c r="BF118" s="555">
        <v>0.1</v>
      </c>
      <c r="BG118" s="555" t="s">
        <v>37</v>
      </c>
      <c r="BH118" s="555" t="s">
        <v>37</v>
      </c>
      <c r="BI118" s="555">
        <v>0.4</v>
      </c>
      <c r="BJ118" s="555">
        <v>0.09</v>
      </c>
      <c r="BK118" s="555" t="s">
        <v>30</v>
      </c>
      <c r="BL118" s="555">
        <v>0.59</v>
      </c>
      <c r="BM118" s="555"/>
      <c r="BN118" s="555"/>
      <c r="BO118" s="555"/>
      <c r="BP118" s="555"/>
      <c r="BQ118" s="555" t="s">
        <v>53</v>
      </c>
      <c r="BR118" s="555" t="s">
        <v>85</v>
      </c>
      <c r="BS118" s="555" t="s">
        <v>85</v>
      </c>
      <c r="BT118" s="555" t="s">
        <v>85</v>
      </c>
      <c r="BU118" s="555" t="s">
        <v>85</v>
      </c>
      <c r="BV118" s="555" t="s">
        <v>85</v>
      </c>
      <c r="BW118" s="555" t="s">
        <v>85</v>
      </c>
      <c r="BX118" s="555" t="s">
        <v>85</v>
      </c>
      <c r="BY118" s="555" t="s">
        <v>85</v>
      </c>
      <c r="BZ118" s="555" t="s">
        <v>85</v>
      </c>
      <c r="CA118" s="555" t="s">
        <v>85</v>
      </c>
      <c r="CB118" s="555" t="s">
        <v>85</v>
      </c>
      <c r="CC118" s="555" t="s">
        <v>85</v>
      </c>
      <c r="CD118" s="555" t="s">
        <v>102</v>
      </c>
      <c r="CE118" s="555" t="s">
        <v>85</v>
      </c>
      <c r="CF118" s="555" t="s">
        <v>85</v>
      </c>
      <c r="CG118" s="555" t="s">
        <v>85</v>
      </c>
      <c r="CH118" s="555" t="s">
        <v>102</v>
      </c>
      <c r="CI118" s="555" t="s">
        <v>102</v>
      </c>
      <c r="CJ118" s="555" t="s">
        <v>332</v>
      </c>
      <c r="CK118" s="555" t="s">
        <v>0</v>
      </c>
      <c r="CL118" s="555" t="s">
        <v>333</v>
      </c>
      <c r="CM118" s="555" t="s">
        <v>0</v>
      </c>
      <c r="CN118" s="555" t="s">
        <v>0</v>
      </c>
      <c r="CO118" s="555" t="s">
        <v>332</v>
      </c>
      <c r="CP118" s="555" t="s">
        <v>332</v>
      </c>
      <c r="CQ118" s="555" t="s">
        <v>333</v>
      </c>
      <c r="CR118" s="555" t="s">
        <v>333</v>
      </c>
      <c r="CS118" s="555" t="s">
        <v>333</v>
      </c>
      <c r="CT118" s="555" t="s">
        <v>333</v>
      </c>
      <c r="CU118" s="555" t="s">
        <v>333</v>
      </c>
      <c r="CV118" s="555" t="s">
        <v>51</v>
      </c>
      <c r="CW118" s="555" t="s">
        <v>15</v>
      </c>
      <c r="CX118" s="555" t="s">
        <v>15</v>
      </c>
      <c r="CY118" s="555" t="s">
        <v>15</v>
      </c>
      <c r="CZ118" s="555" t="s">
        <v>15</v>
      </c>
      <c r="DA118" s="555" t="s">
        <v>15</v>
      </c>
      <c r="DB118" s="555" t="s">
        <v>51</v>
      </c>
      <c r="DC118" s="555" t="s">
        <v>53</v>
      </c>
    </row>
    <row r="119" spans="1:107" hidden="1">
      <c r="A119" s="555" t="s">
        <v>203</v>
      </c>
      <c r="B119" s="1116">
        <v>45566</v>
      </c>
      <c r="C119" s="1115">
        <v>45580</v>
      </c>
      <c r="D119" s="1147">
        <v>2.48</v>
      </c>
      <c r="E119" s="368">
        <v>7.16</v>
      </c>
      <c r="F119" s="369">
        <v>1519</v>
      </c>
      <c r="G119" s="198">
        <v>18.899999999999999</v>
      </c>
      <c r="H119" s="198"/>
      <c r="I119" s="369"/>
      <c r="J119" s="369" t="s">
        <v>245</v>
      </c>
      <c r="K119" s="369" t="s">
        <v>246</v>
      </c>
      <c r="L119" s="369" t="s">
        <v>433</v>
      </c>
      <c r="M119" s="369"/>
      <c r="O119" s="1147">
        <v>7.21</v>
      </c>
      <c r="P119" s="555">
        <v>1530</v>
      </c>
      <c r="Q119" s="555" t="s">
        <v>51</v>
      </c>
      <c r="R119" s="555" t="s">
        <v>51</v>
      </c>
      <c r="S119" s="555">
        <v>255</v>
      </c>
      <c r="T119" s="555">
        <v>255</v>
      </c>
      <c r="U119" s="555">
        <v>14</v>
      </c>
      <c r="V119" s="555">
        <v>128</v>
      </c>
      <c r="W119" s="555">
        <v>294</v>
      </c>
      <c r="X119" s="555">
        <v>94</v>
      </c>
      <c r="Y119" s="555">
        <v>44</v>
      </c>
      <c r="Z119" s="555">
        <v>163</v>
      </c>
      <c r="AA119" s="555">
        <v>2</v>
      </c>
      <c r="AB119" s="555">
        <v>416</v>
      </c>
      <c r="AC119" s="555" t="s">
        <v>30</v>
      </c>
      <c r="AD119" s="555" t="s">
        <v>17</v>
      </c>
      <c r="AE119" s="555" t="s">
        <v>17</v>
      </c>
      <c r="AF119" s="555">
        <v>3.6999999999999998E-2</v>
      </c>
      <c r="AG119" s="555" t="s">
        <v>37</v>
      </c>
      <c r="AH119" s="555" t="s">
        <v>17</v>
      </c>
      <c r="AI119" s="555">
        <v>7.0000000000000001E-3</v>
      </c>
      <c r="AJ119" s="555" t="s">
        <v>17</v>
      </c>
      <c r="AK119" s="555" t="s">
        <v>17</v>
      </c>
      <c r="AL119" s="555" t="s">
        <v>17</v>
      </c>
      <c r="AM119" s="555" t="s">
        <v>17</v>
      </c>
      <c r="AN119" s="555" t="s">
        <v>30</v>
      </c>
      <c r="AO119" s="555">
        <v>5.0000000000000001E-3</v>
      </c>
      <c r="AP119" s="555">
        <v>0.09</v>
      </c>
      <c r="AQ119" s="555" t="s">
        <v>52</v>
      </c>
      <c r="AR119" s="555" t="s">
        <v>30</v>
      </c>
      <c r="AS119" s="555" t="s">
        <v>17</v>
      </c>
      <c r="AT119" s="555" t="s">
        <v>17</v>
      </c>
      <c r="AU119" s="555">
        <v>3.5999999999999997E-2</v>
      </c>
      <c r="AV119" s="555" t="s">
        <v>37</v>
      </c>
      <c r="AW119" s="555" t="s">
        <v>17</v>
      </c>
      <c r="AX119" s="555" t="s">
        <v>17</v>
      </c>
      <c r="AY119" s="555" t="s">
        <v>17</v>
      </c>
      <c r="AZ119" s="555" t="s">
        <v>17</v>
      </c>
      <c r="BA119" s="555" t="s">
        <v>17</v>
      </c>
      <c r="BB119" s="555" t="s">
        <v>17</v>
      </c>
      <c r="BC119" s="555" t="s">
        <v>30</v>
      </c>
      <c r="BD119" s="555" t="s">
        <v>50</v>
      </c>
      <c r="BE119" s="555">
        <v>0.11</v>
      </c>
      <c r="BF119" s="555" t="s">
        <v>52</v>
      </c>
      <c r="BG119" s="555" t="s">
        <v>37</v>
      </c>
      <c r="BH119" s="555" t="s">
        <v>37</v>
      </c>
      <c r="BI119" s="555">
        <v>0.3</v>
      </c>
      <c r="BJ119" s="555">
        <v>0.01</v>
      </c>
      <c r="BK119" s="555" t="s">
        <v>30</v>
      </c>
      <c r="BL119" s="555">
        <v>0.63</v>
      </c>
      <c r="BM119" s="555">
        <v>0.63</v>
      </c>
      <c r="BN119" s="555">
        <v>16</v>
      </c>
      <c r="BO119" s="555">
        <v>15.4</v>
      </c>
      <c r="BP119" s="555">
        <v>1.9</v>
      </c>
      <c r="BQ119" s="555" t="s">
        <v>53</v>
      </c>
      <c r="BR119" s="555" t="s">
        <v>85</v>
      </c>
      <c r="BS119" s="555" t="s">
        <v>85</v>
      </c>
      <c r="BT119" s="555" t="s">
        <v>85</v>
      </c>
      <c r="BU119" s="555" t="s">
        <v>85</v>
      </c>
      <c r="BV119" s="555" t="s">
        <v>85</v>
      </c>
      <c r="BW119" s="555" t="s">
        <v>85</v>
      </c>
      <c r="BX119" s="555" t="s">
        <v>85</v>
      </c>
      <c r="BY119" s="555" t="s">
        <v>85</v>
      </c>
      <c r="BZ119" s="555" t="s">
        <v>85</v>
      </c>
      <c r="CA119" s="555" t="s">
        <v>85</v>
      </c>
      <c r="CB119" s="555" t="s">
        <v>85</v>
      </c>
      <c r="CC119" s="555" t="s">
        <v>85</v>
      </c>
      <c r="CD119" s="555" t="s">
        <v>102</v>
      </c>
      <c r="CE119" s="555" t="s">
        <v>85</v>
      </c>
      <c r="CF119" s="555" t="s">
        <v>85</v>
      </c>
      <c r="CG119" s="555" t="s">
        <v>85</v>
      </c>
      <c r="CH119" s="555" t="s">
        <v>102</v>
      </c>
      <c r="CI119" s="555" t="s">
        <v>102</v>
      </c>
      <c r="CJ119" s="555" t="s">
        <v>332</v>
      </c>
      <c r="CK119" s="555" t="s">
        <v>0</v>
      </c>
      <c r="CL119" s="555" t="s">
        <v>333</v>
      </c>
      <c r="CM119" s="555" t="s">
        <v>0</v>
      </c>
      <c r="CN119" s="555" t="s">
        <v>0</v>
      </c>
      <c r="CO119" s="555" t="s">
        <v>332</v>
      </c>
      <c r="CP119" s="555" t="s">
        <v>332</v>
      </c>
      <c r="CQ119" s="555" t="s">
        <v>333</v>
      </c>
      <c r="CR119" s="555" t="s">
        <v>333</v>
      </c>
      <c r="CS119" s="555" t="s">
        <v>333</v>
      </c>
      <c r="CT119" s="555" t="s">
        <v>333</v>
      </c>
      <c r="CU119" s="555" t="s">
        <v>333</v>
      </c>
      <c r="CV119" s="555" t="s">
        <v>51</v>
      </c>
      <c r="CW119" s="555" t="s">
        <v>15</v>
      </c>
      <c r="CX119" s="555" t="s">
        <v>15</v>
      </c>
      <c r="CY119" s="555" t="s">
        <v>15</v>
      </c>
      <c r="CZ119" s="555" t="s">
        <v>15</v>
      </c>
      <c r="DA119" s="555" t="s">
        <v>15</v>
      </c>
      <c r="DB119" s="555" t="s">
        <v>51</v>
      </c>
      <c r="DC119" s="555" t="s">
        <v>53</v>
      </c>
    </row>
    <row r="120" spans="1:107" hidden="1">
      <c r="A120" s="555" t="s">
        <v>203</v>
      </c>
      <c r="B120" s="1116">
        <v>45627</v>
      </c>
      <c r="C120" s="1115">
        <v>45644</v>
      </c>
      <c r="D120" s="1147">
        <v>3.64</v>
      </c>
      <c r="E120" s="368">
        <v>7.16</v>
      </c>
      <c r="F120" s="369">
        <v>1648</v>
      </c>
      <c r="G120" s="198">
        <v>18.100000000000001</v>
      </c>
      <c r="H120" s="198"/>
      <c r="I120" s="369"/>
      <c r="J120" s="369" t="s">
        <v>245</v>
      </c>
      <c r="K120" s="369" t="s">
        <v>246</v>
      </c>
      <c r="L120" s="369" t="s">
        <v>433</v>
      </c>
      <c r="M120" s="369"/>
      <c r="O120" s="1147">
        <v>7.18</v>
      </c>
      <c r="P120" s="555">
        <v>1800</v>
      </c>
      <c r="Q120" s="555" t="s">
        <v>51</v>
      </c>
      <c r="R120" s="555" t="s">
        <v>51</v>
      </c>
      <c r="S120" s="555">
        <v>258</v>
      </c>
      <c r="T120" s="555">
        <v>258</v>
      </c>
      <c r="U120" s="555">
        <v>15</v>
      </c>
      <c r="V120" s="555">
        <v>127</v>
      </c>
      <c r="W120" s="555">
        <v>371</v>
      </c>
      <c r="X120" s="555">
        <v>106</v>
      </c>
      <c r="Y120" s="555">
        <v>50</v>
      </c>
      <c r="Z120" s="555">
        <v>178</v>
      </c>
      <c r="AA120" s="555">
        <v>2</v>
      </c>
      <c r="AB120" s="555">
        <v>470</v>
      </c>
      <c r="AC120" s="555" t="s">
        <v>30</v>
      </c>
      <c r="AD120" s="555" t="s">
        <v>17</v>
      </c>
      <c r="AE120" s="555" t="s">
        <v>17</v>
      </c>
      <c r="AF120" s="555">
        <v>3.9E-2</v>
      </c>
      <c r="AG120" s="555" t="s">
        <v>37</v>
      </c>
      <c r="AH120" s="555" t="s">
        <v>17</v>
      </c>
      <c r="AI120" s="555">
        <v>7.0000000000000001E-3</v>
      </c>
      <c r="AJ120" s="555" t="s">
        <v>17</v>
      </c>
      <c r="AK120" s="555">
        <v>2E-3</v>
      </c>
      <c r="AL120" s="555" t="s">
        <v>17</v>
      </c>
      <c r="AM120" s="555" t="s">
        <v>17</v>
      </c>
      <c r="AN120" s="555" t="s">
        <v>30</v>
      </c>
      <c r="AO120" s="555" t="s">
        <v>50</v>
      </c>
      <c r="AP120" s="555">
        <v>0.1</v>
      </c>
      <c r="AQ120" s="555" t="s">
        <v>52</v>
      </c>
      <c r="AR120" s="555">
        <v>0.02</v>
      </c>
      <c r="AS120" s="555" t="s">
        <v>17</v>
      </c>
      <c r="AT120" s="555" t="s">
        <v>17</v>
      </c>
      <c r="AU120" s="555">
        <v>4.1000000000000002E-2</v>
      </c>
      <c r="AV120" s="555" t="s">
        <v>37</v>
      </c>
      <c r="AW120" s="555" t="s">
        <v>17</v>
      </c>
      <c r="AX120" s="555">
        <v>7.0000000000000001E-3</v>
      </c>
      <c r="AY120" s="555" t="s">
        <v>17</v>
      </c>
      <c r="AZ120" s="555">
        <v>3.0000000000000001E-3</v>
      </c>
      <c r="BA120" s="555" t="s">
        <v>17</v>
      </c>
      <c r="BB120" s="555" t="s">
        <v>17</v>
      </c>
      <c r="BC120" s="555" t="s">
        <v>30</v>
      </c>
      <c r="BD120" s="555" t="s">
        <v>50</v>
      </c>
      <c r="BE120" s="555">
        <v>0.11</v>
      </c>
      <c r="BF120" s="555" t="s">
        <v>52</v>
      </c>
      <c r="BG120" s="555" t="s">
        <v>37</v>
      </c>
      <c r="BH120" s="555" t="s">
        <v>37</v>
      </c>
      <c r="BI120" s="555">
        <v>0.4</v>
      </c>
      <c r="BJ120" s="555">
        <v>0.02</v>
      </c>
      <c r="BK120" s="555" t="s">
        <v>30</v>
      </c>
      <c r="BL120" s="555">
        <v>0.62</v>
      </c>
      <c r="BM120" s="555">
        <v>0.62</v>
      </c>
      <c r="BN120" s="555">
        <v>18.3</v>
      </c>
      <c r="BO120" s="555">
        <v>17.2</v>
      </c>
      <c r="BP120" s="555">
        <v>3.01</v>
      </c>
      <c r="BQ120" s="555" t="s">
        <v>53</v>
      </c>
      <c r="BR120" s="555" t="s">
        <v>85</v>
      </c>
      <c r="BS120" s="555" t="s">
        <v>85</v>
      </c>
      <c r="BT120" s="555" t="s">
        <v>85</v>
      </c>
      <c r="BU120" s="555" t="s">
        <v>85</v>
      </c>
      <c r="BV120" s="555" t="s">
        <v>85</v>
      </c>
      <c r="BW120" s="555" t="s">
        <v>85</v>
      </c>
      <c r="BX120" s="555" t="s">
        <v>85</v>
      </c>
      <c r="BY120" s="555" t="s">
        <v>85</v>
      </c>
      <c r="BZ120" s="555" t="s">
        <v>85</v>
      </c>
      <c r="CA120" s="555" t="s">
        <v>85</v>
      </c>
      <c r="CB120" s="555" t="s">
        <v>85</v>
      </c>
      <c r="CC120" s="555" t="s">
        <v>85</v>
      </c>
      <c r="CD120" s="555" t="s">
        <v>102</v>
      </c>
      <c r="CE120" s="555" t="s">
        <v>85</v>
      </c>
      <c r="CF120" s="555" t="s">
        <v>85</v>
      </c>
      <c r="CG120" s="555" t="s">
        <v>85</v>
      </c>
      <c r="CH120" s="555" t="s">
        <v>102</v>
      </c>
      <c r="CI120" s="555" t="s">
        <v>102</v>
      </c>
      <c r="CJ120" s="555" t="s">
        <v>332</v>
      </c>
      <c r="CK120" s="555" t="s">
        <v>0</v>
      </c>
      <c r="CL120" s="555" t="s">
        <v>333</v>
      </c>
      <c r="CM120" s="555" t="s">
        <v>0</v>
      </c>
      <c r="CN120" s="555" t="s">
        <v>0</v>
      </c>
      <c r="CO120" s="555" t="s">
        <v>332</v>
      </c>
      <c r="CP120" s="555" t="s">
        <v>332</v>
      </c>
      <c r="CQ120" s="555" t="s">
        <v>333</v>
      </c>
      <c r="CR120" s="555" t="s">
        <v>333</v>
      </c>
      <c r="CS120" s="555" t="s">
        <v>333</v>
      </c>
      <c r="CT120" s="555" t="s">
        <v>333</v>
      </c>
      <c r="CU120" s="555" t="s">
        <v>333</v>
      </c>
      <c r="CV120" s="555" t="s">
        <v>51</v>
      </c>
      <c r="CW120" s="555" t="s">
        <v>15</v>
      </c>
      <c r="CX120" s="555" t="s">
        <v>15</v>
      </c>
      <c r="CY120" s="555" t="s">
        <v>15</v>
      </c>
      <c r="CZ120" s="555" t="s">
        <v>15</v>
      </c>
      <c r="DA120" s="555" t="s">
        <v>15</v>
      </c>
      <c r="DB120" s="555" t="s">
        <v>51</v>
      </c>
      <c r="DC120" s="555" t="s">
        <v>53</v>
      </c>
    </row>
    <row r="121" spans="1:107">
      <c r="A121" s="555" t="s">
        <v>203</v>
      </c>
      <c r="B121" s="1116">
        <v>45689</v>
      </c>
      <c r="C121" s="1115">
        <v>45698</v>
      </c>
      <c r="D121" s="1147">
        <v>3.5</v>
      </c>
      <c r="E121" s="368">
        <v>7.14</v>
      </c>
      <c r="F121" s="369">
        <v>1663</v>
      </c>
      <c r="G121" s="198">
        <v>20</v>
      </c>
      <c r="H121" s="198"/>
      <c r="I121" s="369"/>
      <c r="J121" s="369" t="s">
        <v>245</v>
      </c>
      <c r="K121" s="369" t="s">
        <v>246</v>
      </c>
      <c r="L121" s="369" t="s">
        <v>433</v>
      </c>
      <c r="M121" s="1107"/>
      <c r="O121" s="1147">
        <v>7.21</v>
      </c>
      <c r="P121" s="555">
        <v>1640</v>
      </c>
      <c r="Q121" s="555" t="s">
        <v>51</v>
      </c>
      <c r="R121" s="555" t="s">
        <v>51</v>
      </c>
      <c r="S121" s="555">
        <v>249</v>
      </c>
      <c r="T121" s="555">
        <v>249</v>
      </c>
      <c r="U121" s="555">
        <v>7</v>
      </c>
      <c r="V121" s="555">
        <v>162</v>
      </c>
      <c r="W121" s="555">
        <v>373</v>
      </c>
      <c r="X121" s="555">
        <v>132</v>
      </c>
      <c r="Y121" s="555">
        <v>54</v>
      </c>
      <c r="Z121" s="555">
        <v>182</v>
      </c>
      <c r="AA121" s="555">
        <v>2</v>
      </c>
      <c r="AB121" s="555">
        <v>552</v>
      </c>
      <c r="AC121" s="555" t="s">
        <v>30</v>
      </c>
      <c r="AD121" s="555" t="s">
        <v>17</v>
      </c>
      <c r="AE121" s="555" t="s">
        <v>17</v>
      </c>
      <c r="AF121" s="555">
        <v>4.3999999999999997E-2</v>
      </c>
      <c r="AG121" s="555" t="s">
        <v>37</v>
      </c>
      <c r="AH121" s="555" t="s">
        <v>17</v>
      </c>
      <c r="AI121" s="555" t="s">
        <v>17</v>
      </c>
      <c r="AJ121" s="555" t="s">
        <v>17</v>
      </c>
      <c r="AK121" s="555" t="s">
        <v>17</v>
      </c>
      <c r="AL121" s="555" t="s">
        <v>17</v>
      </c>
      <c r="AM121" s="555" t="s">
        <v>17</v>
      </c>
      <c r="AN121" s="555" t="s">
        <v>30</v>
      </c>
      <c r="AO121" s="555" t="s">
        <v>50</v>
      </c>
      <c r="AP121" s="555">
        <v>0.15</v>
      </c>
      <c r="AQ121" s="555" t="s">
        <v>52</v>
      </c>
      <c r="AR121" s="555" t="s">
        <v>30</v>
      </c>
      <c r="AS121" s="555" t="s">
        <v>17</v>
      </c>
      <c r="AT121" s="555" t="s">
        <v>17</v>
      </c>
      <c r="AU121" s="555">
        <v>4.5999999999999999E-2</v>
      </c>
      <c r="AV121" s="555" t="s">
        <v>37</v>
      </c>
      <c r="AW121" s="555" t="s">
        <v>17</v>
      </c>
      <c r="AX121" s="555" t="s">
        <v>17</v>
      </c>
      <c r="AY121" s="555" t="s">
        <v>17</v>
      </c>
      <c r="AZ121" s="555">
        <v>4.0000000000000001E-3</v>
      </c>
      <c r="BA121" s="555" t="s">
        <v>17</v>
      </c>
      <c r="BB121" s="555" t="s">
        <v>17</v>
      </c>
      <c r="BC121" s="555" t="s">
        <v>30</v>
      </c>
      <c r="BD121" s="555" t="s">
        <v>50</v>
      </c>
      <c r="BE121" s="555">
        <v>0.08</v>
      </c>
      <c r="BF121" s="555" t="s">
        <v>52</v>
      </c>
      <c r="BG121" s="555" t="s">
        <v>37</v>
      </c>
      <c r="BH121" s="555" t="s">
        <v>37</v>
      </c>
      <c r="BI121" s="555">
        <v>0.3</v>
      </c>
      <c r="BJ121" s="555">
        <v>0.12</v>
      </c>
      <c r="BK121" s="555" t="s">
        <v>30</v>
      </c>
      <c r="BL121" s="555">
        <v>0.53</v>
      </c>
      <c r="BM121" s="555">
        <v>0.53</v>
      </c>
      <c r="BN121" s="555">
        <v>18.899999999999999</v>
      </c>
      <c r="BO121" s="555">
        <v>19</v>
      </c>
      <c r="BP121" s="555">
        <v>0.34</v>
      </c>
      <c r="BQ121" s="555" t="s">
        <v>53</v>
      </c>
      <c r="BR121" s="555" t="s">
        <v>85</v>
      </c>
      <c r="BS121" s="555" t="s">
        <v>85</v>
      </c>
      <c r="BT121" s="555" t="s">
        <v>85</v>
      </c>
      <c r="BU121" s="555" t="s">
        <v>85</v>
      </c>
      <c r="BV121" s="555" t="s">
        <v>85</v>
      </c>
      <c r="BW121" s="555" t="s">
        <v>85</v>
      </c>
      <c r="BX121" s="555" t="s">
        <v>85</v>
      </c>
      <c r="BY121" s="555" t="s">
        <v>85</v>
      </c>
      <c r="BZ121" s="555" t="s">
        <v>85</v>
      </c>
      <c r="CA121" s="555" t="s">
        <v>85</v>
      </c>
      <c r="CB121" s="555" t="s">
        <v>85</v>
      </c>
      <c r="CC121" s="555" t="s">
        <v>85</v>
      </c>
      <c r="CD121" s="555" t="s">
        <v>102</v>
      </c>
      <c r="CE121" s="555" t="s">
        <v>85</v>
      </c>
      <c r="CF121" s="555" t="s">
        <v>85</v>
      </c>
      <c r="CG121" s="555" t="s">
        <v>85</v>
      </c>
      <c r="CH121" s="555" t="s">
        <v>102</v>
      </c>
      <c r="CI121" s="555" t="s">
        <v>102</v>
      </c>
      <c r="CJ121" s="555" t="s">
        <v>332</v>
      </c>
      <c r="CK121" s="555" t="s">
        <v>0</v>
      </c>
      <c r="CL121" s="555" t="s">
        <v>333</v>
      </c>
      <c r="CM121" s="555" t="s">
        <v>0</v>
      </c>
      <c r="CN121" s="555" t="s">
        <v>0</v>
      </c>
      <c r="CO121" s="555" t="s">
        <v>332</v>
      </c>
      <c r="CP121" s="555" t="s">
        <v>332</v>
      </c>
      <c r="CQ121" s="555" t="s">
        <v>333</v>
      </c>
      <c r="CR121" s="555" t="s">
        <v>333</v>
      </c>
      <c r="CS121" s="555" t="s">
        <v>333</v>
      </c>
      <c r="CT121" s="555" t="s">
        <v>333</v>
      </c>
      <c r="CU121" s="555" t="s">
        <v>333</v>
      </c>
      <c r="CV121" s="555" t="s">
        <v>51</v>
      </c>
      <c r="CW121" s="555" t="s">
        <v>15</v>
      </c>
      <c r="CX121" s="555" t="s">
        <v>15</v>
      </c>
      <c r="CY121" s="555" t="s">
        <v>15</v>
      </c>
      <c r="CZ121" s="555" t="s">
        <v>15</v>
      </c>
      <c r="DA121" s="555" t="s">
        <v>15</v>
      </c>
      <c r="DB121" s="555" t="s">
        <v>51</v>
      </c>
      <c r="DC121" s="555" t="s">
        <v>53</v>
      </c>
    </row>
    <row r="122" spans="1:107">
      <c r="A122" s="555" t="s">
        <v>203</v>
      </c>
      <c r="B122" s="1116">
        <v>45748</v>
      </c>
      <c r="C122" s="1115">
        <v>45757</v>
      </c>
      <c r="D122" s="1147">
        <v>2.4300000000000002</v>
      </c>
      <c r="E122" s="368">
        <v>7.25</v>
      </c>
      <c r="F122" s="369">
        <v>1495</v>
      </c>
      <c r="G122" s="198">
        <v>20.2</v>
      </c>
      <c r="H122" s="198">
        <v>85.3</v>
      </c>
      <c r="I122" s="369">
        <v>123</v>
      </c>
      <c r="J122" s="369" t="s">
        <v>245</v>
      </c>
      <c r="K122" s="369" t="s">
        <v>246</v>
      </c>
      <c r="L122" s="369" t="s">
        <v>433</v>
      </c>
      <c r="M122" s="1107"/>
      <c r="O122" s="1147">
        <v>7.22</v>
      </c>
      <c r="P122" s="555">
        <v>1570</v>
      </c>
      <c r="Q122" s="555" t="s">
        <v>51</v>
      </c>
      <c r="R122" s="555" t="s">
        <v>51</v>
      </c>
      <c r="S122" s="555">
        <v>240</v>
      </c>
      <c r="T122" s="555">
        <v>240</v>
      </c>
      <c r="U122" s="555">
        <v>16</v>
      </c>
      <c r="V122" s="555">
        <v>133</v>
      </c>
      <c r="W122" s="555">
        <v>338</v>
      </c>
      <c r="X122" s="555">
        <v>106</v>
      </c>
      <c r="Y122" s="555">
        <v>45</v>
      </c>
      <c r="Z122" s="555">
        <v>162</v>
      </c>
      <c r="AA122" s="555">
        <v>3</v>
      </c>
      <c r="AB122" s="555">
        <v>450</v>
      </c>
      <c r="AC122" s="555" t="s">
        <v>30</v>
      </c>
      <c r="AD122" s="555" t="s">
        <v>17</v>
      </c>
      <c r="AE122" s="555" t="s">
        <v>17</v>
      </c>
      <c r="AF122" s="555">
        <v>3.5999999999999997E-2</v>
      </c>
      <c r="AG122" s="555" t="s">
        <v>37</v>
      </c>
      <c r="AH122" s="555" t="s">
        <v>17</v>
      </c>
      <c r="AI122" s="555" t="s">
        <v>17</v>
      </c>
      <c r="AJ122" s="555" t="s">
        <v>17</v>
      </c>
      <c r="AK122" s="555">
        <v>6.0000000000000001E-3</v>
      </c>
      <c r="AL122" s="555" t="s">
        <v>17</v>
      </c>
      <c r="AM122" s="555" t="s">
        <v>17</v>
      </c>
      <c r="AN122" s="555" t="s">
        <v>30</v>
      </c>
      <c r="AO122" s="555">
        <v>1.4E-2</v>
      </c>
      <c r="AP122" s="555">
        <v>0.15</v>
      </c>
      <c r="AQ122" s="555" t="s">
        <v>52</v>
      </c>
      <c r="AR122" s="555">
        <v>0.05</v>
      </c>
      <c r="AS122" s="555" t="s">
        <v>17</v>
      </c>
      <c r="AT122" s="555" t="s">
        <v>17</v>
      </c>
      <c r="AU122" s="555">
        <v>3.9E-2</v>
      </c>
      <c r="AV122" s="555" t="s">
        <v>37</v>
      </c>
      <c r="AW122" s="555" t="s">
        <v>17</v>
      </c>
      <c r="AX122" s="555" t="s">
        <v>17</v>
      </c>
      <c r="AY122" s="555" t="s">
        <v>17</v>
      </c>
      <c r="AZ122" s="555">
        <v>1.2E-2</v>
      </c>
      <c r="BA122" s="555">
        <v>1E-3</v>
      </c>
      <c r="BB122" s="555" t="s">
        <v>17</v>
      </c>
      <c r="BC122" s="555" t="s">
        <v>30</v>
      </c>
      <c r="BD122" s="555">
        <v>8.9999999999999993E-3</v>
      </c>
      <c r="BE122" s="555">
        <v>0.12</v>
      </c>
      <c r="BF122" s="555">
        <v>0.12</v>
      </c>
      <c r="BG122" s="555" t="s">
        <v>37</v>
      </c>
      <c r="BH122" s="555" t="s">
        <v>37</v>
      </c>
      <c r="BI122" s="555">
        <v>0.4</v>
      </c>
      <c r="BJ122" s="555">
        <v>0.01</v>
      </c>
      <c r="BK122" s="555" t="s">
        <v>30</v>
      </c>
      <c r="BL122" s="555">
        <v>0.54</v>
      </c>
      <c r="BM122" s="555">
        <v>0.54</v>
      </c>
      <c r="BN122" s="555">
        <v>17.100000000000001</v>
      </c>
      <c r="BO122" s="555">
        <v>16.100000000000001</v>
      </c>
      <c r="BP122" s="555">
        <v>2.96</v>
      </c>
      <c r="BQ122" s="555" t="s">
        <v>53</v>
      </c>
      <c r="BR122" s="555" t="s">
        <v>85</v>
      </c>
      <c r="BS122" s="555" t="s">
        <v>85</v>
      </c>
      <c r="BT122" s="555" t="s">
        <v>85</v>
      </c>
      <c r="BU122" s="555" t="s">
        <v>85</v>
      </c>
      <c r="BV122" s="555" t="s">
        <v>85</v>
      </c>
      <c r="BW122" s="555" t="s">
        <v>85</v>
      </c>
      <c r="BX122" s="555" t="s">
        <v>85</v>
      </c>
      <c r="BY122" s="555" t="s">
        <v>85</v>
      </c>
      <c r="BZ122" s="555" t="s">
        <v>85</v>
      </c>
      <c r="CA122" s="555" t="s">
        <v>85</v>
      </c>
      <c r="CB122" s="555" t="s">
        <v>85</v>
      </c>
      <c r="CC122" s="555" t="s">
        <v>85</v>
      </c>
      <c r="CD122" s="555" t="s">
        <v>102</v>
      </c>
      <c r="CE122" s="555" t="s">
        <v>85</v>
      </c>
      <c r="CF122" s="555" t="s">
        <v>85</v>
      </c>
      <c r="CG122" s="555" t="s">
        <v>85</v>
      </c>
      <c r="CH122" s="555" t="s">
        <v>102</v>
      </c>
      <c r="CI122" s="555" t="s">
        <v>102</v>
      </c>
      <c r="CJ122" s="555" t="s">
        <v>332</v>
      </c>
      <c r="CK122" s="555" t="s">
        <v>0</v>
      </c>
      <c r="CL122" s="555" t="s">
        <v>333</v>
      </c>
      <c r="CM122" s="555" t="s">
        <v>0</v>
      </c>
      <c r="CN122" s="555" t="s">
        <v>0</v>
      </c>
      <c r="CO122" s="555" t="s">
        <v>332</v>
      </c>
      <c r="CP122" s="555" t="s">
        <v>332</v>
      </c>
      <c r="CQ122" s="555" t="s">
        <v>333</v>
      </c>
      <c r="CR122" s="555" t="s">
        <v>333</v>
      </c>
      <c r="CS122" s="555" t="s">
        <v>333</v>
      </c>
      <c r="CT122" s="555" t="s">
        <v>333</v>
      </c>
      <c r="CU122" s="555" t="s">
        <v>333</v>
      </c>
      <c r="CV122" s="555" t="s">
        <v>51</v>
      </c>
      <c r="CW122" s="555" t="s">
        <v>15</v>
      </c>
      <c r="CX122" s="555" t="s">
        <v>15</v>
      </c>
      <c r="CY122" s="555" t="s">
        <v>15</v>
      </c>
      <c r="CZ122" s="555" t="s">
        <v>15</v>
      </c>
      <c r="DA122" s="555" t="s">
        <v>15</v>
      </c>
      <c r="DB122" s="555" t="s">
        <v>51</v>
      </c>
      <c r="DC122" s="555" t="s">
        <v>53</v>
      </c>
    </row>
    <row r="123" spans="1:107">
      <c r="A123" s="555" t="s">
        <v>203</v>
      </c>
      <c r="B123" s="1116">
        <v>45809</v>
      </c>
      <c r="C123" s="1115">
        <v>45833</v>
      </c>
      <c r="D123" s="1147">
        <v>2.12</v>
      </c>
      <c r="E123" s="368">
        <v>7</v>
      </c>
      <c r="F123" s="369">
        <v>1578</v>
      </c>
      <c r="G123" s="198">
        <v>17.7</v>
      </c>
      <c r="H123" s="198">
        <v>76.099999999999994</v>
      </c>
      <c r="I123" s="369">
        <v>208</v>
      </c>
      <c r="J123" s="369" t="s">
        <v>245</v>
      </c>
      <c r="K123" s="369" t="s">
        <v>246</v>
      </c>
      <c r="L123" s="369" t="s">
        <v>433</v>
      </c>
      <c r="M123" s="1107"/>
      <c r="O123" s="555">
        <v>7.32</v>
      </c>
      <c r="P123" s="555">
        <v>1560</v>
      </c>
      <c r="Q123" s="555" t="s">
        <v>51</v>
      </c>
      <c r="R123" s="555" t="s">
        <v>51</v>
      </c>
      <c r="S123" s="555">
        <v>246</v>
      </c>
      <c r="T123" s="555">
        <v>246</v>
      </c>
      <c r="U123" s="555">
        <v>18</v>
      </c>
      <c r="V123" s="555">
        <v>145</v>
      </c>
      <c r="W123" s="555">
        <v>347</v>
      </c>
      <c r="X123" s="555">
        <v>107</v>
      </c>
      <c r="Y123" s="555">
        <v>51</v>
      </c>
      <c r="Z123" s="555">
        <v>178</v>
      </c>
      <c r="AA123" s="555">
        <v>2</v>
      </c>
      <c r="AB123" s="555">
        <v>477</v>
      </c>
      <c r="AC123" s="555" t="s">
        <v>30</v>
      </c>
      <c r="AD123" s="555" t="s">
        <v>17</v>
      </c>
      <c r="AE123" s="555" t="s">
        <v>17</v>
      </c>
      <c r="AF123" s="555">
        <v>3.7999999999999999E-2</v>
      </c>
      <c r="AG123" s="555" t="s">
        <v>37</v>
      </c>
      <c r="AH123" s="555" t="s">
        <v>17</v>
      </c>
      <c r="AI123" s="555" t="s">
        <v>17</v>
      </c>
      <c r="AJ123" s="555" t="s">
        <v>17</v>
      </c>
      <c r="AK123" s="555">
        <v>2E-3</v>
      </c>
      <c r="AL123" s="555" t="s">
        <v>17</v>
      </c>
      <c r="AM123" s="555" t="s">
        <v>17</v>
      </c>
      <c r="AN123" s="555" t="s">
        <v>30</v>
      </c>
      <c r="AO123" s="555">
        <v>6.0000000000000001E-3</v>
      </c>
      <c r="AP123" s="555">
        <v>0.14000000000000001</v>
      </c>
      <c r="AQ123" s="555" t="s">
        <v>52</v>
      </c>
      <c r="AR123" s="555">
        <v>0.02</v>
      </c>
      <c r="AS123" s="555" t="s">
        <v>17</v>
      </c>
      <c r="AT123" s="555" t="s">
        <v>17</v>
      </c>
      <c r="AU123" s="555">
        <v>3.5999999999999997E-2</v>
      </c>
      <c r="AV123" s="555" t="s">
        <v>37</v>
      </c>
      <c r="AW123" s="555" t="s">
        <v>17</v>
      </c>
      <c r="AX123" s="555">
        <v>2E-3</v>
      </c>
      <c r="AY123" s="555" t="s">
        <v>17</v>
      </c>
      <c r="AZ123" s="555">
        <v>4.0000000000000001E-3</v>
      </c>
      <c r="BA123" s="555" t="s">
        <v>17</v>
      </c>
      <c r="BB123" s="555" t="s">
        <v>17</v>
      </c>
      <c r="BC123" s="555" t="s">
        <v>30</v>
      </c>
      <c r="BD123" s="555">
        <v>0.01</v>
      </c>
      <c r="BE123" s="555">
        <v>0.11</v>
      </c>
      <c r="BF123" s="555" t="s">
        <v>52</v>
      </c>
      <c r="BG123" s="555" t="s">
        <v>37</v>
      </c>
      <c r="BH123" s="555" t="s">
        <v>37</v>
      </c>
      <c r="BI123" s="555">
        <v>0.3</v>
      </c>
      <c r="BJ123" s="555">
        <v>0.01</v>
      </c>
      <c r="BK123" s="555" t="s">
        <v>30</v>
      </c>
      <c r="BL123" s="555">
        <v>0.38</v>
      </c>
      <c r="BM123" s="555">
        <v>0.38</v>
      </c>
      <c r="BN123" s="555">
        <v>17.7</v>
      </c>
      <c r="BO123" s="555">
        <v>17.3</v>
      </c>
      <c r="BP123" s="555">
        <v>1.1200000000000001</v>
      </c>
      <c r="BQ123" s="555" t="s">
        <v>53</v>
      </c>
      <c r="BR123" s="555" t="s">
        <v>85</v>
      </c>
      <c r="BS123" s="555" t="s">
        <v>85</v>
      </c>
      <c r="BT123" s="555" t="s">
        <v>85</v>
      </c>
      <c r="BU123" s="555" t="s">
        <v>85</v>
      </c>
      <c r="BV123" s="555" t="s">
        <v>85</v>
      </c>
      <c r="BW123" s="555" t="s">
        <v>85</v>
      </c>
      <c r="BX123" s="555" t="s">
        <v>85</v>
      </c>
      <c r="BY123" s="555" t="s">
        <v>85</v>
      </c>
      <c r="BZ123" s="555" t="s">
        <v>85</v>
      </c>
      <c r="CA123" s="555" t="s">
        <v>85</v>
      </c>
      <c r="CB123" s="555" t="s">
        <v>85</v>
      </c>
      <c r="CC123" s="555" t="s">
        <v>85</v>
      </c>
      <c r="CD123" s="555" t="s">
        <v>102</v>
      </c>
      <c r="CE123" s="555" t="s">
        <v>85</v>
      </c>
      <c r="CF123" s="555" t="s">
        <v>85</v>
      </c>
      <c r="CG123" s="555" t="s">
        <v>85</v>
      </c>
      <c r="CH123" s="555" t="s">
        <v>102</v>
      </c>
      <c r="CI123" s="555" t="s">
        <v>102</v>
      </c>
      <c r="CJ123" s="555" t="s">
        <v>332</v>
      </c>
      <c r="CK123" s="555" t="s">
        <v>0</v>
      </c>
      <c r="CL123" s="555" t="s">
        <v>333</v>
      </c>
      <c r="CM123" s="555" t="s">
        <v>0</v>
      </c>
      <c r="CN123" s="555" t="s">
        <v>0</v>
      </c>
      <c r="CO123" s="555" t="s">
        <v>332</v>
      </c>
      <c r="CP123" s="555" t="s">
        <v>332</v>
      </c>
      <c r="CQ123" s="555" t="s">
        <v>333</v>
      </c>
      <c r="CR123" s="555" t="s">
        <v>333</v>
      </c>
      <c r="CS123" s="555" t="s">
        <v>333</v>
      </c>
      <c r="CT123" s="555" t="s">
        <v>333</v>
      </c>
      <c r="CU123" s="555" t="s">
        <v>333</v>
      </c>
      <c r="CV123" s="555" t="s">
        <v>51</v>
      </c>
      <c r="CW123" s="555" t="s">
        <v>15</v>
      </c>
      <c r="CX123" s="555" t="s">
        <v>15</v>
      </c>
      <c r="CY123" s="555" t="s">
        <v>15</v>
      </c>
      <c r="CZ123" s="555" t="s">
        <v>15</v>
      </c>
      <c r="DA123" s="555" t="s">
        <v>15</v>
      </c>
      <c r="DB123" s="555" t="s">
        <v>51</v>
      </c>
      <c r="DC123" s="555" t="s">
        <v>53</v>
      </c>
    </row>
    <row r="124" spans="1:107">
      <c r="A124" s="555" t="s">
        <v>203</v>
      </c>
      <c r="B124" s="1116">
        <v>45839</v>
      </c>
      <c r="C124" s="1115">
        <v>45859</v>
      </c>
      <c r="D124" s="1147">
        <v>2.17</v>
      </c>
      <c r="E124" s="368">
        <v>7.07</v>
      </c>
      <c r="F124" s="369">
        <v>1372</v>
      </c>
      <c r="G124" s="198">
        <v>20.5</v>
      </c>
      <c r="H124" s="198">
        <v>76.8</v>
      </c>
      <c r="I124" s="369">
        <v>136</v>
      </c>
      <c r="J124" s="369" t="s">
        <v>245</v>
      </c>
      <c r="K124" s="369" t="s">
        <v>246</v>
      </c>
      <c r="L124" s="369" t="s">
        <v>433</v>
      </c>
      <c r="M124" s="1107"/>
      <c r="N124" s="555" t="s">
        <v>879</v>
      </c>
      <c r="O124" s="1147">
        <v>7.24</v>
      </c>
      <c r="P124" s="555">
        <v>1500</v>
      </c>
      <c r="Q124" s="555" t="s">
        <v>51</v>
      </c>
      <c r="R124" s="555" t="s">
        <v>51</v>
      </c>
      <c r="S124" s="555">
        <v>246</v>
      </c>
      <c r="T124" s="555">
        <v>246</v>
      </c>
      <c r="U124" s="555">
        <v>19</v>
      </c>
      <c r="V124" s="555">
        <v>159</v>
      </c>
      <c r="W124" s="555">
        <v>362</v>
      </c>
      <c r="X124" s="555">
        <v>109</v>
      </c>
      <c r="Y124" s="555">
        <v>46</v>
      </c>
      <c r="Z124" s="555">
        <v>166</v>
      </c>
      <c r="AA124" s="555">
        <v>2</v>
      </c>
      <c r="AB124" s="555">
        <v>462</v>
      </c>
      <c r="AC124" s="555" t="s">
        <v>30</v>
      </c>
      <c r="AD124" s="555" t="s">
        <v>17</v>
      </c>
      <c r="AE124" s="555" t="s">
        <v>17</v>
      </c>
      <c r="AF124" s="555">
        <v>0.04</v>
      </c>
      <c r="AG124" s="555" t="s">
        <v>37</v>
      </c>
      <c r="AH124" s="555" t="s">
        <v>17</v>
      </c>
      <c r="AI124" s="555">
        <v>4.0000000000000001E-3</v>
      </c>
      <c r="AJ124" s="555" t="s">
        <v>17</v>
      </c>
      <c r="AK124" s="555">
        <v>2E-3</v>
      </c>
      <c r="AL124" s="555" t="s">
        <v>17</v>
      </c>
      <c r="AM124" s="555" t="s">
        <v>17</v>
      </c>
      <c r="AN124" s="555" t="s">
        <v>30</v>
      </c>
      <c r="AO124" s="555">
        <v>1.6E-2</v>
      </c>
      <c r="AP124" s="555">
        <v>0.14000000000000001</v>
      </c>
      <c r="AQ124" s="555" t="s">
        <v>52</v>
      </c>
      <c r="AR124" s="555" t="s">
        <v>30</v>
      </c>
      <c r="AS124" s="555" t="s">
        <v>17</v>
      </c>
      <c r="AT124" s="555" t="s">
        <v>17</v>
      </c>
      <c r="AU124" s="555">
        <v>4.3999999999999997E-2</v>
      </c>
      <c r="AV124" s="555" t="s">
        <v>37</v>
      </c>
      <c r="AW124" s="555" t="s">
        <v>17</v>
      </c>
      <c r="AX124" s="555">
        <v>7.0000000000000001E-3</v>
      </c>
      <c r="AY124" s="555" t="s">
        <v>17</v>
      </c>
      <c r="AZ124" s="555">
        <v>4.0000000000000001E-3</v>
      </c>
      <c r="BA124" s="555">
        <v>1E-3</v>
      </c>
      <c r="BB124" s="555" t="s">
        <v>17</v>
      </c>
      <c r="BC124" s="555" t="s">
        <v>30</v>
      </c>
      <c r="BD124" s="555">
        <v>1.2999999999999999E-2</v>
      </c>
      <c r="BE124" s="555">
        <v>0.16</v>
      </c>
      <c r="BF124" s="555" t="s">
        <v>52</v>
      </c>
      <c r="BG124" s="555" t="s">
        <v>37</v>
      </c>
      <c r="BH124" s="555" t="s">
        <v>37</v>
      </c>
      <c r="BI124" s="555">
        <v>0.3</v>
      </c>
      <c r="BJ124" s="555">
        <v>0.03</v>
      </c>
      <c r="BK124" s="555" t="s">
        <v>30</v>
      </c>
      <c r="BL124" s="555">
        <v>0.36</v>
      </c>
      <c r="BM124" s="555">
        <v>0.36</v>
      </c>
      <c r="BN124" s="555">
        <v>18.399999999999999</v>
      </c>
      <c r="BO124" s="555">
        <v>16.5</v>
      </c>
      <c r="BP124" s="555">
        <v>5.55</v>
      </c>
      <c r="BQ124" s="555" t="s">
        <v>53</v>
      </c>
      <c r="BR124" s="555" t="s">
        <v>85</v>
      </c>
      <c r="BS124" s="555" t="s">
        <v>85</v>
      </c>
      <c r="BT124" s="555" t="s">
        <v>85</v>
      </c>
      <c r="BU124" s="555" t="s">
        <v>85</v>
      </c>
      <c r="BV124" s="555" t="s">
        <v>85</v>
      </c>
      <c r="BW124" s="555" t="s">
        <v>85</v>
      </c>
      <c r="BX124" s="555" t="s">
        <v>85</v>
      </c>
      <c r="BY124" s="555" t="s">
        <v>85</v>
      </c>
      <c r="BZ124" s="555" t="s">
        <v>85</v>
      </c>
      <c r="CA124" s="555" t="s">
        <v>85</v>
      </c>
      <c r="CB124" s="555" t="s">
        <v>85</v>
      </c>
      <c r="CC124" s="555" t="s">
        <v>85</v>
      </c>
      <c r="CD124" s="555" t="s">
        <v>102</v>
      </c>
      <c r="CE124" s="555" t="s">
        <v>85</v>
      </c>
      <c r="CF124" s="555" t="s">
        <v>85</v>
      </c>
      <c r="CG124" s="555" t="s">
        <v>85</v>
      </c>
      <c r="CH124" s="555" t="s">
        <v>102</v>
      </c>
      <c r="CI124" s="555" t="s">
        <v>102</v>
      </c>
      <c r="CJ124" s="555" t="s">
        <v>332</v>
      </c>
      <c r="CK124" s="555" t="s">
        <v>0</v>
      </c>
      <c r="CL124" s="555" t="s">
        <v>333</v>
      </c>
      <c r="CM124" s="555" t="s">
        <v>0</v>
      </c>
      <c r="CN124" s="555" t="s">
        <v>0</v>
      </c>
      <c r="CO124" s="555" t="s">
        <v>332</v>
      </c>
      <c r="CP124" s="555" t="s">
        <v>332</v>
      </c>
      <c r="CQ124" s="555" t="s">
        <v>333</v>
      </c>
      <c r="CR124" s="555" t="s">
        <v>333</v>
      </c>
      <c r="CS124" s="555" t="s">
        <v>333</v>
      </c>
      <c r="CT124" s="555" t="s">
        <v>333</v>
      </c>
      <c r="CU124" s="555" t="s">
        <v>333</v>
      </c>
      <c r="CV124" s="555" t="s">
        <v>51</v>
      </c>
      <c r="CW124" s="555" t="s">
        <v>15</v>
      </c>
      <c r="CX124" s="555" t="s">
        <v>15</v>
      </c>
      <c r="CY124" s="555" t="s">
        <v>15</v>
      </c>
      <c r="CZ124" s="555" t="s">
        <v>15</v>
      </c>
      <c r="DA124" s="555" t="s">
        <v>15</v>
      </c>
      <c r="DB124" s="555" t="s">
        <v>51</v>
      </c>
      <c r="DC124" s="555" t="s">
        <v>53</v>
      </c>
    </row>
    <row r="125" spans="1:107">
      <c r="A125" s="555" t="s">
        <v>203</v>
      </c>
      <c r="B125" s="1116">
        <v>45870</v>
      </c>
      <c r="C125" s="1115"/>
      <c r="D125" s="1147"/>
      <c r="E125" s="368"/>
      <c r="F125" s="369"/>
      <c r="G125" s="198"/>
      <c r="H125" s="198"/>
      <c r="I125" s="369"/>
      <c r="J125" s="369"/>
      <c r="K125" s="369"/>
      <c r="L125" s="369"/>
      <c r="M125" s="1107"/>
      <c r="O125" s="1147"/>
      <c r="P125" s="555"/>
      <c r="Q125" s="555"/>
      <c r="R125" s="555"/>
      <c r="S125" s="555"/>
      <c r="T125" s="555"/>
      <c r="U125" s="555"/>
      <c r="V125" s="555"/>
      <c r="W125" s="555"/>
      <c r="X125" s="555"/>
      <c r="Y125" s="555"/>
      <c r="Z125" s="555"/>
      <c r="AA125" s="555"/>
      <c r="AB125" s="555"/>
      <c r="AC125" s="555"/>
      <c r="AD125" s="555"/>
      <c r="AE125" s="555"/>
      <c r="AF125" s="555"/>
      <c r="AG125" s="555"/>
      <c r="AH125" s="555"/>
      <c r="AI125" s="555"/>
      <c r="AJ125" s="555"/>
      <c r="AK125" s="555"/>
      <c r="AL125" s="555"/>
      <c r="AM125" s="555"/>
      <c r="AN125" s="555"/>
      <c r="AO125" s="555"/>
      <c r="AP125" s="555"/>
      <c r="AQ125" s="555"/>
      <c r="AR125" s="555"/>
      <c r="AS125" s="555"/>
      <c r="AT125" s="555"/>
      <c r="AU125" s="555"/>
      <c r="AV125" s="555"/>
      <c r="AW125" s="555"/>
      <c r="AX125" s="555"/>
      <c r="AY125" s="555"/>
      <c r="AZ125" s="555"/>
      <c r="BA125" s="555"/>
      <c r="BB125" s="555"/>
      <c r="BC125" s="555"/>
      <c r="BD125" s="555"/>
      <c r="BE125" s="555"/>
      <c r="BF125" s="555"/>
      <c r="BG125" s="555"/>
      <c r="BH125" s="555"/>
      <c r="BI125" s="555"/>
      <c r="BJ125" s="555"/>
      <c r="BK125" s="555"/>
      <c r="BL125" s="555"/>
      <c r="BM125" s="555"/>
      <c r="BN125" s="555"/>
      <c r="BO125" s="555"/>
      <c r="BP125" s="555"/>
      <c r="BQ125" s="555"/>
      <c r="BR125" s="555"/>
      <c r="BS125" s="555"/>
      <c r="BT125" s="555"/>
      <c r="BU125" s="555"/>
      <c r="BV125" s="555"/>
      <c r="BW125" s="555"/>
      <c r="BX125" s="555"/>
      <c r="BY125" s="555"/>
      <c r="BZ125" s="555"/>
      <c r="CA125" s="555"/>
      <c r="CB125" s="555"/>
      <c r="CC125" s="555"/>
      <c r="CD125" s="555"/>
      <c r="CE125" s="555"/>
      <c r="CF125" s="555"/>
      <c r="CG125" s="555"/>
      <c r="CH125" s="555"/>
      <c r="CI125" s="555"/>
      <c r="CJ125" s="555"/>
      <c r="CK125" s="555"/>
      <c r="CL125" s="555"/>
      <c r="CM125" s="555"/>
      <c r="CN125" s="555"/>
      <c r="CO125" s="555"/>
      <c r="CP125" s="555"/>
      <c r="CQ125" s="555"/>
      <c r="CR125" s="555"/>
      <c r="CS125" s="555"/>
      <c r="CT125" s="555"/>
      <c r="CU125" s="555"/>
      <c r="CV125" s="555"/>
      <c r="CW125" s="555"/>
      <c r="CX125" s="555"/>
      <c r="CY125" s="555"/>
      <c r="CZ125" s="555"/>
      <c r="DA125" s="555"/>
      <c r="DB125" s="555"/>
      <c r="DC125" s="555"/>
    </row>
    <row r="126" spans="1:107">
      <c r="A126" s="555" t="s">
        <v>203</v>
      </c>
      <c r="B126" s="1116">
        <v>45901</v>
      </c>
      <c r="C126" s="1115"/>
      <c r="D126" s="1147"/>
      <c r="E126" s="368"/>
      <c r="F126" s="369"/>
      <c r="G126" s="198"/>
      <c r="H126" s="198"/>
      <c r="I126" s="369"/>
      <c r="J126" s="369"/>
      <c r="K126" s="369"/>
      <c r="L126" s="369"/>
      <c r="M126" s="1107"/>
      <c r="O126" s="1147"/>
      <c r="P126" s="555"/>
      <c r="Q126" s="555"/>
      <c r="R126" s="555"/>
      <c r="S126" s="555"/>
      <c r="T126" s="555"/>
      <c r="U126" s="555"/>
      <c r="V126" s="555"/>
      <c r="W126" s="555"/>
      <c r="X126" s="555"/>
      <c r="Y126" s="555"/>
      <c r="Z126" s="555"/>
      <c r="AA126" s="555"/>
      <c r="AB126" s="555"/>
      <c r="AC126" s="555"/>
      <c r="AD126" s="555"/>
      <c r="AE126" s="555"/>
      <c r="AF126" s="555"/>
      <c r="AG126" s="555"/>
      <c r="AH126" s="555"/>
      <c r="AI126" s="555"/>
      <c r="AJ126" s="555"/>
      <c r="AK126" s="555"/>
      <c r="AL126" s="555"/>
      <c r="AM126" s="555"/>
      <c r="AN126" s="555"/>
      <c r="AO126" s="555"/>
      <c r="AP126" s="555"/>
      <c r="AQ126" s="555"/>
      <c r="AR126" s="555"/>
      <c r="AS126" s="555"/>
      <c r="AT126" s="555"/>
      <c r="AU126" s="555"/>
      <c r="AV126" s="555"/>
      <c r="AW126" s="555"/>
      <c r="AX126" s="555"/>
      <c r="AY126" s="555"/>
      <c r="AZ126" s="555"/>
      <c r="BA126" s="555"/>
      <c r="BB126" s="555"/>
      <c r="BC126" s="555"/>
      <c r="BD126" s="555"/>
      <c r="BE126" s="555"/>
      <c r="BF126" s="555"/>
      <c r="BG126" s="555"/>
      <c r="BH126" s="555"/>
      <c r="BI126" s="555"/>
      <c r="BJ126" s="555"/>
      <c r="BK126" s="555"/>
      <c r="BL126" s="555"/>
      <c r="BM126" s="555"/>
      <c r="BN126" s="555"/>
      <c r="BO126" s="555"/>
      <c r="BP126" s="555"/>
      <c r="BQ126" s="555"/>
      <c r="BR126" s="555"/>
      <c r="BS126" s="555"/>
      <c r="BT126" s="555"/>
      <c r="BU126" s="555"/>
      <c r="BV126" s="555"/>
      <c r="BW126" s="555"/>
      <c r="BX126" s="555"/>
      <c r="BY126" s="555"/>
      <c r="BZ126" s="555"/>
      <c r="CA126" s="555"/>
      <c r="CB126" s="555"/>
      <c r="CC126" s="555"/>
      <c r="CD126" s="555"/>
      <c r="CE126" s="555"/>
      <c r="CF126" s="555"/>
      <c r="CG126" s="555"/>
      <c r="CH126" s="555"/>
      <c r="CI126" s="555"/>
      <c r="CJ126" s="555"/>
      <c r="CK126" s="555"/>
      <c r="CL126" s="555"/>
      <c r="CM126" s="555"/>
      <c r="CN126" s="555"/>
      <c r="CO126" s="555"/>
      <c r="CP126" s="555"/>
      <c r="CQ126" s="555"/>
      <c r="CR126" s="555"/>
      <c r="CS126" s="555"/>
      <c r="CT126" s="555"/>
      <c r="CU126" s="555"/>
      <c r="CV126" s="555"/>
      <c r="CW126" s="555"/>
      <c r="CX126" s="555"/>
      <c r="CY126" s="555"/>
      <c r="CZ126" s="555"/>
      <c r="DA126" s="555"/>
      <c r="DB126" s="555"/>
      <c r="DC126" s="555"/>
    </row>
    <row r="127" spans="1:107">
      <c r="A127" s="555" t="s">
        <v>203</v>
      </c>
      <c r="B127" s="1116">
        <v>45931</v>
      </c>
      <c r="C127" s="1115"/>
      <c r="D127" s="1147"/>
      <c r="E127" s="368"/>
      <c r="F127" s="369"/>
      <c r="G127" s="198"/>
      <c r="H127" s="198"/>
      <c r="I127" s="369"/>
      <c r="J127" s="369"/>
      <c r="K127" s="369"/>
      <c r="L127" s="369"/>
      <c r="M127" s="1107"/>
      <c r="O127" s="1147"/>
      <c r="P127" s="555"/>
      <c r="Q127" s="555"/>
      <c r="R127" s="555"/>
      <c r="S127" s="555"/>
      <c r="T127" s="555"/>
      <c r="U127" s="555"/>
      <c r="V127" s="555"/>
      <c r="W127" s="555"/>
      <c r="X127" s="555"/>
      <c r="Y127" s="555"/>
      <c r="Z127" s="555"/>
      <c r="AA127" s="555"/>
      <c r="AB127" s="555"/>
      <c r="AC127" s="555"/>
      <c r="AD127" s="555"/>
      <c r="AE127" s="555"/>
      <c r="AF127" s="555"/>
      <c r="AG127" s="555"/>
      <c r="AH127" s="555"/>
      <c r="AI127" s="555"/>
      <c r="AJ127" s="555"/>
      <c r="AK127" s="555"/>
      <c r="AL127" s="555"/>
      <c r="AM127" s="555"/>
      <c r="AN127" s="555"/>
      <c r="AO127" s="555"/>
      <c r="AP127" s="555"/>
      <c r="AQ127" s="555"/>
      <c r="AR127" s="555"/>
      <c r="AS127" s="555"/>
      <c r="AT127" s="555"/>
      <c r="AU127" s="555"/>
      <c r="AV127" s="555"/>
      <c r="AW127" s="555"/>
      <c r="AX127" s="555"/>
      <c r="AY127" s="555"/>
      <c r="AZ127" s="555"/>
      <c r="BA127" s="555"/>
      <c r="BB127" s="555"/>
      <c r="BC127" s="555"/>
      <c r="BD127" s="555"/>
      <c r="BE127" s="555"/>
      <c r="BF127" s="555"/>
      <c r="BG127" s="555"/>
      <c r="BH127" s="555"/>
      <c r="BI127" s="555"/>
      <c r="BJ127" s="555"/>
      <c r="BK127" s="555"/>
      <c r="BL127" s="555"/>
      <c r="BM127" s="555"/>
      <c r="BN127" s="555"/>
      <c r="BO127" s="555"/>
      <c r="BP127" s="555"/>
      <c r="BQ127" s="555"/>
      <c r="BR127" s="555"/>
      <c r="BS127" s="555"/>
      <c r="BT127" s="555"/>
      <c r="BU127" s="555"/>
      <c r="BV127" s="555"/>
      <c r="BW127" s="555"/>
      <c r="BX127" s="555"/>
      <c r="BY127" s="555"/>
      <c r="BZ127" s="555"/>
      <c r="CA127" s="555"/>
      <c r="CB127" s="555"/>
      <c r="CC127" s="555"/>
      <c r="CD127" s="555"/>
      <c r="CE127" s="555"/>
      <c r="CF127" s="555"/>
      <c r="CG127" s="555"/>
      <c r="CH127" s="555"/>
      <c r="CI127" s="555"/>
      <c r="CJ127" s="555"/>
      <c r="CK127" s="555"/>
      <c r="CL127" s="555"/>
      <c r="CM127" s="555"/>
      <c r="CN127" s="555"/>
      <c r="CO127" s="555"/>
      <c r="CP127" s="555"/>
      <c r="CQ127" s="555"/>
      <c r="CR127" s="555"/>
      <c r="CS127" s="555"/>
      <c r="CT127" s="555"/>
      <c r="CU127" s="555"/>
      <c r="CV127" s="555"/>
      <c r="CW127" s="555"/>
      <c r="CX127" s="555"/>
      <c r="CY127" s="555"/>
      <c r="CZ127" s="555"/>
      <c r="DA127" s="555"/>
      <c r="DB127" s="555"/>
      <c r="DC127" s="555"/>
    </row>
    <row r="128" spans="1:107">
      <c r="A128" s="555" t="s">
        <v>203</v>
      </c>
      <c r="B128" s="1116">
        <v>45962</v>
      </c>
      <c r="C128" s="1115"/>
      <c r="D128" s="1147"/>
      <c r="E128" s="368"/>
      <c r="F128" s="369"/>
      <c r="G128" s="198"/>
      <c r="H128" s="198"/>
      <c r="I128" s="369"/>
      <c r="J128" s="369"/>
      <c r="K128" s="369"/>
      <c r="L128" s="369"/>
      <c r="M128" s="1107"/>
      <c r="O128" s="1147"/>
      <c r="P128" s="555"/>
      <c r="Q128" s="555"/>
      <c r="R128" s="555"/>
      <c r="S128" s="555"/>
      <c r="T128" s="555"/>
      <c r="U128" s="555"/>
      <c r="V128" s="555"/>
      <c r="W128" s="555"/>
      <c r="X128" s="555"/>
      <c r="Y128" s="555"/>
      <c r="Z128" s="555"/>
      <c r="AA128" s="555"/>
      <c r="AB128" s="555"/>
      <c r="AC128" s="555"/>
      <c r="AD128" s="555"/>
      <c r="AE128" s="555"/>
      <c r="AF128" s="555"/>
      <c r="AG128" s="555"/>
      <c r="AH128" s="555"/>
      <c r="AI128" s="555"/>
      <c r="AJ128" s="555"/>
      <c r="AK128" s="555"/>
      <c r="AL128" s="555"/>
      <c r="AM128" s="555"/>
      <c r="AN128" s="555"/>
      <c r="AO128" s="555"/>
      <c r="AP128" s="555"/>
      <c r="AQ128" s="555"/>
      <c r="AR128" s="555"/>
      <c r="AS128" s="555"/>
      <c r="AT128" s="555"/>
      <c r="AU128" s="555"/>
      <c r="AV128" s="555"/>
      <c r="AW128" s="555"/>
      <c r="AX128" s="555"/>
      <c r="AY128" s="555"/>
      <c r="AZ128" s="555"/>
      <c r="BA128" s="555"/>
      <c r="BB128" s="555"/>
      <c r="BC128" s="555"/>
      <c r="BD128" s="555"/>
      <c r="BE128" s="555"/>
      <c r="BF128" s="555"/>
      <c r="BG128" s="555"/>
      <c r="BH128" s="555"/>
      <c r="BI128" s="555"/>
      <c r="BJ128" s="555"/>
      <c r="BK128" s="555"/>
      <c r="BL128" s="555"/>
      <c r="BM128" s="555"/>
      <c r="BN128" s="555"/>
      <c r="BO128" s="555"/>
      <c r="BP128" s="555"/>
      <c r="BQ128" s="555"/>
      <c r="BR128" s="555"/>
      <c r="BS128" s="555"/>
      <c r="BT128" s="555"/>
      <c r="BU128" s="555"/>
      <c r="BV128" s="555"/>
      <c r="BW128" s="555"/>
      <c r="BX128" s="555"/>
      <c r="BY128" s="555"/>
      <c r="BZ128" s="555"/>
      <c r="CA128" s="555"/>
      <c r="CB128" s="555"/>
      <c r="CC128" s="555"/>
      <c r="CD128" s="555"/>
      <c r="CE128" s="555"/>
      <c r="CF128" s="555"/>
      <c r="CG128" s="555"/>
      <c r="CH128" s="555"/>
      <c r="CI128" s="555"/>
      <c r="CJ128" s="555"/>
      <c r="CK128" s="555"/>
      <c r="CL128" s="555"/>
      <c r="CM128" s="555"/>
      <c r="CN128" s="555"/>
      <c r="CO128" s="555"/>
      <c r="CP128" s="555"/>
      <c r="CQ128" s="555"/>
      <c r="CR128" s="555"/>
      <c r="CS128" s="555"/>
      <c r="CT128" s="555"/>
      <c r="CU128" s="555"/>
      <c r="CV128" s="555"/>
      <c r="CW128" s="555"/>
      <c r="CX128" s="555"/>
      <c r="CY128" s="555"/>
      <c r="CZ128" s="555"/>
      <c r="DA128" s="555"/>
      <c r="DB128" s="555"/>
      <c r="DC128" s="555"/>
    </row>
    <row r="129" spans="1:113">
      <c r="A129" s="555" t="s">
        <v>203</v>
      </c>
      <c r="B129" s="1116">
        <v>45992</v>
      </c>
      <c r="C129" s="1115"/>
      <c r="D129" s="1147"/>
      <c r="E129" s="368"/>
      <c r="F129" s="369"/>
      <c r="G129" s="198"/>
      <c r="H129" s="198"/>
      <c r="I129" s="369"/>
      <c r="J129" s="369"/>
      <c r="K129" s="369"/>
      <c r="L129" s="369"/>
      <c r="M129" s="1107"/>
      <c r="O129" s="1147"/>
      <c r="P129" s="555"/>
      <c r="Q129" s="555"/>
      <c r="R129" s="555"/>
      <c r="S129" s="555"/>
      <c r="T129" s="555"/>
      <c r="U129" s="555"/>
      <c r="V129" s="555"/>
      <c r="W129" s="555"/>
      <c r="X129" s="555"/>
      <c r="Y129" s="555"/>
      <c r="Z129" s="555"/>
      <c r="AA129" s="555"/>
      <c r="AB129" s="555"/>
      <c r="AC129" s="555"/>
      <c r="AD129" s="555"/>
      <c r="AE129" s="555"/>
      <c r="AF129" s="555"/>
      <c r="AG129" s="555"/>
      <c r="AH129" s="555"/>
      <c r="AI129" s="555"/>
      <c r="AJ129" s="555"/>
      <c r="AK129" s="555"/>
      <c r="AL129" s="555"/>
      <c r="AM129" s="555"/>
      <c r="AN129" s="555"/>
      <c r="AO129" s="555"/>
      <c r="AP129" s="555"/>
      <c r="AQ129" s="555"/>
      <c r="AR129" s="555"/>
      <c r="AS129" s="555"/>
      <c r="AT129" s="555"/>
      <c r="AU129" s="555"/>
      <c r="AV129" s="555"/>
      <c r="AW129" s="555"/>
      <c r="AX129" s="555"/>
      <c r="AY129" s="555"/>
      <c r="AZ129" s="555"/>
      <c r="BA129" s="555"/>
      <c r="BB129" s="555"/>
      <c r="BC129" s="555"/>
      <c r="BD129" s="555"/>
      <c r="BE129" s="555"/>
      <c r="BF129" s="555"/>
      <c r="BG129" s="555"/>
      <c r="BH129" s="555"/>
      <c r="BI129" s="555"/>
      <c r="BJ129" s="555"/>
      <c r="BK129" s="555"/>
      <c r="BL129" s="555"/>
      <c r="BM129" s="555"/>
      <c r="BN129" s="555"/>
      <c r="BO129" s="555"/>
      <c r="BP129" s="555"/>
      <c r="BQ129" s="555"/>
      <c r="BR129" s="555"/>
      <c r="BS129" s="555"/>
      <c r="BT129" s="555"/>
      <c r="BU129" s="555"/>
      <c r="BV129" s="555"/>
      <c r="BW129" s="555"/>
      <c r="BX129" s="555"/>
      <c r="BY129" s="555"/>
      <c r="BZ129" s="555"/>
      <c r="CA129" s="555"/>
      <c r="CB129" s="555"/>
      <c r="CC129" s="555"/>
      <c r="CD129" s="555"/>
      <c r="CE129" s="555"/>
      <c r="CF129" s="555"/>
      <c r="CG129" s="555"/>
      <c r="CH129" s="555"/>
      <c r="CI129" s="555"/>
      <c r="CJ129" s="555"/>
      <c r="CK129" s="555"/>
      <c r="CL129" s="555"/>
      <c r="CM129" s="555"/>
      <c r="CN129" s="555"/>
      <c r="CO129" s="555"/>
      <c r="CP129" s="555"/>
      <c r="CQ129" s="555"/>
      <c r="CR129" s="555"/>
      <c r="CS129" s="555"/>
      <c r="CT129" s="555"/>
      <c r="CU129" s="555"/>
      <c r="CV129" s="555"/>
      <c r="CW129" s="555"/>
      <c r="CX129" s="555"/>
      <c r="CY129" s="555"/>
      <c r="CZ129" s="555"/>
      <c r="DA129" s="555"/>
      <c r="DB129" s="555"/>
      <c r="DC129" s="555"/>
    </row>
    <row r="130" spans="1:113" hidden="1">
      <c r="C130" s="1115"/>
      <c r="D130" s="1147"/>
      <c r="E130" s="368"/>
      <c r="F130" s="369"/>
      <c r="G130" s="198"/>
      <c r="H130" s="198"/>
      <c r="I130" s="369"/>
      <c r="J130" s="369"/>
      <c r="K130" s="369"/>
      <c r="L130" s="369"/>
      <c r="M130" s="369"/>
      <c r="O130" s="1147"/>
      <c r="P130" s="555"/>
      <c r="Q130" s="555"/>
      <c r="R130" s="555"/>
      <c r="S130" s="555"/>
      <c r="T130" s="555"/>
      <c r="U130" s="555"/>
      <c r="V130" s="555"/>
      <c r="W130" s="555"/>
      <c r="X130" s="555"/>
      <c r="Y130" s="555"/>
      <c r="Z130" s="555"/>
      <c r="AA130" s="555"/>
      <c r="AB130" s="555"/>
      <c r="AC130" s="555"/>
      <c r="AD130" s="555"/>
      <c r="AE130" s="555"/>
      <c r="AF130" s="555"/>
      <c r="AG130" s="555"/>
      <c r="AH130" s="555"/>
      <c r="AI130" s="555"/>
      <c r="AJ130" s="555"/>
      <c r="AK130" s="555"/>
      <c r="AL130" s="555"/>
      <c r="AM130" s="555"/>
      <c r="AN130" s="555"/>
      <c r="AO130" s="555"/>
      <c r="AP130" s="555"/>
      <c r="AQ130" s="555"/>
      <c r="AR130" s="555"/>
      <c r="AS130" s="555"/>
      <c r="AT130" s="555"/>
      <c r="AU130" s="555"/>
      <c r="AV130" s="555"/>
      <c r="AW130" s="555"/>
      <c r="AX130" s="555"/>
      <c r="AY130" s="555"/>
      <c r="AZ130" s="555"/>
      <c r="BA130" s="555"/>
      <c r="BB130" s="555"/>
      <c r="BC130" s="555"/>
      <c r="BD130" s="555"/>
      <c r="BE130" s="555"/>
      <c r="BF130" s="555"/>
      <c r="BG130" s="555"/>
      <c r="BH130" s="555"/>
      <c r="BI130" s="555"/>
      <c r="BJ130" s="555"/>
      <c r="BK130" s="555"/>
      <c r="BL130" s="555"/>
      <c r="BM130" s="555"/>
      <c r="BN130" s="555"/>
      <c r="BO130" s="555"/>
      <c r="BP130" s="555"/>
      <c r="BQ130" s="555"/>
      <c r="BR130" s="555"/>
      <c r="BS130" s="555"/>
      <c r="BT130" s="555"/>
      <c r="BU130" s="555"/>
      <c r="BV130" s="555"/>
      <c r="BW130" s="555"/>
      <c r="BX130" s="555"/>
      <c r="BY130" s="555"/>
      <c r="BZ130" s="555"/>
      <c r="CA130" s="555"/>
      <c r="CB130" s="555"/>
      <c r="CC130" s="555"/>
      <c r="CD130" s="555"/>
      <c r="CE130" s="555"/>
      <c r="CF130" s="555"/>
      <c r="CG130" s="555"/>
      <c r="CH130" s="555"/>
      <c r="CI130" s="555"/>
      <c r="CJ130" s="555"/>
      <c r="CK130" s="555"/>
      <c r="CL130" s="555"/>
      <c r="CM130" s="555"/>
      <c r="CN130" s="555"/>
      <c r="CO130" s="555"/>
      <c r="CP130" s="555"/>
      <c r="CQ130" s="555"/>
      <c r="CR130" s="555"/>
      <c r="CS130" s="555"/>
      <c r="CT130" s="555"/>
      <c r="CU130" s="555"/>
      <c r="CV130" s="555"/>
      <c r="CW130" s="555"/>
      <c r="CX130" s="555"/>
      <c r="CY130" s="555"/>
      <c r="CZ130" s="555"/>
      <c r="DA130" s="555"/>
      <c r="DB130" s="555"/>
      <c r="DC130" s="555"/>
    </row>
    <row r="131" spans="1:113" s="1127" customFormat="1" ht="9" hidden="1" customHeight="1">
      <c r="A131" s="1148"/>
      <c r="E131" s="1230"/>
      <c r="F131" s="1151"/>
      <c r="G131" s="1240"/>
      <c r="H131" s="1240"/>
      <c r="I131" s="1151"/>
      <c r="J131" s="1151"/>
      <c r="K131" s="1151"/>
      <c r="L131" s="1151"/>
      <c r="M131" s="1151"/>
      <c r="N131" s="1148"/>
      <c r="O131" s="1242"/>
      <c r="P131" s="1148"/>
      <c r="Q131" s="1148"/>
      <c r="R131" s="1148"/>
      <c r="S131" s="1148"/>
      <c r="T131" s="1148"/>
      <c r="U131" s="1148"/>
      <c r="V131" s="1148"/>
      <c r="W131" s="1148"/>
      <c r="X131" s="1148"/>
      <c r="Y131" s="1148"/>
      <c r="Z131" s="1148"/>
      <c r="AA131" s="1148"/>
      <c r="AB131" s="1148"/>
      <c r="AC131" s="1148"/>
      <c r="AD131" s="1148"/>
      <c r="AE131" s="1148"/>
      <c r="AF131" s="1148"/>
      <c r="AG131" s="1148"/>
      <c r="AH131" s="1148"/>
      <c r="AI131" s="1148"/>
      <c r="AJ131" s="1148"/>
      <c r="AK131" s="1148"/>
      <c r="AL131" s="1148"/>
      <c r="AM131" s="1148"/>
      <c r="AN131" s="1148"/>
      <c r="AO131" s="1148"/>
      <c r="AP131" s="1148"/>
      <c r="AQ131" s="1148"/>
      <c r="AR131" s="1148"/>
      <c r="AS131" s="1148"/>
      <c r="AT131" s="1148"/>
      <c r="AU131" s="1148"/>
      <c r="AV131" s="1148"/>
      <c r="AW131" s="1148"/>
      <c r="AX131" s="1148"/>
      <c r="AY131" s="1148"/>
      <c r="AZ131" s="1148"/>
      <c r="BA131" s="1148"/>
      <c r="BB131" s="1148"/>
      <c r="BC131" s="1148"/>
      <c r="BD131" s="1148"/>
      <c r="BE131" s="1148"/>
      <c r="BF131" s="1148"/>
      <c r="BG131" s="1148"/>
      <c r="BH131" s="1148"/>
      <c r="BI131" s="1148"/>
      <c r="BJ131" s="1148"/>
      <c r="BK131" s="1148"/>
      <c r="BL131" s="1148"/>
      <c r="BM131" s="1148"/>
      <c r="BN131" s="1148"/>
      <c r="BO131" s="1148"/>
      <c r="BP131" s="1148"/>
      <c r="BQ131" s="1148"/>
      <c r="BR131" s="1148"/>
      <c r="BS131" s="1148"/>
      <c r="BT131" s="1148"/>
      <c r="BU131" s="1148"/>
      <c r="BV131" s="1148"/>
      <c r="BW131" s="1148"/>
      <c r="BX131" s="1148"/>
      <c r="BY131" s="1148"/>
      <c r="BZ131" s="1148"/>
      <c r="CA131" s="1148"/>
      <c r="CB131" s="1148"/>
      <c r="CC131" s="1148"/>
      <c r="CD131" s="1148"/>
      <c r="CE131" s="1148"/>
      <c r="CF131" s="1148"/>
      <c r="CG131" s="1148"/>
      <c r="CH131" s="1148"/>
      <c r="CI131" s="1148"/>
      <c r="CJ131" s="1148"/>
      <c r="CK131" s="1148"/>
      <c r="CL131" s="1148"/>
      <c r="CM131" s="1148"/>
      <c r="CN131" s="1148"/>
      <c r="CO131" s="1148"/>
      <c r="CP131" s="1148"/>
      <c r="CQ131" s="1148"/>
      <c r="CR131" s="1148"/>
      <c r="CS131" s="1148"/>
      <c r="CT131" s="1148"/>
      <c r="CU131" s="1148"/>
      <c r="CV131" s="1148"/>
      <c r="CW131" s="1148"/>
      <c r="CX131" s="1148"/>
      <c r="CY131" s="1148"/>
      <c r="CZ131" s="1148"/>
      <c r="DA131" s="1148"/>
      <c r="DB131" s="1148"/>
      <c r="DC131" s="1148"/>
      <c r="DI131" s="1148"/>
    </row>
    <row r="132" spans="1:113" hidden="1">
      <c r="A132" s="555" t="s">
        <v>205</v>
      </c>
      <c r="B132" s="1116">
        <v>44958</v>
      </c>
      <c r="C132" s="1115">
        <v>44978</v>
      </c>
      <c r="D132" s="1147">
        <v>6.6</v>
      </c>
      <c r="E132" s="368">
        <v>7.05</v>
      </c>
      <c r="F132" s="369">
        <v>2160</v>
      </c>
      <c r="G132" s="198"/>
      <c r="H132" s="198"/>
      <c r="I132" s="369"/>
      <c r="J132" s="369"/>
      <c r="K132" s="369"/>
      <c r="L132" s="369"/>
      <c r="M132" s="369"/>
      <c r="O132" s="1147">
        <v>7.1</v>
      </c>
      <c r="P132" s="555">
        <v>2070</v>
      </c>
      <c r="Q132" s="555" t="s">
        <v>51</v>
      </c>
      <c r="R132" s="555" t="s">
        <v>51</v>
      </c>
      <c r="S132" s="555">
        <v>275</v>
      </c>
      <c r="T132" s="555">
        <v>275</v>
      </c>
      <c r="U132" s="555"/>
      <c r="V132" s="555">
        <v>113</v>
      </c>
      <c r="W132" s="555">
        <v>530</v>
      </c>
      <c r="X132" s="555">
        <v>104</v>
      </c>
      <c r="Y132" s="555">
        <v>65</v>
      </c>
      <c r="Z132" s="555">
        <v>284</v>
      </c>
      <c r="AA132" s="555">
        <v>2</v>
      </c>
      <c r="AB132" s="555">
        <v>527</v>
      </c>
      <c r="AC132" s="555" t="s">
        <v>30</v>
      </c>
      <c r="AD132" s="555" t="s">
        <v>17</v>
      </c>
      <c r="AE132" s="555" t="s">
        <v>17</v>
      </c>
      <c r="AF132" s="555">
        <v>2.5999999999999999E-2</v>
      </c>
      <c r="AG132" s="555" t="s">
        <v>37</v>
      </c>
      <c r="AH132" s="555" t="s">
        <v>17</v>
      </c>
      <c r="AI132" s="555">
        <v>3.0000000000000001E-3</v>
      </c>
      <c r="AJ132" s="555" t="s">
        <v>17</v>
      </c>
      <c r="AK132" s="555">
        <v>1.9E-2</v>
      </c>
      <c r="AL132" s="555" t="s">
        <v>17</v>
      </c>
      <c r="AM132" s="555" t="s">
        <v>17</v>
      </c>
      <c r="AN132" s="555" t="s">
        <v>30</v>
      </c>
      <c r="AO132" s="555">
        <v>2.1999999999999999E-2</v>
      </c>
      <c r="AP132" s="555">
        <v>0.09</v>
      </c>
      <c r="AQ132" s="555" t="s">
        <v>52</v>
      </c>
      <c r="AR132" s="555">
        <v>0.55000000000000004</v>
      </c>
      <c r="AS132" s="555" t="s">
        <v>17</v>
      </c>
      <c r="AT132" s="555" t="s">
        <v>17</v>
      </c>
      <c r="AU132" s="555">
        <v>2.9000000000000001E-2</v>
      </c>
      <c r="AV132" s="555" t="s">
        <v>37</v>
      </c>
      <c r="AW132" s="555" t="s">
        <v>17</v>
      </c>
      <c r="AX132" s="555" t="s">
        <v>17</v>
      </c>
      <c r="AY132" s="555" t="s">
        <v>17</v>
      </c>
      <c r="AZ132" s="555">
        <v>2.8000000000000001E-2</v>
      </c>
      <c r="BA132" s="555" t="s">
        <v>17</v>
      </c>
      <c r="BB132" s="555" t="s">
        <v>17</v>
      </c>
      <c r="BC132" s="555" t="s">
        <v>30</v>
      </c>
      <c r="BD132" s="555">
        <v>4.8000000000000001E-2</v>
      </c>
      <c r="BE132" s="555">
        <v>0.11</v>
      </c>
      <c r="BF132" s="555">
        <v>0.89</v>
      </c>
      <c r="BG132" s="555" t="s">
        <v>37</v>
      </c>
      <c r="BH132" s="555" t="s">
        <v>37</v>
      </c>
      <c r="BI132" s="555">
        <v>0.3</v>
      </c>
      <c r="BJ132" s="555">
        <v>0.01</v>
      </c>
      <c r="BK132" s="555" t="s">
        <v>30</v>
      </c>
      <c r="BL132" s="555">
        <v>0.51</v>
      </c>
      <c r="BM132" s="555">
        <v>0.51</v>
      </c>
      <c r="BN132" s="555">
        <v>22.8</v>
      </c>
      <c r="BO132" s="555">
        <v>22.9</v>
      </c>
      <c r="BP132" s="555">
        <v>0.32</v>
      </c>
      <c r="BQ132" s="555" t="s">
        <v>53</v>
      </c>
      <c r="BR132" s="555" t="s">
        <v>85</v>
      </c>
      <c r="BS132" s="555" t="s">
        <v>85</v>
      </c>
      <c r="BT132" s="555" t="s">
        <v>85</v>
      </c>
      <c r="BU132" s="555" t="s">
        <v>85</v>
      </c>
      <c r="BV132" s="555" t="s">
        <v>85</v>
      </c>
      <c r="BW132" s="555" t="s">
        <v>85</v>
      </c>
      <c r="BX132" s="555" t="s">
        <v>85</v>
      </c>
      <c r="BY132" s="555" t="s">
        <v>85</v>
      </c>
      <c r="BZ132" s="555" t="s">
        <v>85</v>
      </c>
      <c r="CA132" s="555" t="s">
        <v>85</v>
      </c>
      <c r="CB132" s="555" t="s">
        <v>85</v>
      </c>
      <c r="CC132" s="555" t="s">
        <v>85</v>
      </c>
      <c r="CD132" s="555" t="s">
        <v>102</v>
      </c>
      <c r="CE132" s="555" t="s">
        <v>85</v>
      </c>
      <c r="CF132" s="555" t="s">
        <v>85</v>
      </c>
      <c r="CG132" s="555" t="s">
        <v>85</v>
      </c>
      <c r="CH132" s="555" t="s">
        <v>102</v>
      </c>
      <c r="CI132" s="555" t="s">
        <v>102</v>
      </c>
      <c r="CJ132" s="555" t="s">
        <v>332</v>
      </c>
      <c r="CK132" s="555" t="s">
        <v>0</v>
      </c>
      <c r="CL132" s="555" t="s">
        <v>333</v>
      </c>
      <c r="CM132" s="555" t="s">
        <v>0</v>
      </c>
      <c r="CN132" s="555" t="s">
        <v>0</v>
      </c>
      <c r="CO132" s="555" t="s">
        <v>332</v>
      </c>
      <c r="CP132" s="555" t="s">
        <v>332</v>
      </c>
      <c r="CQ132" s="555" t="s">
        <v>333</v>
      </c>
      <c r="CR132" s="555" t="s">
        <v>333</v>
      </c>
      <c r="CS132" s="555" t="s">
        <v>333</v>
      </c>
      <c r="CT132" s="555" t="s">
        <v>333</v>
      </c>
      <c r="CU132" s="555" t="s">
        <v>333</v>
      </c>
      <c r="CV132" s="555" t="s">
        <v>51</v>
      </c>
      <c r="CW132" s="555" t="s">
        <v>15</v>
      </c>
      <c r="CX132" s="555" t="s">
        <v>15</v>
      </c>
      <c r="CY132" s="555" t="s">
        <v>15</v>
      </c>
      <c r="CZ132" s="555" t="s">
        <v>15</v>
      </c>
      <c r="DA132" s="555" t="s">
        <v>15</v>
      </c>
      <c r="DB132" s="555" t="s">
        <v>51</v>
      </c>
      <c r="DC132" s="555" t="s">
        <v>53</v>
      </c>
    </row>
    <row r="133" spans="1:113" hidden="1">
      <c r="A133" s="555" t="s">
        <v>205</v>
      </c>
      <c r="B133" s="1116">
        <v>45017</v>
      </c>
      <c r="C133" s="1115">
        <v>45042</v>
      </c>
      <c r="D133" s="1147"/>
      <c r="E133" s="368"/>
      <c r="F133" s="369"/>
      <c r="G133" s="198"/>
      <c r="H133" s="198"/>
      <c r="I133" s="369"/>
      <c r="J133" s="369"/>
      <c r="K133" s="369"/>
      <c r="L133" s="369"/>
      <c r="M133" s="369"/>
      <c r="N133" s="555" t="s">
        <v>742</v>
      </c>
      <c r="O133" s="1147"/>
      <c r="P133" s="555"/>
      <c r="Q133" s="555"/>
      <c r="R133" s="555"/>
      <c r="S133" s="555"/>
      <c r="T133" s="555"/>
      <c r="U133" s="555"/>
      <c r="V133" s="555"/>
      <c r="W133" s="555"/>
      <c r="X133" s="555"/>
      <c r="Y133" s="555"/>
      <c r="Z133" s="555"/>
      <c r="AA133" s="555"/>
      <c r="AB133" s="555"/>
      <c r="AC133" s="555"/>
      <c r="AD133" s="555"/>
      <c r="AE133" s="555"/>
      <c r="AF133" s="555"/>
      <c r="AG133" s="555"/>
      <c r="AH133" s="555"/>
      <c r="AI133" s="555"/>
      <c r="AJ133" s="555"/>
      <c r="AK133" s="555"/>
      <c r="AL133" s="555"/>
      <c r="AM133" s="555"/>
      <c r="AN133" s="555"/>
      <c r="AO133" s="555"/>
      <c r="AP133" s="555"/>
      <c r="AQ133" s="555"/>
      <c r="AR133" s="555"/>
      <c r="AS133" s="555"/>
      <c r="AT133" s="555"/>
      <c r="AU133" s="555"/>
      <c r="AV133" s="555"/>
      <c r="AW133" s="555"/>
      <c r="AX133" s="555"/>
      <c r="AY133" s="555"/>
      <c r="AZ133" s="555"/>
      <c r="BA133" s="555"/>
      <c r="BB133" s="555"/>
      <c r="BC133" s="555"/>
      <c r="BD133" s="555"/>
      <c r="BE133" s="555"/>
      <c r="BF133" s="555"/>
      <c r="BG133" s="555"/>
      <c r="BH133" s="555"/>
      <c r="BI133" s="555"/>
      <c r="BJ133" s="555"/>
      <c r="BK133" s="555"/>
      <c r="BL133" s="555"/>
      <c r="BM133" s="555"/>
      <c r="BN133" s="555"/>
      <c r="BO133" s="555"/>
      <c r="BP133" s="555"/>
      <c r="BQ133" s="555"/>
      <c r="BR133" s="555"/>
      <c r="BS133" s="555"/>
      <c r="BT133" s="555"/>
      <c r="BU133" s="555"/>
      <c r="BV133" s="555"/>
      <c r="BW133" s="555"/>
      <c r="BX133" s="555"/>
      <c r="BY133" s="555"/>
      <c r="BZ133" s="555"/>
      <c r="CA133" s="555"/>
      <c r="CB133" s="555"/>
      <c r="CC133" s="555"/>
      <c r="CD133" s="555"/>
      <c r="CE133" s="555"/>
      <c r="CF133" s="555"/>
      <c r="CG133" s="555"/>
      <c r="CH133" s="555"/>
      <c r="CI133" s="555"/>
      <c r="CJ133" s="555"/>
      <c r="CK133" s="555"/>
      <c r="CL133" s="555"/>
      <c r="CM133" s="555"/>
      <c r="CN133" s="555"/>
      <c r="CO133" s="555"/>
      <c r="CP133" s="555"/>
      <c r="CQ133" s="555"/>
      <c r="CR133" s="555"/>
      <c r="CS133" s="555"/>
      <c r="CT133" s="555"/>
      <c r="CU133" s="555"/>
      <c r="CV133" s="555"/>
      <c r="CW133" s="555"/>
      <c r="CX133" s="555"/>
      <c r="CY133" s="555"/>
      <c r="CZ133" s="555"/>
      <c r="DA133" s="555"/>
      <c r="DB133" s="555"/>
      <c r="DC133" s="555"/>
    </row>
    <row r="134" spans="1:113" hidden="1">
      <c r="A134" s="555" t="s">
        <v>205</v>
      </c>
      <c r="B134" s="1116">
        <v>45078</v>
      </c>
      <c r="C134" s="1115">
        <v>45103</v>
      </c>
      <c r="D134" s="1147"/>
      <c r="E134" s="368"/>
      <c r="F134" s="369"/>
      <c r="G134" s="198"/>
      <c r="H134" s="198"/>
      <c r="I134" s="369"/>
      <c r="J134" s="369"/>
      <c r="K134" s="369"/>
      <c r="L134" s="369"/>
      <c r="M134" s="369"/>
      <c r="N134" s="555" t="s">
        <v>369</v>
      </c>
      <c r="O134" s="1147"/>
      <c r="P134" s="555"/>
      <c r="Q134" s="555"/>
      <c r="R134" s="555"/>
      <c r="S134" s="555"/>
      <c r="T134" s="555"/>
      <c r="U134" s="555"/>
      <c r="V134" s="555"/>
      <c r="W134" s="555"/>
      <c r="X134" s="555"/>
      <c r="Y134" s="555"/>
      <c r="Z134" s="555"/>
      <c r="AA134" s="555"/>
      <c r="AB134" s="555"/>
      <c r="AC134" s="555"/>
      <c r="AD134" s="555"/>
      <c r="AE134" s="555"/>
      <c r="AF134" s="555"/>
      <c r="AG134" s="555"/>
      <c r="AH134" s="555"/>
      <c r="AI134" s="555"/>
      <c r="AJ134" s="555"/>
      <c r="AK134" s="555"/>
      <c r="AL134" s="555"/>
      <c r="AM134" s="555"/>
      <c r="AN134" s="555"/>
      <c r="AO134" s="555"/>
      <c r="AP134" s="555"/>
      <c r="AQ134" s="555"/>
      <c r="AR134" s="555"/>
      <c r="AS134" s="555"/>
      <c r="AT134" s="555"/>
      <c r="AU134" s="555"/>
      <c r="AV134" s="555"/>
      <c r="AW134" s="555"/>
      <c r="AX134" s="555"/>
      <c r="AY134" s="555"/>
      <c r="AZ134" s="555"/>
      <c r="BA134" s="555"/>
      <c r="BB134" s="555"/>
      <c r="BC134" s="555"/>
      <c r="BD134" s="555"/>
      <c r="BE134" s="555"/>
      <c r="BF134" s="555"/>
      <c r="BG134" s="555"/>
      <c r="BH134" s="555"/>
      <c r="BI134" s="555"/>
      <c r="BJ134" s="555"/>
      <c r="BK134" s="555"/>
      <c r="BL134" s="555"/>
      <c r="BM134" s="555"/>
      <c r="BN134" s="555"/>
      <c r="BO134" s="555"/>
      <c r="BP134" s="555"/>
      <c r="BQ134" s="555"/>
      <c r="BR134" s="555"/>
      <c r="BS134" s="555"/>
      <c r="BT134" s="555"/>
      <c r="BU134" s="555"/>
      <c r="BV134" s="555"/>
      <c r="BW134" s="555"/>
      <c r="BX134" s="555"/>
      <c r="BY134" s="555"/>
      <c r="BZ134" s="555"/>
      <c r="CA134" s="555"/>
      <c r="CB134" s="555"/>
      <c r="CC134" s="555"/>
      <c r="CD134" s="555"/>
      <c r="CE134" s="555"/>
      <c r="CF134" s="555"/>
      <c r="CG134" s="555"/>
      <c r="CH134" s="555"/>
      <c r="CI134" s="555"/>
      <c r="CJ134" s="555"/>
      <c r="CK134" s="555"/>
      <c r="CL134" s="555"/>
      <c r="CM134" s="555"/>
      <c r="CN134" s="555"/>
      <c r="CO134" s="555"/>
      <c r="CP134" s="555"/>
      <c r="CQ134" s="555"/>
      <c r="CR134" s="555"/>
      <c r="CS134" s="555"/>
      <c r="CT134" s="555"/>
      <c r="CU134" s="555"/>
      <c r="CV134" s="555"/>
      <c r="CW134" s="555"/>
      <c r="CX134" s="555"/>
      <c r="CY134" s="555"/>
      <c r="CZ134" s="555"/>
      <c r="DA134" s="555"/>
      <c r="DB134" s="555"/>
      <c r="DC134" s="555"/>
    </row>
    <row r="135" spans="1:113" hidden="1">
      <c r="A135" s="555" t="s">
        <v>205</v>
      </c>
      <c r="B135" s="1116">
        <v>45139</v>
      </c>
      <c r="C135" s="1115">
        <v>45154</v>
      </c>
      <c r="D135" s="1147"/>
      <c r="E135" s="368"/>
      <c r="F135" s="369"/>
      <c r="G135" s="198"/>
      <c r="H135" s="198"/>
      <c r="I135" s="369"/>
      <c r="J135" s="369"/>
      <c r="K135" s="369"/>
      <c r="L135" s="369"/>
      <c r="M135" s="369"/>
      <c r="N135" s="555" t="s">
        <v>767</v>
      </c>
      <c r="O135" s="1147"/>
      <c r="P135" s="555"/>
      <c r="Q135" s="555"/>
      <c r="R135" s="555"/>
      <c r="S135" s="555"/>
      <c r="T135" s="555"/>
      <c r="U135" s="555"/>
      <c r="V135" s="555"/>
      <c r="W135" s="555"/>
      <c r="X135" s="555"/>
      <c r="Y135" s="555"/>
      <c r="Z135" s="555"/>
      <c r="AA135" s="555"/>
      <c r="AB135" s="555"/>
      <c r="AC135" s="555"/>
      <c r="AD135" s="555"/>
      <c r="AE135" s="555"/>
      <c r="AF135" s="555"/>
      <c r="AG135" s="555"/>
      <c r="AH135" s="555"/>
      <c r="AI135" s="555"/>
      <c r="AJ135" s="555"/>
      <c r="AK135" s="555"/>
      <c r="AL135" s="555"/>
      <c r="AM135" s="555"/>
      <c r="AN135" s="555"/>
      <c r="AO135" s="555"/>
      <c r="AP135" s="555"/>
      <c r="AQ135" s="555"/>
      <c r="AR135" s="555"/>
      <c r="AS135" s="555"/>
      <c r="AT135" s="555"/>
      <c r="AU135" s="555"/>
      <c r="AV135" s="555"/>
      <c r="AW135" s="555"/>
      <c r="AX135" s="555"/>
      <c r="AY135" s="555"/>
      <c r="AZ135" s="555"/>
      <c r="BA135" s="555"/>
      <c r="BB135" s="555"/>
      <c r="BC135" s="555"/>
      <c r="BD135" s="555"/>
      <c r="BE135" s="555"/>
      <c r="BF135" s="555"/>
      <c r="BG135" s="555"/>
      <c r="BH135" s="555"/>
      <c r="BI135" s="555"/>
      <c r="BJ135" s="555"/>
      <c r="BK135" s="555"/>
      <c r="BL135" s="555"/>
      <c r="BM135" s="555"/>
      <c r="BN135" s="555"/>
      <c r="BO135" s="555"/>
      <c r="BP135" s="555"/>
      <c r="BQ135" s="555"/>
      <c r="BR135" s="555"/>
      <c r="BS135" s="555"/>
      <c r="BT135" s="555"/>
      <c r="BU135" s="555"/>
      <c r="BV135" s="555"/>
      <c r="BW135" s="555"/>
      <c r="BX135" s="555"/>
      <c r="BY135" s="555"/>
      <c r="BZ135" s="555"/>
      <c r="CA135" s="555"/>
      <c r="CB135" s="555"/>
      <c r="CC135" s="555"/>
      <c r="CD135" s="555"/>
      <c r="CE135" s="555"/>
      <c r="CF135" s="555"/>
      <c r="CG135" s="555"/>
      <c r="CH135" s="555"/>
      <c r="CI135" s="555"/>
      <c r="CJ135" s="555"/>
      <c r="CK135" s="555"/>
      <c r="CL135" s="555"/>
      <c r="CM135" s="555"/>
      <c r="CN135" s="555"/>
      <c r="CO135" s="555"/>
      <c r="CP135" s="555"/>
      <c r="CQ135" s="555"/>
      <c r="CR135" s="555"/>
      <c r="CS135" s="555"/>
      <c r="CT135" s="555"/>
      <c r="CU135" s="555"/>
      <c r="CV135" s="555"/>
      <c r="CW135" s="555"/>
      <c r="CX135" s="555"/>
      <c r="CY135" s="555"/>
      <c r="CZ135" s="555"/>
      <c r="DA135" s="555"/>
      <c r="DB135" s="555"/>
      <c r="DC135" s="555"/>
    </row>
    <row r="136" spans="1:113" hidden="1">
      <c r="A136" s="555" t="s">
        <v>205</v>
      </c>
      <c r="B136" s="1116">
        <v>45200</v>
      </c>
      <c r="C136" s="1115">
        <v>45210</v>
      </c>
      <c r="D136" s="1147"/>
      <c r="E136" s="368"/>
      <c r="F136" s="369"/>
      <c r="G136" s="198"/>
      <c r="H136" s="198"/>
      <c r="I136" s="369"/>
      <c r="J136" s="369"/>
      <c r="K136" s="369"/>
      <c r="L136" s="369"/>
      <c r="M136" s="369"/>
      <c r="N136" s="555" t="s">
        <v>767</v>
      </c>
      <c r="O136" s="1147"/>
      <c r="P136" s="555"/>
      <c r="Q136" s="555"/>
      <c r="R136" s="555"/>
      <c r="S136" s="555"/>
      <c r="T136" s="555"/>
      <c r="U136" s="555"/>
      <c r="V136" s="555"/>
      <c r="W136" s="555"/>
      <c r="X136" s="555"/>
      <c r="Y136" s="555"/>
      <c r="Z136" s="555"/>
      <c r="AA136" s="555"/>
      <c r="AB136" s="555"/>
      <c r="AC136" s="555"/>
      <c r="AD136" s="555"/>
      <c r="AE136" s="555"/>
      <c r="AF136" s="555"/>
      <c r="AG136" s="555"/>
      <c r="AH136" s="555"/>
      <c r="AI136" s="555"/>
      <c r="AJ136" s="555"/>
      <c r="AK136" s="555"/>
      <c r="AL136" s="555"/>
      <c r="AM136" s="555"/>
      <c r="AN136" s="555"/>
      <c r="AO136" s="555"/>
      <c r="AP136" s="555"/>
      <c r="AQ136" s="555"/>
      <c r="AR136" s="555"/>
      <c r="AS136" s="555"/>
      <c r="AT136" s="555"/>
      <c r="AU136" s="555"/>
      <c r="AV136" s="555"/>
      <c r="AW136" s="555"/>
      <c r="AX136" s="555"/>
      <c r="AY136" s="555"/>
      <c r="AZ136" s="555"/>
      <c r="BA136" s="555"/>
      <c r="BB136" s="555"/>
      <c r="BC136" s="555"/>
      <c r="BD136" s="555"/>
      <c r="BE136" s="555"/>
      <c r="BF136" s="555"/>
      <c r="BG136" s="555"/>
      <c r="BH136" s="555"/>
      <c r="BI136" s="555"/>
      <c r="BJ136" s="555"/>
      <c r="BK136" s="555"/>
      <c r="BL136" s="555"/>
      <c r="BM136" s="555"/>
      <c r="BN136" s="555"/>
      <c r="BO136" s="555"/>
      <c r="BP136" s="555"/>
      <c r="BQ136" s="555"/>
      <c r="BR136" s="555"/>
      <c r="BS136" s="555"/>
      <c r="BT136" s="555"/>
      <c r="BU136" s="555"/>
      <c r="BV136" s="555"/>
      <c r="BW136" s="555"/>
      <c r="BX136" s="555"/>
      <c r="BY136" s="555"/>
      <c r="BZ136" s="555"/>
      <c r="CA136" s="555"/>
      <c r="CB136" s="555"/>
      <c r="CC136" s="555"/>
      <c r="CD136" s="555"/>
      <c r="CE136" s="555"/>
      <c r="CF136" s="555"/>
      <c r="CG136" s="555"/>
      <c r="CH136" s="555"/>
      <c r="CI136" s="555"/>
      <c r="CJ136" s="555"/>
      <c r="CK136" s="555"/>
      <c r="CL136" s="555"/>
      <c r="CM136" s="555"/>
      <c r="CN136" s="555"/>
      <c r="CO136" s="555"/>
      <c r="CP136" s="555"/>
      <c r="CQ136" s="555"/>
      <c r="CR136" s="555"/>
      <c r="CS136" s="555"/>
      <c r="CT136" s="555"/>
      <c r="CU136" s="555"/>
      <c r="CV136" s="555"/>
      <c r="CW136" s="555"/>
      <c r="CX136" s="555"/>
      <c r="CY136" s="555"/>
      <c r="CZ136" s="555"/>
      <c r="DA136" s="555"/>
      <c r="DB136" s="555"/>
      <c r="DC136" s="555"/>
    </row>
    <row r="137" spans="1:113" hidden="1">
      <c r="A137" s="555" t="s">
        <v>205</v>
      </c>
      <c r="B137" s="1116">
        <v>45261</v>
      </c>
      <c r="C137" s="1115">
        <v>45271</v>
      </c>
      <c r="D137" s="1147"/>
      <c r="E137" s="368"/>
      <c r="F137" s="369"/>
      <c r="G137" s="198"/>
      <c r="H137" s="198"/>
      <c r="I137" s="369"/>
      <c r="J137" s="369"/>
      <c r="K137" s="369"/>
      <c r="L137" s="369"/>
      <c r="M137" s="369"/>
      <c r="N137" s="555" t="s">
        <v>767</v>
      </c>
      <c r="O137" s="1147"/>
      <c r="P137" s="555"/>
      <c r="Q137" s="555"/>
      <c r="R137" s="555"/>
      <c r="S137" s="555"/>
      <c r="T137" s="555"/>
      <c r="U137" s="555"/>
      <c r="V137" s="555"/>
      <c r="W137" s="555"/>
      <c r="X137" s="555"/>
      <c r="Y137" s="555"/>
      <c r="Z137" s="555"/>
      <c r="AA137" s="555"/>
      <c r="AB137" s="555"/>
      <c r="AC137" s="555"/>
      <c r="AD137" s="555"/>
      <c r="AE137" s="555"/>
      <c r="AF137" s="555"/>
      <c r="AG137" s="555"/>
      <c r="AH137" s="555"/>
      <c r="AI137" s="555"/>
      <c r="AJ137" s="555"/>
      <c r="AK137" s="555"/>
      <c r="AL137" s="555"/>
      <c r="AM137" s="555"/>
      <c r="AN137" s="555"/>
      <c r="AO137" s="555"/>
      <c r="AP137" s="555"/>
      <c r="AQ137" s="555"/>
      <c r="AR137" s="555"/>
      <c r="AS137" s="555"/>
      <c r="AT137" s="555"/>
      <c r="AU137" s="555"/>
      <c r="AV137" s="555"/>
      <c r="AW137" s="555"/>
      <c r="AX137" s="555"/>
      <c r="AY137" s="555"/>
      <c r="AZ137" s="555"/>
      <c r="BA137" s="555"/>
      <c r="BB137" s="555"/>
      <c r="BC137" s="555"/>
      <c r="BD137" s="555"/>
      <c r="BE137" s="555"/>
      <c r="BF137" s="555"/>
      <c r="BG137" s="555"/>
      <c r="BH137" s="555"/>
      <c r="BI137" s="555"/>
      <c r="BJ137" s="555"/>
      <c r="BK137" s="555"/>
      <c r="BL137" s="555"/>
      <c r="BM137" s="555"/>
      <c r="BN137" s="555"/>
      <c r="BO137" s="555"/>
      <c r="BP137" s="555"/>
      <c r="BQ137" s="555"/>
      <c r="BR137" s="555"/>
      <c r="BS137" s="555"/>
      <c r="BT137" s="555"/>
      <c r="BU137" s="555"/>
      <c r="BV137" s="555"/>
      <c r="BW137" s="555"/>
      <c r="BX137" s="555"/>
      <c r="BY137" s="555"/>
      <c r="BZ137" s="555"/>
      <c r="CA137" s="555"/>
      <c r="CB137" s="555"/>
      <c r="CC137" s="555"/>
      <c r="CD137" s="555"/>
      <c r="CE137" s="555"/>
      <c r="CF137" s="555"/>
      <c r="CG137" s="555"/>
      <c r="CH137" s="555"/>
      <c r="CI137" s="555"/>
      <c r="CJ137" s="555"/>
      <c r="CK137" s="555"/>
      <c r="CL137" s="555"/>
      <c r="CM137" s="555"/>
      <c r="CN137" s="555"/>
      <c r="CO137" s="555"/>
      <c r="CP137" s="555"/>
      <c r="CQ137" s="555"/>
      <c r="CR137" s="555"/>
      <c r="CS137" s="555"/>
      <c r="CT137" s="555"/>
      <c r="CU137" s="555"/>
      <c r="CV137" s="555"/>
      <c r="CW137" s="555"/>
      <c r="CX137" s="555"/>
      <c r="CY137" s="555"/>
      <c r="CZ137" s="555"/>
      <c r="DA137" s="555"/>
      <c r="DB137" s="555"/>
      <c r="DC137" s="555"/>
    </row>
    <row r="138" spans="1:113" hidden="1">
      <c r="A138" s="555" t="s">
        <v>205</v>
      </c>
      <c r="B138" s="1116">
        <v>45323</v>
      </c>
      <c r="C138" s="1115">
        <v>45350</v>
      </c>
      <c r="D138" s="1147"/>
      <c r="E138" s="368"/>
      <c r="F138" s="369"/>
      <c r="G138" s="198"/>
      <c r="H138" s="198"/>
      <c r="I138" s="369"/>
      <c r="J138" s="369"/>
      <c r="K138" s="369"/>
      <c r="L138" s="369"/>
      <c r="M138" s="369"/>
      <c r="N138" s="555" t="s">
        <v>795</v>
      </c>
      <c r="O138" s="1147"/>
      <c r="P138" s="555"/>
      <c r="Q138" s="555"/>
      <c r="R138" s="555"/>
      <c r="S138" s="555"/>
      <c r="T138" s="555"/>
      <c r="U138" s="555"/>
      <c r="V138" s="555"/>
      <c r="W138" s="555"/>
      <c r="X138" s="555"/>
      <c r="Y138" s="555"/>
      <c r="Z138" s="555"/>
      <c r="AA138" s="555"/>
      <c r="AB138" s="555"/>
      <c r="AC138" s="555"/>
      <c r="AD138" s="555"/>
      <c r="AE138" s="555"/>
      <c r="AF138" s="555"/>
      <c r="AG138" s="555"/>
      <c r="AH138" s="555"/>
      <c r="AI138" s="555"/>
      <c r="AJ138" s="555"/>
      <c r="AK138" s="555"/>
      <c r="AL138" s="555"/>
      <c r="AM138" s="555"/>
      <c r="AN138" s="555"/>
      <c r="AO138" s="555"/>
      <c r="AP138" s="555"/>
      <c r="AQ138" s="555"/>
      <c r="AR138" s="555"/>
      <c r="AS138" s="555"/>
      <c r="AT138" s="555"/>
      <c r="AU138" s="555"/>
      <c r="AV138" s="555"/>
      <c r="AW138" s="555"/>
      <c r="AX138" s="555"/>
      <c r="AY138" s="555"/>
      <c r="AZ138" s="555"/>
      <c r="BA138" s="555"/>
      <c r="BB138" s="555"/>
      <c r="BC138" s="555"/>
      <c r="BD138" s="555"/>
      <c r="BE138" s="555"/>
      <c r="BF138" s="555"/>
      <c r="BG138" s="555"/>
      <c r="BH138" s="555"/>
      <c r="BI138" s="555"/>
      <c r="BJ138" s="555"/>
      <c r="BK138" s="555"/>
      <c r="BL138" s="555"/>
      <c r="BM138" s="555"/>
      <c r="BN138" s="555"/>
      <c r="BO138" s="555"/>
      <c r="BP138" s="555"/>
      <c r="BQ138" s="555"/>
      <c r="BR138" s="555"/>
      <c r="BS138" s="555"/>
      <c r="BT138" s="555"/>
      <c r="BU138" s="555"/>
      <c r="BV138" s="555"/>
      <c r="BW138" s="555"/>
      <c r="BX138" s="555"/>
      <c r="BY138" s="555"/>
      <c r="BZ138" s="555"/>
      <c r="CA138" s="555"/>
      <c r="CB138" s="555"/>
      <c r="CC138" s="555"/>
      <c r="CD138" s="555"/>
      <c r="CE138" s="555"/>
      <c r="CF138" s="555"/>
      <c r="CG138" s="555"/>
      <c r="CH138" s="555"/>
      <c r="CI138" s="555"/>
      <c r="CJ138" s="555"/>
      <c r="CK138" s="555"/>
      <c r="CL138" s="555"/>
      <c r="CM138" s="555"/>
      <c r="CN138" s="555"/>
      <c r="CO138" s="555"/>
      <c r="CP138" s="555"/>
      <c r="CQ138" s="555"/>
      <c r="CR138" s="555"/>
      <c r="CS138" s="555"/>
      <c r="CT138" s="555"/>
      <c r="CU138" s="555"/>
      <c r="CV138" s="555"/>
      <c r="CW138" s="555"/>
      <c r="CX138" s="555"/>
      <c r="CY138" s="555"/>
      <c r="CZ138" s="555"/>
      <c r="DA138" s="555"/>
      <c r="DB138" s="555"/>
      <c r="DC138" s="555"/>
    </row>
    <row r="139" spans="1:113" hidden="1">
      <c r="A139" s="555" t="s">
        <v>205</v>
      </c>
      <c r="B139" s="1116">
        <v>45383</v>
      </c>
      <c r="C139" s="1115">
        <v>45390</v>
      </c>
      <c r="D139" s="1147"/>
      <c r="E139" s="368"/>
      <c r="F139" s="369"/>
      <c r="G139" s="198"/>
      <c r="H139" s="198"/>
      <c r="I139" s="369"/>
      <c r="J139" s="369"/>
      <c r="K139" s="369"/>
      <c r="L139" s="369"/>
      <c r="M139" s="369"/>
      <c r="N139" s="555" t="s">
        <v>767</v>
      </c>
      <c r="O139" s="1147"/>
      <c r="P139" s="555"/>
      <c r="Q139" s="555"/>
      <c r="R139" s="555"/>
      <c r="S139" s="555"/>
      <c r="T139" s="555"/>
      <c r="U139" s="555"/>
      <c r="V139" s="555"/>
      <c r="W139" s="555"/>
      <c r="X139" s="555"/>
      <c r="Y139" s="555"/>
      <c r="Z139" s="555"/>
      <c r="AA139" s="555"/>
      <c r="AB139" s="555"/>
      <c r="AC139" s="555"/>
      <c r="AD139" s="555"/>
      <c r="AE139" s="555"/>
      <c r="AF139" s="555"/>
      <c r="AG139" s="555"/>
      <c r="AH139" s="555"/>
      <c r="AI139" s="555"/>
      <c r="AJ139" s="555"/>
      <c r="AK139" s="555"/>
      <c r="AL139" s="555"/>
      <c r="AM139" s="555"/>
      <c r="AN139" s="555"/>
      <c r="AO139" s="555"/>
      <c r="AP139" s="555"/>
      <c r="AQ139" s="555"/>
      <c r="AR139" s="555"/>
      <c r="AS139" s="555"/>
      <c r="AT139" s="555"/>
      <c r="AU139" s="555"/>
      <c r="AV139" s="555"/>
      <c r="AW139" s="555"/>
      <c r="AX139" s="555"/>
      <c r="AY139" s="555"/>
      <c r="AZ139" s="555"/>
      <c r="BA139" s="555"/>
      <c r="BB139" s="555"/>
      <c r="BC139" s="555"/>
      <c r="BD139" s="555"/>
      <c r="BE139" s="555"/>
      <c r="BF139" s="555"/>
      <c r="BG139" s="555"/>
      <c r="BH139" s="555"/>
      <c r="BI139" s="555"/>
      <c r="BJ139" s="555"/>
      <c r="BK139" s="555"/>
      <c r="BL139" s="555"/>
      <c r="BM139" s="555"/>
      <c r="BN139" s="555"/>
      <c r="BO139" s="555"/>
      <c r="BP139" s="555"/>
      <c r="BQ139" s="555"/>
      <c r="BR139" s="555"/>
      <c r="BS139" s="555"/>
      <c r="BT139" s="555"/>
      <c r="BU139" s="555"/>
      <c r="BV139" s="555"/>
      <c r="BW139" s="555"/>
      <c r="BX139" s="555"/>
      <c r="BY139" s="555"/>
      <c r="BZ139" s="555"/>
      <c r="CA139" s="555"/>
      <c r="CB139" s="555"/>
      <c r="CC139" s="555"/>
      <c r="CD139" s="555"/>
      <c r="CE139" s="555"/>
      <c r="CF139" s="555"/>
      <c r="CG139" s="555"/>
      <c r="CH139" s="555"/>
      <c r="CI139" s="555"/>
      <c r="CJ139" s="555"/>
      <c r="CK139" s="555"/>
      <c r="CL139" s="555"/>
      <c r="CM139" s="555"/>
      <c r="CN139" s="555"/>
      <c r="CO139" s="555"/>
      <c r="CP139" s="555"/>
      <c r="CQ139" s="555"/>
      <c r="CR139" s="555"/>
      <c r="CS139" s="555"/>
      <c r="CT139" s="555"/>
      <c r="CU139" s="555"/>
      <c r="CV139" s="555"/>
      <c r="CW139" s="555"/>
      <c r="CX139" s="555"/>
      <c r="CY139" s="555"/>
      <c r="CZ139" s="555"/>
      <c r="DA139" s="555"/>
      <c r="DB139" s="555"/>
      <c r="DC139" s="555"/>
    </row>
    <row r="140" spans="1:113" hidden="1">
      <c r="A140" s="555" t="s">
        <v>205</v>
      </c>
      <c r="B140" s="1116">
        <v>45444</v>
      </c>
      <c r="C140" s="1115">
        <v>45455</v>
      </c>
      <c r="D140" s="1147"/>
      <c r="E140" s="368"/>
      <c r="F140" s="369"/>
      <c r="G140" s="198"/>
      <c r="H140" s="198"/>
      <c r="I140" s="369"/>
      <c r="J140" s="369"/>
      <c r="K140" s="369"/>
      <c r="L140" s="369"/>
      <c r="M140" s="369"/>
      <c r="N140" s="555" t="s">
        <v>767</v>
      </c>
      <c r="O140" s="1147"/>
      <c r="P140" s="555"/>
      <c r="Q140" s="555"/>
      <c r="R140" s="555"/>
      <c r="S140" s="555"/>
      <c r="T140" s="555"/>
      <c r="U140" s="555"/>
      <c r="V140" s="555"/>
      <c r="W140" s="555"/>
      <c r="X140" s="555"/>
      <c r="Y140" s="555"/>
      <c r="Z140" s="555"/>
      <c r="AA140" s="555"/>
      <c r="AB140" s="555"/>
      <c r="AC140" s="555"/>
      <c r="AD140" s="555"/>
      <c r="AE140" s="555"/>
      <c r="AF140" s="555"/>
      <c r="AG140" s="555"/>
      <c r="AH140" s="555"/>
      <c r="AI140" s="555"/>
      <c r="AJ140" s="555"/>
      <c r="AK140" s="555"/>
      <c r="AL140" s="555"/>
      <c r="AM140" s="555"/>
      <c r="AN140" s="555"/>
      <c r="AO140" s="555"/>
      <c r="AP140" s="555"/>
      <c r="AQ140" s="555"/>
      <c r="AR140" s="555"/>
      <c r="AS140" s="555"/>
      <c r="AT140" s="555"/>
      <c r="AU140" s="555"/>
      <c r="AV140" s="555"/>
      <c r="AW140" s="555"/>
      <c r="AX140" s="555"/>
      <c r="AY140" s="555"/>
      <c r="AZ140" s="555"/>
      <c r="BA140" s="555"/>
      <c r="BB140" s="555"/>
      <c r="BC140" s="555"/>
      <c r="BD140" s="555"/>
      <c r="BE140" s="555"/>
      <c r="BF140" s="555"/>
      <c r="BG140" s="555"/>
      <c r="BH140" s="555"/>
      <c r="BI140" s="555"/>
      <c r="BJ140" s="555"/>
      <c r="BK140" s="555"/>
      <c r="BL140" s="555"/>
      <c r="BM140" s="555"/>
      <c r="BN140" s="555"/>
      <c r="BO140" s="555"/>
      <c r="BP140" s="555"/>
      <c r="BQ140" s="555"/>
      <c r="BR140" s="555"/>
      <c r="BS140" s="555"/>
      <c r="BT140" s="555"/>
      <c r="BU140" s="555"/>
      <c r="BV140" s="555"/>
      <c r="BW140" s="555"/>
      <c r="BX140" s="555"/>
      <c r="BY140" s="555"/>
      <c r="BZ140" s="555"/>
      <c r="CA140" s="555"/>
      <c r="CB140" s="555"/>
      <c r="CC140" s="555"/>
      <c r="CD140" s="555"/>
      <c r="CE140" s="555"/>
      <c r="CF140" s="555"/>
      <c r="CG140" s="555"/>
      <c r="CH140" s="555"/>
      <c r="CI140" s="555"/>
      <c r="CJ140" s="555"/>
      <c r="CK140" s="555"/>
      <c r="CL140" s="555"/>
      <c r="CM140" s="555"/>
      <c r="CN140" s="555"/>
      <c r="CO140" s="555"/>
      <c r="CP140" s="555"/>
      <c r="CQ140" s="555"/>
      <c r="CR140" s="555"/>
      <c r="CS140" s="555"/>
      <c r="CT140" s="555"/>
      <c r="CU140" s="555"/>
      <c r="CV140" s="555"/>
      <c r="CW140" s="555"/>
      <c r="CX140" s="555"/>
      <c r="CY140" s="555"/>
      <c r="CZ140" s="555"/>
      <c r="DA140" s="555"/>
      <c r="DB140" s="555"/>
      <c r="DC140" s="555"/>
    </row>
    <row r="141" spans="1:113" hidden="1">
      <c r="A141" s="555" t="s">
        <v>205</v>
      </c>
      <c r="B141" s="1116">
        <v>45505</v>
      </c>
      <c r="C141" s="1115">
        <v>45524</v>
      </c>
      <c r="D141" s="1147"/>
      <c r="E141" s="368"/>
      <c r="F141" s="369"/>
      <c r="G141" s="198"/>
      <c r="H141" s="198"/>
      <c r="I141" s="369"/>
      <c r="J141" s="369"/>
      <c r="K141" s="369"/>
      <c r="L141" s="369"/>
      <c r="M141" s="369"/>
      <c r="N141" s="555" t="s">
        <v>767</v>
      </c>
      <c r="O141" s="1147"/>
      <c r="P141" s="555"/>
      <c r="Q141" s="555"/>
      <c r="R141" s="555"/>
      <c r="S141" s="555"/>
      <c r="T141" s="555"/>
      <c r="U141" s="555"/>
      <c r="V141" s="555"/>
      <c r="W141" s="555"/>
      <c r="X141" s="555"/>
      <c r="Y141" s="555"/>
      <c r="Z141" s="555"/>
      <c r="AA141" s="555"/>
      <c r="AB141" s="555"/>
      <c r="AC141" s="555"/>
      <c r="AD141" s="555"/>
      <c r="AE141" s="555"/>
      <c r="AF141" s="555"/>
      <c r="AG141" s="555"/>
      <c r="AH141" s="555"/>
      <c r="AI141" s="555"/>
      <c r="AJ141" s="555"/>
      <c r="AK141" s="555"/>
      <c r="AL141" s="555"/>
      <c r="AM141" s="555"/>
      <c r="AN141" s="555"/>
      <c r="AO141" s="555"/>
      <c r="AP141" s="555"/>
      <c r="AQ141" s="555"/>
      <c r="AR141" s="555"/>
      <c r="AS141" s="555"/>
      <c r="AT141" s="555"/>
      <c r="AU141" s="555"/>
      <c r="AV141" s="555"/>
      <c r="AW141" s="555"/>
      <c r="AX141" s="555"/>
      <c r="AY141" s="555"/>
      <c r="AZ141" s="555"/>
      <c r="BA141" s="555"/>
      <c r="BB141" s="555"/>
      <c r="BC141" s="555"/>
      <c r="BD141" s="555"/>
      <c r="BE141" s="555"/>
      <c r="BF141" s="555"/>
      <c r="BG141" s="555"/>
      <c r="BH141" s="555"/>
      <c r="BI141" s="555"/>
      <c r="BJ141" s="555"/>
      <c r="BK141" s="555"/>
      <c r="BL141" s="555"/>
      <c r="BM141" s="555"/>
      <c r="BN141" s="555"/>
      <c r="BO141" s="555"/>
      <c r="BP141" s="555"/>
      <c r="BQ141" s="555"/>
      <c r="BR141" s="555"/>
      <c r="BS141" s="555"/>
      <c r="BT141" s="555"/>
      <c r="BU141" s="555"/>
      <c r="BV141" s="555"/>
      <c r="BW141" s="555"/>
      <c r="BX141" s="555"/>
      <c r="BY141" s="555"/>
      <c r="BZ141" s="555"/>
      <c r="CA141" s="555"/>
      <c r="CB141" s="555"/>
      <c r="CC141" s="555"/>
      <c r="CD141" s="555"/>
      <c r="CE141" s="555"/>
      <c r="CF141" s="555"/>
      <c r="CG141" s="555"/>
      <c r="CH141" s="555"/>
      <c r="CI141" s="555"/>
      <c r="CJ141" s="555"/>
      <c r="CK141" s="555"/>
      <c r="CL141" s="555"/>
      <c r="CM141" s="555"/>
      <c r="CN141" s="555"/>
      <c r="CO141" s="555"/>
      <c r="CP141" s="555"/>
      <c r="CQ141" s="555"/>
      <c r="CR141" s="555"/>
      <c r="CS141" s="555"/>
      <c r="CT141" s="555"/>
      <c r="CU141" s="555"/>
      <c r="CV141" s="555"/>
      <c r="CW141" s="555"/>
      <c r="CX141" s="555"/>
      <c r="CY141" s="555"/>
      <c r="CZ141" s="555"/>
      <c r="DA141" s="555"/>
      <c r="DB141" s="555"/>
      <c r="DC141" s="555"/>
    </row>
    <row r="142" spans="1:113" hidden="1">
      <c r="A142" s="555" t="s">
        <v>205</v>
      </c>
      <c r="B142" s="1116">
        <v>45566</v>
      </c>
      <c r="C142" s="1115">
        <v>45580</v>
      </c>
      <c r="D142" s="1147"/>
      <c r="E142" s="368"/>
      <c r="F142" s="369"/>
      <c r="G142" s="198"/>
      <c r="H142" s="198"/>
      <c r="I142" s="369"/>
      <c r="J142" s="369"/>
      <c r="K142" s="369"/>
      <c r="L142" s="369"/>
      <c r="M142" s="369"/>
      <c r="N142" s="555" t="s">
        <v>829</v>
      </c>
      <c r="O142" s="1147"/>
      <c r="P142" s="555"/>
      <c r="Q142" s="555"/>
      <c r="R142" s="555"/>
      <c r="S142" s="555"/>
      <c r="T142" s="555"/>
      <c r="U142" s="555"/>
      <c r="V142" s="555"/>
      <c r="W142" s="555"/>
      <c r="X142" s="555"/>
      <c r="Y142" s="555"/>
      <c r="Z142" s="555"/>
      <c r="AA142" s="555"/>
      <c r="AB142" s="555"/>
      <c r="AC142" s="555"/>
      <c r="AD142" s="555"/>
      <c r="AE142" s="555"/>
      <c r="AF142" s="555"/>
      <c r="AG142" s="555"/>
      <c r="AH142" s="555"/>
      <c r="AI142" s="555"/>
      <c r="AJ142" s="555"/>
      <c r="AK142" s="555"/>
      <c r="AL142" s="555"/>
      <c r="AM142" s="555"/>
      <c r="AN142" s="555"/>
      <c r="AO142" s="555"/>
      <c r="AP142" s="555"/>
      <c r="AQ142" s="555"/>
      <c r="AR142" s="555"/>
      <c r="AS142" s="555"/>
      <c r="AT142" s="555"/>
      <c r="AU142" s="555"/>
      <c r="AV142" s="555"/>
      <c r="AW142" s="555"/>
      <c r="AX142" s="555"/>
      <c r="AY142" s="555"/>
      <c r="AZ142" s="555"/>
      <c r="BA142" s="555"/>
      <c r="BB142" s="555"/>
      <c r="BC142" s="555"/>
      <c r="BD142" s="555"/>
      <c r="BE142" s="555"/>
      <c r="BF142" s="555"/>
      <c r="BG142" s="555"/>
      <c r="BH142" s="555"/>
      <c r="BI142" s="555"/>
      <c r="BJ142" s="555"/>
      <c r="BK142" s="555"/>
      <c r="BL142" s="555"/>
      <c r="BM142" s="555"/>
      <c r="BN142" s="555"/>
      <c r="BO142" s="555"/>
      <c r="BP142" s="555"/>
      <c r="BQ142" s="555"/>
      <c r="BR142" s="555"/>
      <c r="BS142" s="555"/>
      <c r="BT142" s="555"/>
      <c r="BU142" s="555"/>
      <c r="BV142" s="555"/>
      <c r="BW142" s="555"/>
      <c r="BX142" s="555"/>
      <c r="BY142" s="555"/>
      <c r="BZ142" s="555"/>
      <c r="CA142" s="555"/>
      <c r="CB142" s="555"/>
      <c r="CC142" s="555"/>
      <c r="CD142" s="555"/>
      <c r="CE142" s="555"/>
      <c r="CF142" s="555"/>
      <c r="CG142" s="555"/>
      <c r="CH142" s="555"/>
      <c r="CI142" s="555"/>
      <c r="CJ142" s="555"/>
      <c r="CK142" s="555"/>
      <c r="CL142" s="555"/>
      <c r="CM142" s="555"/>
      <c r="CN142" s="555"/>
      <c r="CO142" s="555"/>
      <c r="CP142" s="555"/>
      <c r="CQ142" s="555"/>
      <c r="CR142" s="555"/>
      <c r="CS142" s="555"/>
      <c r="CT142" s="555"/>
      <c r="CU142" s="555"/>
      <c r="CV142" s="555"/>
      <c r="CW142" s="555"/>
      <c r="CX142" s="555"/>
      <c r="CY142" s="555"/>
      <c r="CZ142" s="555"/>
      <c r="DA142" s="555"/>
      <c r="DB142" s="555"/>
      <c r="DC142" s="555"/>
    </row>
    <row r="143" spans="1:113" hidden="1">
      <c r="A143" s="555" t="s">
        <v>205</v>
      </c>
      <c r="B143" s="1116">
        <v>45627</v>
      </c>
      <c r="C143" s="1115">
        <v>45642</v>
      </c>
      <c r="D143" s="1147"/>
      <c r="E143" s="368"/>
      <c r="F143" s="369"/>
      <c r="G143" s="198"/>
      <c r="H143" s="198"/>
      <c r="I143" s="369"/>
      <c r="J143" s="369"/>
      <c r="K143" s="369"/>
      <c r="L143" s="369"/>
      <c r="M143" s="369"/>
      <c r="N143" s="555" t="s">
        <v>829</v>
      </c>
      <c r="O143" s="1147"/>
      <c r="P143" s="555"/>
      <c r="Q143" s="555"/>
      <c r="R143" s="555"/>
      <c r="S143" s="555"/>
      <c r="T143" s="555"/>
      <c r="U143" s="555"/>
      <c r="V143" s="555"/>
      <c r="W143" s="555"/>
      <c r="X143" s="555"/>
      <c r="Y143" s="555"/>
      <c r="Z143" s="555"/>
      <c r="AA143" s="555"/>
      <c r="AB143" s="555"/>
      <c r="AC143" s="555"/>
      <c r="AD143" s="555"/>
      <c r="AE143" s="555"/>
      <c r="AF143" s="555"/>
      <c r="AG143" s="555"/>
      <c r="AH143" s="555"/>
      <c r="AI143" s="555"/>
      <c r="AJ143" s="555"/>
      <c r="AK143" s="555"/>
      <c r="AL143" s="555"/>
      <c r="AM143" s="555"/>
      <c r="AN143" s="555"/>
      <c r="AO143" s="555"/>
      <c r="AP143" s="555"/>
      <c r="AQ143" s="555"/>
      <c r="AR143" s="555"/>
      <c r="AS143" s="555"/>
      <c r="AT143" s="555"/>
      <c r="AU143" s="555"/>
      <c r="AV143" s="555"/>
      <c r="AW143" s="555"/>
      <c r="AX143" s="555"/>
      <c r="AY143" s="555"/>
      <c r="AZ143" s="555"/>
      <c r="BA143" s="555"/>
      <c r="BB143" s="555"/>
      <c r="BC143" s="555"/>
      <c r="BD143" s="555"/>
      <c r="BE143" s="555"/>
      <c r="BF143" s="555"/>
      <c r="BG143" s="555"/>
      <c r="BH143" s="555"/>
      <c r="BI143" s="555"/>
      <c r="BJ143" s="555"/>
      <c r="BK143" s="555"/>
      <c r="BL143" s="555"/>
      <c r="BM143" s="555"/>
      <c r="BN143" s="555"/>
      <c r="BO143" s="555"/>
      <c r="BP143" s="555"/>
      <c r="BQ143" s="555"/>
      <c r="BR143" s="555"/>
      <c r="BS143" s="555"/>
      <c r="BT143" s="555"/>
      <c r="BU143" s="555"/>
      <c r="BV143" s="555"/>
      <c r="BW143" s="555"/>
      <c r="BX143" s="555"/>
      <c r="BY143" s="555"/>
      <c r="BZ143" s="555"/>
      <c r="CA143" s="555"/>
      <c r="CB143" s="555"/>
      <c r="CC143" s="555"/>
      <c r="CD143" s="555"/>
      <c r="CE143" s="555"/>
      <c r="CF143" s="555"/>
      <c r="CG143" s="555"/>
      <c r="CH143" s="555"/>
      <c r="CI143" s="555"/>
      <c r="CJ143" s="555"/>
      <c r="CK143" s="555"/>
      <c r="CL143" s="555"/>
      <c r="CM143" s="555"/>
      <c r="CN143" s="555"/>
      <c r="CO143" s="555"/>
      <c r="CP143" s="555"/>
      <c r="CQ143" s="555"/>
      <c r="CR143" s="555"/>
      <c r="CS143" s="555"/>
      <c r="CT143" s="555"/>
      <c r="CU143" s="555"/>
      <c r="CV143" s="555"/>
      <c r="CW143" s="555"/>
      <c r="CX143" s="555"/>
      <c r="CY143" s="555"/>
      <c r="CZ143" s="555"/>
      <c r="DA143" s="555"/>
      <c r="DB143" s="555"/>
      <c r="DC143" s="555"/>
    </row>
    <row r="144" spans="1:113">
      <c r="A144" s="555" t="s">
        <v>205</v>
      </c>
      <c r="B144" s="1116">
        <v>45689</v>
      </c>
      <c r="C144" s="1115">
        <v>45698</v>
      </c>
      <c r="D144" s="1147"/>
      <c r="E144" s="368"/>
      <c r="F144" s="369"/>
      <c r="G144" s="198"/>
      <c r="H144" s="198"/>
      <c r="I144" s="369"/>
      <c r="J144" s="369"/>
      <c r="K144" s="369"/>
      <c r="L144" s="369"/>
      <c r="M144" s="1107"/>
      <c r="N144" s="555" t="s">
        <v>767</v>
      </c>
      <c r="O144" s="1147"/>
      <c r="P144" s="555"/>
      <c r="Q144" s="555"/>
      <c r="R144" s="555"/>
      <c r="S144" s="555"/>
      <c r="T144" s="555"/>
      <c r="U144" s="555"/>
      <c r="V144" s="555"/>
      <c r="W144" s="555"/>
      <c r="X144" s="555"/>
      <c r="Y144" s="555"/>
      <c r="Z144" s="555"/>
      <c r="AA144" s="555"/>
      <c r="AB144" s="555"/>
      <c r="AC144" s="555"/>
      <c r="AD144" s="555"/>
      <c r="AE144" s="555"/>
      <c r="AF144" s="555"/>
      <c r="AG144" s="555"/>
      <c r="AH144" s="555"/>
      <c r="AI144" s="555"/>
      <c r="AJ144" s="555"/>
      <c r="AK144" s="555"/>
      <c r="AL144" s="555"/>
      <c r="AM144" s="555"/>
      <c r="AN144" s="555"/>
      <c r="AO144" s="555"/>
      <c r="AP144" s="555"/>
      <c r="AQ144" s="555"/>
      <c r="AR144" s="555"/>
      <c r="AS144" s="555"/>
      <c r="AT144" s="555"/>
      <c r="AU144" s="555"/>
      <c r="AV144" s="555"/>
      <c r="AW144" s="555"/>
      <c r="AX144" s="555"/>
      <c r="AY144" s="555"/>
      <c r="AZ144" s="555"/>
      <c r="BA144" s="555"/>
      <c r="BB144" s="555"/>
      <c r="BC144" s="555"/>
      <c r="BD144" s="555"/>
      <c r="BE144" s="555"/>
      <c r="BF144" s="555"/>
      <c r="BG144" s="555"/>
      <c r="BH144" s="555"/>
      <c r="BI144" s="555"/>
      <c r="BJ144" s="555"/>
      <c r="BK144" s="555"/>
      <c r="BL144" s="555"/>
      <c r="BM144" s="555"/>
      <c r="BN144" s="555"/>
      <c r="BO144" s="555"/>
      <c r="BP144" s="555"/>
      <c r="BQ144" s="555"/>
      <c r="BR144" s="555"/>
      <c r="BS144" s="555"/>
      <c r="BT144" s="555"/>
      <c r="BU144" s="555"/>
      <c r="BV144" s="555"/>
      <c r="BW144" s="555"/>
      <c r="BX144" s="555"/>
      <c r="BY144" s="555"/>
      <c r="BZ144" s="555"/>
      <c r="CA144" s="555"/>
      <c r="CB144" s="555"/>
      <c r="CC144" s="555"/>
      <c r="CD144" s="555"/>
      <c r="CE144" s="555"/>
      <c r="CF144" s="555"/>
      <c r="CG144" s="555"/>
      <c r="CH144" s="555"/>
      <c r="CI144" s="555"/>
      <c r="CJ144" s="555"/>
      <c r="CK144" s="555"/>
      <c r="CL144" s="555"/>
      <c r="CM144" s="555"/>
      <c r="CN144" s="555"/>
      <c r="CO144" s="555"/>
      <c r="CP144" s="555"/>
      <c r="CQ144" s="555"/>
      <c r="CR144" s="555"/>
      <c r="CS144" s="555"/>
      <c r="CT144" s="555"/>
      <c r="CU144" s="555"/>
      <c r="CV144" s="555"/>
      <c r="CW144" s="555"/>
      <c r="CX144" s="555"/>
      <c r="CY144" s="555"/>
      <c r="CZ144" s="555"/>
      <c r="DA144" s="555"/>
      <c r="DB144" s="555"/>
      <c r="DC144" s="555"/>
    </row>
    <row r="145" spans="1:113">
      <c r="A145" s="555" t="s">
        <v>205</v>
      </c>
      <c r="B145" s="1116">
        <v>45748</v>
      </c>
      <c r="C145" s="1115">
        <v>45757</v>
      </c>
      <c r="D145" s="1147"/>
      <c r="E145" s="368"/>
      <c r="F145" s="369"/>
      <c r="G145" s="198"/>
      <c r="H145" s="198"/>
      <c r="I145" s="369"/>
      <c r="J145" s="369"/>
      <c r="K145" s="369"/>
      <c r="L145" s="369"/>
      <c r="M145" s="1107"/>
      <c r="N145" s="555" t="s">
        <v>767</v>
      </c>
      <c r="O145" s="1147"/>
      <c r="P145" s="555"/>
      <c r="Q145" s="555"/>
      <c r="R145" s="555"/>
      <c r="S145" s="555"/>
      <c r="T145" s="555"/>
      <c r="U145" s="555"/>
      <c r="V145" s="555"/>
      <c r="W145" s="555"/>
      <c r="X145" s="555"/>
      <c r="Y145" s="555"/>
      <c r="Z145" s="555"/>
      <c r="AA145" s="555"/>
      <c r="AB145" s="555"/>
      <c r="AC145" s="555"/>
      <c r="AD145" s="555"/>
      <c r="AE145" s="555"/>
      <c r="AF145" s="555"/>
      <c r="AG145" s="555"/>
      <c r="AH145" s="555"/>
      <c r="AI145" s="555"/>
      <c r="AJ145" s="555"/>
      <c r="AK145" s="555"/>
      <c r="AL145" s="555"/>
      <c r="AM145" s="555"/>
      <c r="AN145" s="555"/>
      <c r="AO145" s="555"/>
      <c r="AP145" s="555"/>
      <c r="AQ145" s="555"/>
      <c r="AR145" s="555"/>
      <c r="AS145" s="555"/>
      <c r="AT145" s="555"/>
      <c r="AU145" s="555"/>
      <c r="AV145" s="555"/>
      <c r="AW145" s="555"/>
      <c r="AX145" s="555"/>
      <c r="AY145" s="555"/>
      <c r="AZ145" s="555"/>
      <c r="BA145" s="555"/>
      <c r="BB145" s="555"/>
      <c r="BC145" s="555"/>
      <c r="BD145" s="555"/>
      <c r="BE145" s="555"/>
      <c r="BF145" s="555"/>
      <c r="BG145" s="555"/>
      <c r="BH145" s="555"/>
      <c r="BI145" s="555"/>
      <c r="BJ145" s="555"/>
      <c r="BK145" s="555"/>
      <c r="BL145" s="555"/>
      <c r="BM145" s="555"/>
      <c r="BN145" s="555"/>
      <c r="BO145" s="555"/>
      <c r="BP145" s="555"/>
      <c r="BQ145" s="555"/>
      <c r="BR145" s="555"/>
      <c r="BS145" s="555"/>
      <c r="BT145" s="555"/>
      <c r="BU145" s="555"/>
      <c r="BV145" s="555"/>
      <c r="BW145" s="555"/>
      <c r="BX145" s="555"/>
      <c r="BY145" s="555"/>
      <c r="BZ145" s="555"/>
      <c r="CA145" s="555"/>
      <c r="CB145" s="555"/>
      <c r="CC145" s="555"/>
      <c r="CD145" s="555"/>
      <c r="CE145" s="555"/>
      <c r="CF145" s="555"/>
      <c r="CG145" s="555"/>
      <c r="CH145" s="555"/>
      <c r="CI145" s="555"/>
      <c r="CJ145" s="555"/>
      <c r="CK145" s="555"/>
      <c r="CL145" s="555"/>
      <c r="CM145" s="555"/>
      <c r="CN145" s="555"/>
      <c r="CO145" s="555"/>
      <c r="CP145" s="555"/>
      <c r="CQ145" s="555"/>
      <c r="CR145" s="555"/>
      <c r="CS145" s="555"/>
      <c r="CT145" s="555"/>
      <c r="CU145" s="555"/>
      <c r="CV145" s="555"/>
      <c r="CW145" s="555"/>
      <c r="CX145" s="555"/>
      <c r="CY145" s="555"/>
      <c r="CZ145" s="555"/>
      <c r="DA145" s="555"/>
      <c r="DB145" s="555"/>
      <c r="DC145" s="555"/>
    </row>
    <row r="146" spans="1:113">
      <c r="A146" s="555" t="s">
        <v>205</v>
      </c>
      <c r="B146" s="1116">
        <v>45809</v>
      </c>
      <c r="C146" s="1115">
        <v>45833</v>
      </c>
      <c r="D146" s="1147"/>
      <c r="E146" s="368"/>
      <c r="F146" s="369"/>
      <c r="G146" s="198"/>
      <c r="H146" s="198"/>
      <c r="I146" s="369"/>
      <c r="J146" s="369"/>
      <c r="K146" s="369"/>
      <c r="L146" s="369"/>
      <c r="M146" s="1107"/>
      <c r="N146" s="555" t="s">
        <v>767</v>
      </c>
      <c r="O146" s="1147"/>
      <c r="P146" s="555"/>
      <c r="Q146" s="555"/>
      <c r="R146" s="555"/>
      <c r="S146" s="555"/>
      <c r="T146" s="555"/>
      <c r="U146" s="555"/>
      <c r="V146" s="555"/>
      <c r="W146" s="555"/>
      <c r="X146" s="555"/>
      <c r="Y146" s="555"/>
      <c r="Z146" s="555"/>
      <c r="AA146" s="555"/>
      <c r="AB146" s="555"/>
      <c r="AC146" s="555"/>
      <c r="AD146" s="555"/>
      <c r="AE146" s="555"/>
      <c r="AF146" s="555"/>
      <c r="AG146" s="555"/>
      <c r="AH146" s="555"/>
      <c r="AI146" s="555"/>
      <c r="AJ146" s="555"/>
      <c r="AK146" s="555"/>
      <c r="AL146" s="555"/>
      <c r="AM146" s="555"/>
      <c r="AN146" s="555"/>
      <c r="AO146" s="555"/>
      <c r="AP146" s="555"/>
      <c r="AQ146" s="555"/>
      <c r="AR146" s="555"/>
      <c r="AS146" s="555"/>
      <c r="AT146" s="555"/>
      <c r="AU146" s="555"/>
      <c r="AV146" s="555"/>
      <c r="AW146" s="555"/>
      <c r="AX146" s="555"/>
      <c r="AY146" s="555"/>
      <c r="AZ146" s="555"/>
      <c r="BA146" s="555"/>
      <c r="BB146" s="555"/>
      <c r="BC146" s="555"/>
      <c r="BD146" s="555"/>
      <c r="BE146" s="555"/>
      <c r="BF146" s="555"/>
      <c r="BG146" s="555"/>
      <c r="BH146" s="555"/>
      <c r="BI146" s="555"/>
      <c r="BJ146" s="555"/>
      <c r="BK146" s="555"/>
      <c r="BL146" s="555"/>
      <c r="BM146" s="555"/>
      <c r="BN146" s="555"/>
      <c r="BO146" s="555"/>
      <c r="BP146" s="555"/>
      <c r="BQ146" s="555"/>
      <c r="BR146" s="555"/>
      <c r="BS146" s="555"/>
      <c r="BT146" s="555"/>
      <c r="BU146" s="555"/>
      <c r="BV146" s="555"/>
      <c r="BW146" s="555"/>
      <c r="BX146" s="555"/>
      <c r="BY146" s="555"/>
      <c r="BZ146" s="555"/>
      <c r="CA146" s="555"/>
      <c r="CB146" s="555"/>
      <c r="CC146" s="555"/>
      <c r="CD146" s="555"/>
      <c r="CE146" s="555"/>
      <c r="CF146" s="555"/>
      <c r="CG146" s="555"/>
      <c r="CH146" s="555"/>
      <c r="CI146" s="555"/>
      <c r="CJ146" s="555"/>
      <c r="CK146" s="555"/>
      <c r="CL146" s="555"/>
      <c r="CM146" s="555"/>
      <c r="CN146" s="555"/>
      <c r="CO146" s="555"/>
      <c r="CP146" s="555"/>
      <c r="CQ146" s="555"/>
      <c r="CR146" s="555"/>
      <c r="CS146" s="555"/>
      <c r="CT146" s="555"/>
      <c r="CU146" s="555"/>
      <c r="CV146" s="555"/>
      <c r="CW146" s="555"/>
      <c r="CX146" s="555"/>
      <c r="CY146" s="555"/>
      <c r="CZ146" s="555"/>
      <c r="DA146" s="555"/>
      <c r="DB146" s="555"/>
      <c r="DC146" s="555"/>
    </row>
    <row r="147" spans="1:113">
      <c r="A147" s="555" t="s">
        <v>205</v>
      </c>
      <c r="B147" s="1116">
        <v>45839</v>
      </c>
      <c r="C147" s="1115">
        <v>45855</v>
      </c>
      <c r="D147" s="1147"/>
      <c r="E147" s="368"/>
      <c r="F147" s="369"/>
      <c r="G147" s="198"/>
      <c r="H147" s="198"/>
      <c r="I147" s="369"/>
      <c r="J147" s="369"/>
      <c r="K147" s="369"/>
      <c r="L147" s="369"/>
      <c r="M147" s="1107"/>
      <c r="N147" s="555" t="s">
        <v>767</v>
      </c>
      <c r="O147" s="1147"/>
      <c r="P147" s="555"/>
      <c r="Q147" s="555"/>
      <c r="R147" s="555"/>
      <c r="S147" s="555"/>
      <c r="T147" s="555"/>
      <c r="U147" s="555"/>
      <c r="V147" s="555"/>
      <c r="W147" s="555"/>
      <c r="X147" s="555"/>
      <c r="Y147" s="555"/>
      <c r="Z147" s="555"/>
      <c r="AA147" s="555"/>
      <c r="AB147" s="555"/>
      <c r="AC147" s="555"/>
      <c r="AD147" s="555"/>
      <c r="AE147" s="555"/>
      <c r="AF147" s="555"/>
      <c r="AG147" s="555"/>
      <c r="AH147" s="555"/>
      <c r="AI147" s="555"/>
      <c r="AJ147" s="555"/>
      <c r="AK147" s="555"/>
      <c r="AL147" s="555"/>
      <c r="AM147" s="555"/>
      <c r="AN147" s="555"/>
      <c r="AO147" s="555"/>
      <c r="AP147" s="555"/>
      <c r="AQ147" s="555"/>
      <c r="AR147" s="555"/>
      <c r="AS147" s="555"/>
      <c r="AT147" s="555"/>
      <c r="AU147" s="555"/>
      <c r="AV147" s="555"/>
      <c r="AW147" s="555"/>
      <c r="AX147" s="555"/>
      <c r="AY147" s="555"/>
      <c r="AZ147" s="555"/>
      <c r="BA147" s="555"/>
      <c r="BB147" s="555"/>
      <c r="BC147" s="555"/>
      <c r="BD147" s="555"/>
      <c r="BE147" s="555"/>
      <c r="BF147" s="555"/>
      <c r="BG147" s="555"/>
      <c r="BH147" s="555"/>
      <c r="BI147" s="555"/>
      <c r="BJ147" s="555"/>
      <c r="BK147" s="555"/>
      <c r="BL147" s="555"/>
      <c r="BM147" s="555"/>
      <c r="BN147" s="555"/>
      <c r="BO147" s="555"/>
      <c r="BP147" s="555"/>
      <c r="BQ147" s="555"/>
      <c r="BR147" s="555"/>
      <c r="BS147" s="555"/>
      <c r="BT147" s="555"/>
      <c r="BU147" s="555"/>
      <c r="BV147" s="555"/>
      <c r="BW147" s="555"/>
      <c r="BX147" s="555"/>
      <c r="BY147" s="555"/>
      <c r="BZ147" s="555"/>
      <c r="CA147" s="555"/>
      <c r="CB147" s="555"/>
      <c r="CC147" s="555"/>
      <c r="CD147" s="555"/>
      <c r="CE147" s="555"/>
      <c r="CF147" s="555"/>
      <c r="CG147" s="555"/>
      <c r="CH147" s="555"/>
      <c r="CI147" s="555"/>
      <c r="CJ147" s="555"/>
      <c r="CK147" s="555"/>
      <c r="CL147" s="555"/>
      <c r="CM147" s="555"/>
      <c r="CN147" s="555"/>
      <c r="CO147" s="555"/>
      <c r="CP147" s="555"/>
      <c r="CQ147" s="555"/>
      <c r="CR147" s="555"/>
      <c r="CS147" s="555"/>
      <c r="CT147" s="555"/>
      <c r="CU147" s="555"/>
      <c r="CV147" s="555"/>
      <c r="CW147" s="555"/>
      <c r="CX147" s="555"/>
      <c r="CY147" s="555"/>
      <c r="CZ147" s="555"/>
      <c r="DA147" s="555"/>
      <c r="DB147" s="555"/>
      <c r="DC147" s="555"/>
    </row>
    <row r="148" spans="1:113">
      <c r="A148" s="555" t="s">
        <v>205</v>
      </c>
      <c r="B148" s="1116">
        <v>45870</v>
      </c>
      <c r="C148" s="1115"/>
      <c r="D148" s="1147"/>
      <c r="E148" s="368"/>
      <c r="F148" s="369"/>
      <c r="G148" s="198"/>
      <c r="H148" s="198"/>
      <c r="I148" s="369"/>
      <c r="J148" s="369"/>
      <c r="K148" s="369"/>
      <c r="L148" s="369"/>
      <c r="M148" s="1107"/>
      <c r="N148" s="555" t="s">
        <v>767</v>
      </c>
      <c r="O148" s="1147"/>
      <c r="P148" s="555"/>
      <c r="Q148" s="555"/>
      <c r="R148" s="555"/>
      <c r="S148" s="555"/>
      <c r="T148" s="555"/>
      <c r="U148" s="555"/>
      <c r="V148" s="555"/>
      <c r="W148" s="555"/>
      <c r="X148" s="555"/>
      <c r="Y148" s="555"/>
      <c r="Z148" s="555"/>
      <c r="AA148" s="555"/>
      <c r="AB148" s="555"/>
      <c r="AC148" s="555"/>
      <c r="AD148" s="555"/>
      <c r="AE148" s="555"/>
      <c r="AF148" s="555"/>
      <c r="AG148" s="555"/>
      <c r="AH148" s="555"/>
      <c r="AI148" s="555"/>
      <c r="AJ148" s="555"/>
      <c r="AK148" s="555"/>
      <c r="AL148" s="555"/>
      <c r="AM148" s="555"/>
      <c r="AN148" s="555"/>
      <c r="AO148" s="555"/>
      <c r="AP148" s="555"/>
      <c r="AQ148" s="555"/>
      <c r="AR148" s="555"/>
      <c r="AS148" s="555"/>
      <c r="AT148" s="555"/>
      <c r="AU148" s="555"/>
      <c r="AV148" s="555"/>
      <c r="AW148" s="555"/>
      <c r="AX148" s="555"/>
      <c r="AY148" s="555"/>
      <c r="AZ148" s="555"/>
      <c r="BA148" s="555"/>
      <c r="BB148" s="555"/>
      <c r="BC148" s="555"/>
      <c r="BD148" s="555"/>
      <c r="BE148" s="555"/>
      <c r="BF148" s="555"/>
      <c r="BG148" s="555"/>
      <c r="BH148" s="555"/>
      <c r="BI148" s="555"/>
      <c r="BJ148" s="555"/>
      <c r="BK148" s="555"/>
      <c r="BL148" s="555"/>
      <c r="BM148" s="555"/>
      <c r="BN148" s="555"/>
      <c r="BO148" s="555"/>
      <c r="BP148" s="555"/>
      <c r="BQ148" s="555"/>
      <c r="BR148" s="555"/>
      <c r="BS148" s="555"/>
      <c r="BT148" s="555"/>
      <c r="BU148" s="555"/>
      <c r="BV148" s="555"/>
      <c r="BW148" s="555"/>
      <c r="BX148" s="555"/>
      <c r="BY148" s="555"/>
      <c r="BZ148" s="555"/>
      <c r="CA148" s="555"/>
      <c r="CB148" s="555"/>
      <c r="CC148" s="555"/>
      <c r="CD148" s="555"/>
      <c r="CE148" s="555"/>
      <c r="CF148" s="555"/>
      <c r="CG148" s="555"/>
      <c r="CH148" s="555"/>
      <c r="CI148" s="555"/>
      <c r="CJ148" s="555"/>
      <c r="CK148" s="555"/>
      <c r="CL148" s="555"/>
      <c r="CM148" s="555"/>
      <c r="CN148" s="555"/>
      <c r="CO148" s="555"/>
      <c r="CP148" s="555"/>
      <c r="CQ148" s="555"/>
      <c r="CR148" s="555"/>
      <c r="CS148" s="555"/>
      <c r="CT148" s="555"/>
      <c r="CU148" s="555"/>
      <c r="CV148" s="555"/>
      <c r="CW148" s="555"/>
      <c r="CX148" s="555"/>
      <c r="CY148" s="555"/>
      <c r="CZ148" s="555"/>
      <c r="DA148" s="555"/>
      <c r="DB148" s="555"/>
      <c r="DC148" s="555"/>
    </row>
    <row r="149" spans="1:113">
      <c r="A149" s="555" t="s">
        <v>205</v>
      </c>
      <c r="B149" s="1116">
        <v>45901</v>
      </c>
      <c r="C149" s="1115"/>
      <c r="D149" s="1147"/>
      <c r="E149" s="368"/>
      <c r="F149" s="369"/>
      <c r="G149" s="198"/>
      <c r="H149" s="198"/>
      <c r="I149" s="369"/>
      <c r="J149" s="369"/>
      <c r="K149" s="369"/>
      <c r="L149" s="369"/>
      <c r="M149" s="1107"/>
      <c r="N149" s="555" t="s">
        <v>767</v>
      </c>
      <c r="O149" s="1147"/>
      <c r="P149" s="555"/>
      <c r="Q149" s="555"/>
      <c r="R149" s="555"/>
      <c r="S149" s="555"/>
      <c r="T149" s="555"/>
      <c r="U149" s="555"/>
      <c r="V149" s="555"/>
      <c r="W149" s="555"/>
      <c r="X149" s="555"/>
      <c r="Y149" s="555"/>
      <c r="Z149" s="555"/>
      <c r="AA149" s="555"/>
      <c r="AB149" s="555"/>
      <c r="AC149" s="555"/>
      <c r="AD149" s="555"/>
      <c r="AE149" s="555"/>
      <c r="AF149" s="555"/>
      <c r="AG149" s="555"/>
      <c r="AH149" s="555"/>
      <c r="AI149" s="555"/>
      <c r="AJ149" s="555"/>
      <c r="AK149" s="555"/>
      <c r="AL149" s="555"/>
      <c r="AM149" s="555"/>
      <c r="AN149" s="555"/>
      <c r="AO149" s="555"/>
      <c r="AP149" s="555"/>
      <c r="AQ149" s="555"/>
      <c r="AR149" s="555"/>
      <c r="AS149" s="555"/>
      <c r="AT149" s="555"/>
      <c r="AU149" s="555"/>
      <c r="AV149" s="555"/>
      <c r="AW149" s="555"/>
      <c r="AX149" s="555"/>
      <c r="AY149" s="555"/>
      <c r="AZ149" s="555"/>
      <c r="BA149" s="555"/>
      <c r="BB149" s="555"/>
      <c r="BC149" s="555"/>
      <c r="BD149" s="555"/>
      <c r="BE149" s="555"/>
      <c r="BF149" s="555"/>
      <c r="BG149" s="555"/>
      <c r="BH149" s="555"/>
      <c r="BI149" s="555"/>
      <c r="BJ149" s="555"/>
      <c r="BK149" s="555"/>
      <c r="BL149" s="555"/>
      <c r="BM149" s="555"/>
      <c r="BN149" s="555"/>
      <c r="BO149" s="555"/>
      <c r="BP149" s="555"/>
      <c r="BQ149" s="555"/>
      <c r="BR149" s="555"/>
      <c r="BS149" s="555"/>
      <c r="BT149" s="555"/>
      <c r="BU149" s="555"/>
      <c r="BV149" s="555"/>
      <c r="BW149" s="555"/>
      <c r="BX149" s="555"/>
      <c r="BY149" s="555"/>
      <c r="BZ149" s="555"/>
      <c r="CA149" s="555"/>
      <c r="CB149" s="555"/>
      <c r="CC149" s="555"/>
      <c r="CD149" s="555"/>
      <c r="CE149" s="555"/>
      <c r="CF149" s="555"/>
      <c r="CG149" s="555"/>
      <c r="CH149" s="555"/>
      <c r="CI149" s="555"/>
      <c r="CJ149" s="555"/>
      <c r="CK149" s="555"/>
      <c r="CL149" s="555"/>
      <c r="CM149" s="555"/>
      <c r="CN149" s="555"/>
      <c r="CO149" s="555"/>
      <c r="CP149" s="555"/>
      <c r="CQ149" s="555"/>
      <c r="CR149" s="555"/>
      <c r="CS149" s="555"/>
      <c r="CT149" s="555"/>
      <c r="CU149" s="555"/>
      <c r="CV149" s="555"/>
      <c r="CW149" s="555"/>
      <c r="CX149" s="555"/>
      <c r="CY149" s="555"/>
      <c r="CZ149" s="555"/>
      <c r="DA149" s="555"/>
      <c r="DB149" s="555"/>
      <c r="DC149" s="555"/>
    </row>
    <row r="150" spans="1:113">
      <c r="A150" s="555" t="s">
        <v>205</v>
      </c>
      <c r="B150" s="1116">
        <v>45931</v>
      </c>
      <c r="C150" s="1115"/>
      <c r="D150" s="1147"/>
      <c r="E150" s="368"/>
      <c r="F150" s="369"/>
      <c r="G150" s="198"/>
      <c r="H150" s="198"/>
      <c r="I150" s="369"/>
      <c r="J150" s="369"/>
      <c r="K150" s="369"/>
      <c r="L150" s="369"/>
      <c r="M150" s="1107"/>
      <c r="N150" s="555" t="s">
        <v>767</v>
      </c>
      <c r="O150" s="1147"/>
      <c r="P150" s="555"/>
      <c r="Q150" s="555"/>
      <c r="R150" s="555"/>
      <c r="S150" s="555"/>
      <c r="T150" s="555"/>
      <c r="U150" s="555"/>
      <c r="V150" s="555"/>
      <c r="W150" s="555"/>
      <c r="X150" s="555"/>
      <c r="Y150" s="555"/>
      <c r="Z150" s="555"/>
      <c r="AA150" s="555"/>
      <c r="AB150" s="555"/>
      <c r="AC150" s="555"/>
      <c r="AD150" s="555"/>
      <c r="AE150" s="555"/>
      <c r="AF150" s="555"/>
      <c r="AG150" s="555"/>
      <c r="AH150" s="555"/>
      <c r="AI150" s="555"/>
      <c r="AJ150" s="555"/>
      <c r="AK150" s="555"/>
      <c r="AL150" s="555"/>
      <c r="AM150" s="555"/>
      <c r="AN150" s="555"/>
      <c r="AO150" s="555"/>
      <c r="AP150" s="555"/>
      <c r="AQ150" s="555"/>
      <c r="AR150" s="555"/>
      <c r="AS150" s="555"/>
      <c r="AT150" s="555"/>
      <c r="AU150" s="555"/>
      <c r="AV150" s="555"/>
      <c r="AW150" s="555"/>
      <c r="AX150" s="555"/>
      <c r="AY150" s="555"/>
      <c r="AZ150" s="555"/>
      <c r="BA150" s="555"/>
      <c r="BB150" s="555"/>
      <c r="BC150" s="555"/>
      <c r="BD150" s="555"/>
      <c r="BE150" s="555"/>
      <c r="BF150" s="555"/>
      <c r="BG150" s="555"/>
      <c r="BH150" s="555"/>
      <c r="BI150" s="555"/>
      <c r="BJ150" s="555"/>
      <c r="BK150" s="555"/>
      <c r="BL150" s="555"/>
      <c r="BM150" s="555"/>
      <c r="BN150" s="555"/>
      <c r="BO150" s="555"/>
      <c r="BP150" s="555"/>
      <c r="BQ150" s="555"/>
      <c r="BR150" s="555"/>
      <c r="BS150" s="555"/>
      <c r="BT150" s="555"/>
      <c r="BU150" s="555"/>
      <c r="BV150" s="555"/>
      <c r="BW150" s="555"/>
      <c r="BX150" s="555"/>
      <c r="BY150" s="555"/>
      <c r="BZ150" s="555"/>
      <c r="CA150" s="555"/>
      <c r="CB150" s="555"/>
      <c r="CC150" s="555"/>
      <c r="CD150" s="555"/>
      <c r="CE150" s="555"/>
      <c r="CF150" s="555"/>
      <c r="CG150" s="555"/>
      <c r="CH150" s="555"/>
      <c r="CI150" s="555"/>
      <c r="CJ150" s="555"/>
      <c r="CK150" s="555"/>
      <c r="CL150" s="555"/>
      <c r="CM150" s="555"/>
      <c r="CN150" s="555"/>
      <c r="CO150" s="555"/>
      <c r="CP150" s="555"/>
      <c r="CQ150" s="555"/>
      <c r="CR150" s="555"/>
      <c r="CS150" s="555"/>
      <c r="CT150" s="555"/>
      <c r="CU150" s="555"/>
      <c r="CV150" s="555"/>
      <c r="CW150" s="555"/>
      <c r="CX150" s="555"/>
      <c r="CY150" s="555"/>
      <c r="CZ150" s="555"/>
      <c r="DA150" s="555"/>
      <c r="DB150" s="555"/>
      <c r="DC150" s="555"/>
    </row>
    <row r="151" spans="1:113">
      <c r="A151" s="555" t="s">
        <v>205</v>
      </c>
      <c r="B151" s="1116">
        <v>45962</v>
      </c>
      <c r="C151" s="1115"/>
      <c r="D151" s="1147"/>
      <c r="E151" s="368"/>
      <c r="F151" s="369"/>
      <c r="G151" s="198"/>
      <c r="H151" s="198"/>
      <c r="I151" s="369"/>
      <c r="J151" s="369"/>
      <c r="K151" s="369"/>
      <c r="L151" s="369"/>
      <c r="M151" s="1107"/>
      <c r="N151" s="555" t="s">
        <v>767</v>
      </c>
      <c r="O151" s="1147"/>
      <c r="P151" s="555"/>
      <c r="Q151" s="555"/>
      <c r="R151" s="555"/>
      <c r="S151" s="555"/>
      <c r="T151" s="555"/>
      <c r="U151" s="555"/>
      <c r="V151" s="555"/>
      <c r="W151" s="555"/>
      <c r="X151" s="555"/>
      <c r="Y151" s="555"/>
      <c r="Z151" s="555"/>
      <c r="AA151" s="555"/>
      <c r="AB151" s="555"/>
      <c r="AC151" s="555"/>
      <c r="AD151" s="555"/>
      <c r="AE151" s="555"/>
      <c r="AF151" s="555"/>
      <c r="AG151" s="555"/>
      <c r="AH151" s="555"/>
      <c r="AI151" s="555"/>
      <c r="AJ151" s="555"/>
      <c r="AK151" s="555"/>
      <c r="AL151" s="555"/>
      <c r="AM151" s="555"/>
      <c r="AN151" s="555"/>
      <c r="AO151" s="555"/>
      <c r="AP151" s="555"/>
      <c r="AQ151" s="555"/>
      <c r="AR151" s="555"/>
      <c r="AS151" s="555"/>
      <c r="AT151" s="555"/>
      <c r="AU151" s="555"/>
      <c r="AV151" s="555"/>
      <c r="AW151" s="555"/>
      <c r="AX151" s="555"/>
      <c r="AY151" s="555"/>
      <c r="AZ151" s="555"/>
      <c r="BA151" s="555"/>
      <c r="BB151" s="555"/>
      <c r="BC151" s="555"/>
      <c r="BD151" s="555"/>
      <c r="BE151" s="555"/>
      <c r="BF151" s="555"/>
      <c r="BG151" s="555"/>
      <c r="BH151" s="555"/>
      <c r="BI151" s="555"/>
      <c r="BJ151" s="555"/>
      <c r="BK151" s="555"/>
      <c r="BL151" s="555"/>
      <c r="BM151" s="555"/>
      <c r="BN151" s="555"/>
      <c r="BO151" s="555"/>
      <c r="BP151" s="555"/>
      <c r="BQ151" s="555"/>
      <c r="BR151" s="555"/>
      <c r="BS151" s="555"/>
      <c r="BT151" s="555"/>
      <c r="BU151" s="555"/>
      <c r="BV151" s="555"/>
      <c r="BW151" s="555"/>
      <c r="BX151" s="555"/>
      <c r="BY151" s="555"/>
      <c r="BZ151" s="555"/>
      <c r="CA151" s="555"/>
      <c r="CB151" s="555"/>
      <c r="CC151" s="555"/>
      <c r="CD151" s="555"/>
      <c r="CE151" s="555"/>
      <c r="CF151" s="555"/>
      <c r="CG151" s="555"/>
      <c r="CH151" s="555"/>
      <c r="CI151" s="555"/>
      <c r="CJ151" s="555"/>
      <c r="CK151" s="555"/>
      <c r="CL151" s="555"/>
      <c r="CM151" s="555"/>
      <c r="CN151" s="555"/>
      <c r="CO151" s="555"/>
      <c r="CP151" s="555"/>
      <c r="CQ151" s="555"/>
      <c r="CR151" s="555"/>
      <c r="CS151" s="555"/>
      <c r="CT151" s="555"/>
      <c r="CU151" s="555"/>
      <c r="CV151" s="555"/>
      <c r="CW151" s="555"/>
      <c r="CX151" s="555"/>
      <c r="CY151" s="555"/>
      <c r="CZ151" s="555"/>
      <c r="DA151" s="555"/>
      <c r="DB151" s="555"/>
      <c r="DC151" s="555"/>
    </row>
    <row r="152" spans="1:113">
      <c r="A152" s="555" t="s">
        <v>205</v>
      </c>
      <c r="B152" s="1116">
        <v>45992</v>
      </c>
      <c r="C152" s="1115"/>
      <c r="D152" s="1147"/>
      <c r="E152" s="368"/>
      <c r="F152" s="369"/>
      <c r="G152" s="198"/>
      <c r="H152" s="198"/>
      <c r="I152" s="369"/>
      <c r="J152" s="369"/>
      <c r="K152" s="369"/>
      <c r="L152" s="369"/>
      <c r="M152" s="1107"/>
      <c r="N152" s="555" t="s">
        <v>767</v>
      </c>
      <c r="O152" s="1147"/>
      <c r="P152" s="555"/>
      <c r="Q152" s="555"/>
      <c r="R152" s="555"/>
      <c r="S152" s="555"/>
      <c r="T152" s="555"/>
      <c r="U152" s="555"/>
      <c r="V152" s="555"/>
      <c r="W152" s="555"/>
      <c r="X152" s="555"/>
      <c r="Y152" s="555"/>
      <c r="Z152" s="555"/>
      <c r="AA152" s="555"/>
      <c r="AB152" s="555"/>
      <c r="AC152" s="555"/>
      <c r="AD152" s="555"/>
      <c r="AE152" s="555"/>
      <c r="AF152" s="555"/>
      <c r="AG152" s="555"/>
      <c r="AH152" s="555"/>
      <c r="AI152" s="555"/>
      <c r="AJ152" s="555"/>
      <c r="AK152" s="555"/>
      <c r="AL152" s="555"/>
      <c r="AM152" s="555"/>
      <c r="AN152" s="555"/>
      <c r="AO152" s="555"/>
      <c r="AP152" s="555"/>
      <c r="AQ152" s="555"/>
      <c r="AR152" s="555"/>
      <c r="AS152" s="555"/>
      <c r="AT152" s="555"/>
      <c r="AU152" s="555"/>
      <c r="AV152" s="555"/>
      <c r="AW152" s="555"/>
      <c r="AX152" s="555"/>
      <c r="AY152" s="555"/>
      <c r="AZ152" s="555"/>
      <c r="BA152" s="555"/>
      <c r="BB152" s="555"/>
      <c r="BC152" s="555"/>
      <c r="BD152" s="555"/>
      <c r="BE152" s="555"/>
      <c r="BF152" s="555"/>
      <c r="BG152" s="555"/>
      <c r="BH152" s="555"/>
      <c r="BI152" s="555"/>
      <c r="BJ152" s="555"/>
      <c r="BK152" s="555"/>
      <c r="BL152" s="555"/>
      <c r="BM152" s="555"/>
      <c r="BN152" s="555"/>
      <c r="BO152" s="555"/>
      <c r="BP152" s="555"/>
      <c r="BQ152" s="555"/>
      <c r="BR152" s="555"/>
      <c r="BS152" s="555"/>
      <c r="BT152" s="555"/>
      <c r="BU152" s="555"/>
      <c r="BV152" s="555"/>
      <c r="BW152" s="555"/>
      <c r="BX152" s="555"/>
      <c r="BY152" s="555"/>
      <c r="BZ152" s="555"/>
      <c r="CA152" s="555"/>
      <c r="CB152" s="555"/>
      <c r="CC152" s="555"/>
      <c r="CD152" s="555"/>
      <c r="CE152" s="555"/>
      <c r="CF152" s="555"/>
      <c r="CG152" s="555"/>
      <c r="CH152" s="555"/>
      <c r="CI152" s="555"/>
      <c r="CJ152" s="555"/>
      <c r="CK152" s="555"/>
      <c r="CL152" s="555"/>
      <c r="CM152" s="555"/>
      <c r="CN152" s="555"/>
      <c r="CO152" s="555"/>
      <c r="CP152" s="555"/>
      <c r="CQ152" s="555"/>
      <c r="CR152" s="555"/>
      <c r="CS152" s="555"/>
      <c r="CT152" s="555"/>
      <c r="CU152" s="555"/>
      <c r="CV152" s="555"/>
      <c r="CW152" s="555"/>
      <c r="CX152" s="555"/>
      <c r="CY152" s="555"/>
      <c r="CZ152" s="555"/>
      <c r="DA152" s="555"/>
      <c r="DB152" s="555"/>
      <c r="DC152" s="555"/>
    </row>
    <row r="153" spans="1:113" hidden="1">
      <c r="C153" s="1115"/>
      <c r="D153" s="1147"/>
      <c r="E153" s="368"/>
      <c r="F153" s="369"/>
      <c r="G153" s="198"/>
      <c r="H153" s="198"/>
      <c r="I153" s="369"/>
      <c r="J153" s="369"/>
      <c r="K153" s="369"/>
      <c r="L153" s="369"/>
      <c r="M153" s="369"/>
      <c r="O153" s="1147"/>
      <c r="P153" s="555"/>
      <c r="Q153" s="555"/>
      <c r="R153" s="555"/>
      <c r="S153" s="555"/>
      <c r="T153" s="555"/>
      <c r="U153" s="555"/>
      <c r="V153" s="555"/>
      <c r="W153" s="555"/>
      <c r="X153" s="555"/>
      <c r="Y153" s="555"/>
      <c r="Z153" s="555"/>
      <c r="AA153" s="555"/>
      <c r="AB153" s="555"/>
      <c r="AC153" s="555"/>
      <c r="AD153" s="555"/>
      <c r="AE153" s="555"/>
      <c r="AF153" s="555"/>
      <c r="AG153" s="555"/>
      <c r="AH153" s="555"/>
      <c r="AI153" s="555"/>
      <c r="AJ153" s="555"/>
      <c r="AK153" s="555"/>
      <c r="AL153" s="555"/>
      <c r="AM153" s="555"/>
      <c r="AN153" s="555"/>
      <c r="AO153" s="555"/>
      <c r="AP153" s="555"/>
      <c r="AQ153" s="555"/>
      <c r="AR153" s="555"/>
      <c r="AS153" s="555"/>
      <c r="AT153" s="555"/>
      <c r="AU153" s="555"/>
      <c r="AV153" s="555"/>
      <c r="AW153" s="555"/>
      <c r="AX153" s="555"/>
      <c r="AY153" s="555"/>
      <c r="AZ153" s="555"/>
      <c r="BA153" s="555"/>
      <c r="BB153" s="555"/>
      <c r="BC153" s="555"/>
      <c r="BD153" s="555"/>
      <c r="BE153" s="555"/>
      <c r="BF153" s="555"/>
      <c r="BG153" s="555"/>
      <c r="BH153" s="555"/>
      <c r="BI153" s="555"/>
      <c r="BJ153" s="555"/>
      <c r="BK153" s="555"/>
      <c r="BL153" s="555"/>
      <c r="BM153" s="555"/>
      <c r="BN153" s="555"/>
      <c r="BO153" s="555"/>
      <c r="BP153" s="555"/>
      <c r="BQ153" s="555"/>
      <c r="BR153" s="555"/>
      <c r="BS153" s="555"/>
      <c r="BT153" s="555"/>
      <c r="BU153" s="555"/>
      <c r="BV153" s="555"/>
      <c r="BW153" s="555"/>
      <c r="BX153" s="555"/>
      <c r="BY153" s="555"/>
      <c r="BZ153" s="555"/>
      <c r="CA153" s="555"/>
      <c r="CB153" s="555"/>
      <c r="CC153" s="555"/>
      <c r="CD153" s="555"/>
      <c r="CE153" s="555"/>
      <c r="CF153" s="555"/>
      <c r="CG153" s="555"/>
      <c r="CH153" s="555"/>
      <c r="CI153" s="555"/>
      <c r="CJ153" s="555"/>
      <c r="CK153" s="555"/>
      <c r="CL153" s="555"/>
      <c r="CM153" s="555"/>
      <c r="CN153" s="555"/>
      <c r="CO153" s="555"/>
      <c r="CP153" s="555"/>
      <c r="CQ153" s="555"/>
      <c r="CR153" s="555"/>
      <c r="CS153" s="555"/>
      <c r="CT153" s="555"/>
      <c r="CU153" s="555"/>
      <c r="CV153" s="555"/>
      <c r="CW153" s="555"/>
      <c r="CX153" s="555"/>
      <c r="CY153" s="555"/>
      <c r="CZ153" s="555"/>
      <c r="DA153" s="555"/>
      <c r="DB153" s="555"/>
      <c r="DC153" s="555"/>
    </row>
    <row r="154" spans="1:113" s="1127" customFormat="1" ht="9.75" hidden="1" customHeight="1">
      <c r="A154" s="1148"/>
      <c r="E154" s="1230"/>
      <c r="F154" s="1151"/>
      <c r="G154" s="1240"/>
      <c r="H154" s="1240"/>
      <c r="I154" s="1151"/>
      <c r="J154" s="1151"/>
      <c r="K154" s="1151"/>
      <c r="L154" s="1151"/>
      <c r="M154" s="1151"/>
      <c r="N154" s="1148"/>
      <c r="O154" s="1242"/>
      <c r="P154" s="1148"/>
      <c r="Q154" s="1148"/>
      <c r="R154" s="1148"/>
      <c r="S154" s="1148"/>
      <c r="T154" s="1148"/>
      <c r="U154" s="1148"/>
      <c r="V154" s="1148"/>
      <c r="W154" s="1148"/>
      <c r="X154" s="1148"/>
      <c r="Y154" s="1148"/>
      <c r="Z154" s="1148"/>
      <c r="AA154" s="1148"/>
      <c r="AB154" s="1148"/>
      <c r="AC154" s="1148"/>
      <c r="AD154" s="1148"/>
      <c r="AE154" s="1148"/>
      <c r="AF154" s="1148"/>
      <c r="AG154" s="1148"/>
      <c r="AH154" s="1148"/>
      <c r="AI154" s="1148"/>
      <c r="AJ154" s="1148"/>
      <c r="AK154" s="1148"/>
      <c r="AL154" s="1148"/>
      <c r="AM154" s="1148"/>
      <c r="AN154" s="1148"/>
      <c r="AO154" s="1148"/>
      <c r="AP154" s="1148"/>
      <c r="AQ154" s="1148"/>
      <c r="AR154" s="1148"/>
      <c r="AS154" s="1148"/>
      <c r="AT154" s="1148"/>
      <c r="AU154" s="1148"/>
      <c r="AV154" s="1148"/>
      <c r="AW154" s="1148"/>
      <c r="AX154" s="1148"/>
      <c r="AY154" s="1148"/>
      <c r="AZ154" s="1148"/>
      <c r="BA154" s="1148"/>
      <c r="BB154" s="1148"/>
      <c r="BC154" s="1148"/>
      <c r="BD154" s="1148"/>
      <c r="BE154" s="1148"/>
      <c r="BF154" s="1148"/>
      <c r="BG154" s="1148"/>
      <c r="BH154" s="1148"/>
      <c r="BI154" s="1148"/>
      <c r="BJ154" s="1148"/>
      <c r="BK154" s="1148"/>
      <c r="BL154" s="1148"/>
      <c r="BM154" s="1148"/>
      <c r="BN154" s="1148"/>
      <c r="BO154" s="1148"/>
      <c r="BP154" s="1148"/>
      <c r="BQ154" s="1148"/>
      <c r="BR154" s="1148"/>
      <c r="BS154" s="1148"/>
      <c r="BT154" s="1148"/>
      <c r="BU154" s="1148"/>
      <c r="BV154" s="1148"/>
      <c r="BW154" s="1148"/>
      <c r="BX154" s="1148"/>
      <c r="BY154" s="1148"/>
      <c r="BZ154" s="1148"/>
      <c r="CA154" s="1148"/>
      <c r="CB154" s="1148"/>
      <c r="CC154" s="1148"/>
      <c r="CD154" s="1148"/>
      <c r="CE154" s="1148"/>
      <c r="CF154" s="1148"/>
      <c r="CG154" s="1148"/>
      <c r="CH154" s="1148"/>
      <c r="CI154" s="1148"/>
      <c r="CJ154" s="1148"/>
      <c r="CK154" s="1148"/>
      <c r="CL154" s="1148"/>
      <c r="CM154" s="1148"/>
      <c r="CN154" s="1148"/>
      <c r="CO154" s="1148"/>
      <c r="CP154" s="1148"/>
      <c r="CQ154" s="1148"/>
      <c r="CR154" s="1148"/>
      <c r="CS154" s="1148"/>
      <c r="CT154" s="1148"/>
      <c r="CU154" s="1148"/>
      <c r="CV154" s="1148"/>
      <c r="CW154" s="1148"/>
      <c r="CX154" s="1148"/>
      <c r="CY154" s="1148"/>
      <c r="CZ154" s="1148"/>
      <c r="DA154" s="1148"/>
      <c r="DB154" s="1148"/>
      <c r="DC154" s="1148"/>
      <c r="DI154" s="1148"/>
    </row>
    <row r="155" spans="1:113" hidden="1">
      <c r="A155" s="555" t="s">
        <v>206</v>
      </c>
      <c r="B155" s="1116">
        <v>44958</v>
      </c>
      <c r="C155" s="1115">
        <v>44978</v>
      </c>
      <c r="D155" s="1147">
        <v>4.2</v>
      </c>
      <c r="E155" s="1106"/>
      <c r="F155" s="1107"/>
      <c r="G155" s="1238"/>
      <c r="H155" s="1238"/>
      <c r="I155" s="1107"/>
      <c r="J155" s="1107"/>
      <c r="K155" s="1107"/>
      <c r="L155" s="1107"/>
      <c r="M155" s="1107"/>
      <c r="O155" s="1147"/>
      <c r="P155" s="555"/>
      <c r="Q155" s="555"/>
      <c r="R155" s="555"/>
      <c r="S155" s="555"/>
      <c r="T155" s="555"/>
      <c r="U155" s="555"/>
      <c r="V155" s="555"/>
      <c r="W155" s="555"/>
      <c r="X155" s="555"/>
      <c r="Y155" s="555"/>
      <c r="Z155" s="555"/>
      <c r="AA155" s="555"/>
      <c r="AB155" s="555"/>
      <c r="AC155" s="555"/>
      <c r="AD155" s="555"/>
      <c r="AE155" s="555"/>
      <c r="AF155" s="555"/>
      <c r="AG155" s="555"/>
      <c r="AH155" s="555"/>
      <c r="AI155" s="555"/>
      <c r="AJ155" s="555"/>
      <c r="AK155" s="555"/>
      <c r="AL155" s="555"/>
      <c r="AM155" s="555"/>
      <c r="AN155" s="555"/>
      <c r="AO155" s="555"/>
      <c r="AP155" s="555"/>
      <c r="AQ155" s="555"/>
      <c r="AR155" s="555"/>
      <c r="AS155" s="555"/>
      <c r="AT155" s="555"/>
      <c r="AU155" s="555"/>
      <c r="AV155" s="555"/>
      <c r="AW155" s="555"/>
      <c r="AX155" s="555"/>
      <c r="AY155" s="555"/>
      <c r="AZ155" s="555"/>
      <c r="BA155" s="555"/>
      <c r="BB155" s="555"/>
      <c r="BC155" s="555"/>
      <c r="BD155" s="555"/>
      <c r="BE155" s="555"/>
      <c r="BF155" s="555"/>
      <c r="BG155" s="555"/>
      <c r="BH155" s="555"/>
      <c r="BI155" s="555"/>
      <c r="BJ155" s="555"/>
      <c r="BK155" s="555"/>
      <c r="BL155" s="555"/>
      <c r="BM155" s="555"/>
      <c r="BN155" s="555"/>
      <c r="BO155" s="555"/>
      <c r="BP155" s="555"/>
      <c r="BQ155" s="555"/>
      <c r="BR155" s="555"/>
      <c r="BS155" s="555"/>
      <c r="BT155" s="555"/>
      <c r="BU155" s="555"/>
      <c r="BV155" s="555"/>
      <c r="BW155" s="555"/>
      <c r="BX155" s="555"/>
      <c r="BY155" s="555"/>
      <c r="BZ155" s="555"/>
      <c r="CA155" s="555"/>
      <c r="CB155" s="555"/>
      <c r="CC155" s="555"/>
      <c r="CD155" s="555"/>
      <c r="CE155" s="555"/>
      <c r="CF155" s="555"/>
      <c r="CG155" s="555"/>
      <c r="CH155" s="555"/>
      <c r="CI155" s="555"/>
      <c r="CJ155" s="555"/>
      <c r="CK155" s="555"/>
      <c r="CL155" s="555"/>
      <c r="CM155" s="555"/>
      <c r="CN155" s="555"/>
      <c r="CO155" s="555"/>
      <c r="CP155" s="555"/>
      <c r="CQ155" s="555"/>
      <c r="CR155" s="555"/>
      <c r="CS155" s="555"/>
      <c r="CT155" s="555"/>
      <c r="CU155" s="555"/>
      <c r="CV155" s="555"/>
      <c r="CW155" s="555"/>
      <c r="CX155" s="555"/>
      <c r="CY155" s="555"/>
      <c r="CZ155" s="555"/>
      <c r="DA155" s="555"/>
      <c r="DB155" s="555"/>
      <c r="DC155" s="555"/>
    </row>
    <row r="156" spans="1:113" hidden="1">
      <c r="A156" s="555" t="s">
        <v>206</v>
      </c>
      <c r="B156" s="1116">
        <v>45017</v>
      </c>
      <c r="C156" s="1115">
        <v>45042</v>
      </c>
      <c r="D156" s="1147">
        <v>5.01</v>
      </c>
      <c r="E156" s="1106"/>
      <c r="F156" s="1107"/>
      <c r="G156" s="1238"/>
      <c r="H156" s="1238"/>
      <c r="I156" s="1107"/>
      <c r="J156" s="1107"/>
      <c r="K156" s="1107"/>
      <c r="L156" s="1107"/>
      <c r="M156" s="1107"/>
      <c r="O156" s="1147"/>
      <c r="P156" s="555"/>
      <c r="Q156" s="555"/>
      <c r="R156" s="555"/>
      <c r="S156" s="555"/>
      <c r="T156" s="555"/>
      <c r="U156" s="555"/>
      <c r="V156" s="555"/>
      <c r="W156" s="555"/>
      <c r="X156" s="555"/>
      <c r="Y156" s="555"/>
      <c r="Z156" s="555"/>
      <c r="AA156" s="555"/>
      <c r="AB156" s="555"/>
      <c r="AC156" s="555"/>
      <c r="AD156" s="555"/>
      <c r="AE156" s="555"/>
      <c r="AF156" s="555"/>
      <c r="AG156" s="555"/>
      <c r="AH156" s="555"/>
      <c r="AI156" s="555"/>
      <c r="AJ156" s="555"/>
      <c r="AK156" s="555"/>
      <c r="AL156" s="555"/>
      <c r="AM156" s="555"/>
      <c r="AN156" s="555"/>
      <c r="AO156" s="555"/>
      <c r="AP156" s="555"/>
      <c r="AQ156" s="555"/>
      <c r="AR156" s="555"/>
      <c r="AS156" s="555"/>
      <c r="AT156" s="555"/>
      <c r="AU156" s="555"/>
      <c r="AV156" s="555"/>
      <c r="AW156" s="555"/>
      <c r="AX156" s="555"/>
      <c r="AY156" s="555"/>
      <c r="AZ156" s="555"/>
      <c r="BA156" s="555"/>
      <c r="BB156" s="555"/>
      <c r="BC156" s="555"/>
      <c r="BD156" s="555"/>
      <c r="BE156" s="555"/>
      <c r="BF156" s="555"/>
      <c r="BG156" s="555"/>
      <c r="BH156" s="555"/>
      <c r="BI156" s="555"/>
      <c r="BJ156" s="555"/>
      <c r="BK156" s="555"/>
      <c r="BL156" s="555"/>
      <c r="BM156" s="555"/>
      <c r="BN156" s="555"/>
      <c r="BO156" s="555"/>
      <c r="BP156" s="555"/>
      <c r="BQ156" s="555"/>
      <c r="BR156" s="555"/>
      <c r="BS156" s="555"/>
      <c r="BT156" s="555"/>
      <c r="BU156" s="555"/>
      <c r="BV156" s="555"/>
      <c r="BW156" s="555"/>
      <c r="BX156" s="555"/>
      <c r="BY156" s="555"/>
      <c r="BZ156" s="555"/>
      <c r="CA156" s="555"/>
      <c r="CB156" s="555"/>
      <c r="CC156" s="555"/>
      <c r="CD156" s="555"/>
      <c r="CE156" s="555"/>
      <c r="CF156" s="555"/>
      <c r="CG156" s="555"/>
      <c r="CH156" s="555"/>
      <c r="CI156" s="555"/>
      <c r="CJ156" s="555"/>
      <c r="CK156" s="555"/>
      <c r="CL156" s="555"/>
      <c r="CM156" s="555"/>
      <c r="CN156" s="555"/>
      <c r="CO156" s="555"/>
      <c r="CP156" s="555"/>
      <c r="CQ156" s="555"/>
      <c r="CR156" s="555"/>
      <c r="CS156" s="555"/>
      <c r="CT156" s="555"/>
      <c r="CU156" s="555"/>
      <c r="CV156" s="555"/>
      <c r="CW156" s="555"/>
      <c r="CX156" s="555"/>
      <c r="CY156" s="555"/>
      <c r="CZ156" s="555"/>
      <c r="DA156" s="555"/>
      <c r="DB156" s="555"/>
      <c r="DC156" s="555"/>
    </row>
    <row r="157" spans="1:113" hidden="1">
      <c r="A157" s="555" t="s">
        <v>206</v>
      </c>
      <c r="B157" s="1116">
        <v>45078</v>
      </c>
      <c r="C157" s="1115">
        <v>45103</v>
      </c>
      <c r="D157" s="1147">
        <v>5.62</v>
      </c>
      <c r="E157" s="1106"/>
      <c r="F157" s="1107"/>
      <c r="G157" s="1238"/>
      <c r="H157" s="1238"/>
      <c r="I157" s="1107"/>
      <c r="J157" s="1107"/>
      <c r="K157" s="1107"/>
      <c r="L157" s="1107"/>
      <c r="M157" s="1107"/>
      <c r="O157" s="1147"/>
      <c r="P157" s="555"/>
      <c r="Q157" s="555"/>
      <c r="R157" s="555"/>
      <c r="S157" s="555"/>
      <c r="T157" s="555"/>
      <c r="U157" s="555"/>
      <c r="V157" s="555"/>
      <c r="W157" s="555"/>
      <c r="X157" s="555"/>
      <c r="Y157" s="555"/>
      <c r="Z157" s="555"/>
      <c r="AA157" s="555"/>
      <c r="AB157" s="555"/>
      <c r="AC157" s="555"/>
      <c r="AD157" s="555"/>
      <c r="AE157" s="555"/>
      <c r="AF157" s="555"/>
      <c r="AG157" s="555"/>
      <c r="AH157" s="555"/>
      <c r="AI157" s="555"/>
      <c r="AJ157" s="555"/>
      <c r="AK157" s="555"/>
      <c r="AL157" s="555"/>
      <c r="AM157" s="555"/>
      <c r="AN157" s="555"/>
      <c r="AO157" s="555"/>
      <c r="AP157" s="555"/>
      <c r="AQ157" s="555"/>
      <c r="AR157" s="555"/>
      <c r="AS157" s="555"/>
      <c r="AT157" s="555"/>
      <c r="AU157" s="555"/>
      <c r="AV157" s="555"/>
      <c r="AW157" s="555"/>
      <c r="AX157" s="555"/>
      <c r="AY157" s="555"/>
      <c r="AZ157" s="555"/>
      <c r="BA157" s="555"/>
      <c r="BB157" s="555"/>
      <c r="BC157" s="555"/>
      <c r="BD157" s="555"/>
      <c r="BE157" s="555"/>
      <c r="BF157" s="555"/>
      <c r="BG157" s="555"/>
      <c r="BH157" s="555"/>
      <c r="BI157" s="555"/>
      <c r="BJ157" s="555"/>
      <c r="BK157" s="555"/>
      <c r="BL157" s="555"/>
      <c r="BM157" s="555"/>
      <c r="BN157" s="555"/>
      <c r="BO157" s="555"/>
      <c r="BP157" s="555"/>
      <c r="BQ157" s="555"/>
      <c r="BR157" s="555"/>
      <c r="BS157" s="555"/>
      <c r="BT157" s="555"/>
      <c r="BU157" s="555"/>
      <c r="BV157" s="555"/>
      <c r="BW157" s="555"/>
      <c r="BX157" s="555"/>
      <c r="BY157" s="555"/>
      <c r="BZ157" s="555"/>
      <c r="CA157" s="555"/>
      <c r="CB157" s="555"/>
      <c r="CC157" s="555"/>
      <c r="CD157" s="555"/>
      <c r="CE157" s="555"/>
      <c r="CF157" s="555"/>
      <c r="CG157" s="555"/>
      <c r="CH157" s="555"/>
      <c r="CI157" s="555"/>
      <c r="CJ157" s="555"/>
      <c r="CK157" s="555"/>
      <c r="CL157" s="555"/>
      <c r="CM157" s="555"/>
      <c r="CN157" s="555"/>
      <c r="CO157" s="555"/>
      <c r="CP157" s="555"/>
      <c r="CQ157" s="555"/>
      <c r="CR157" s="555"/>
      <c r="CS157" s="555"/>
      <c r="CT157" s="555"/>
      <c r="CU157" s="555"/>
      <c r="CV157" s="555"/>
      <c r="CW157" s="555"/>
      <c r="CX157" s="555"/>
      <c r="CY157" s="555"/>
      <c r="CZ157" s="555"/>
      <c r="DA157" s="555"/>
      <c r="DB157" s="555"/>
      <c r="DC157" s="555"/>
    </row>
    <row r="158" spans="1:113" hidden="1">
      <c r="A158" s="555" t="s">
        <v>206</v>
      </c>
      <c r="B158" s="1116">
        <v>45139</v>
      </c>
      <c r="C158" s="1115">
        <v>45154</v>
      </c>
      <c r="D158" s="1147">
        <v>9.27</v>
      </c>
      <c r="E158" s="1106"/>
      <c r="F158" s="1107"/>
      <c r="G158" s="1238"/>
      <c r="H158" s="1238"/>
      <c r="I158" s="1107"/>
      <c r="J158" s="1107"/>
      <c r="K158" s="1107"/>
      <c r="L158" s="1107"/>
      <c r="M158" s="1107"/>
      <c r="O158" s="1147"/>
      <c r="P158" s="555"/>
      <c r="Q158" s="555"/>
      <c r="R158" s="555"/>
      <c r="S158" s="555"/>
      <c r="T158" s="555"/>
      <c r="U158" s="555"/>
      <c r="V158" s="555"/>
      <c r="W158" s="555"/>
      <c r="X158" s="555"/>
      <c r="Y158" s="555"/>
      <c r="Z158" s="555"/>
      <c r="AA158" s="555"/>
      <c r="AB158" s="555"/>
      <c r="AC158" s="555"/>
      <c r="AD158" s="555"/>
      <c r="AE158" s="555"/>
      <c r="AF158" s="555"/>
      <c r="AG158" s="555"/>
      <c r="AH158" s="555"/>
      <c r="AI158" s="555"/>
      <c r="AJ158" s="555"/>
      <c r="AK158" s="555"/>
      <c r="AL158" s="555"/>
      <c r="AM158" s="555"/>
      <c r="AN158" s="555"/>
      <c r="AO158" s="555"/>
      <c r="AP158" s="555"/>
      <c r="AQ158" s="555"/>
      <c r="AR158" s="555"/>
      <c r="AS158" s="555"/>
      <c r="AT158" s="555"/>
      <c r="AU158" s="555"/>
      <c r="AV158" s="555"/>
      <c r="AW158" s="555"/>
      <c r="AX158" s="555"/>
      <c r="AY158" s="555"/>
      <c r="AZ158" s="555"/>
      <c r="BA158" s="555"/>
      <c r="BB158" s="555"/>
      <c r="BC158" s="555"/>
      <c r="BD158" s="555"/>
      <c r="BE158" s="555"/>
      <c r="BF158" s="555"/>
      <c r="BG158" s="555"/>
      <c r="BH158" s="555"/>
      <c r="BI158" s="555"/>
      <c r="BJ158" s="555"/>
      <c r="BK158" s="555"/>
      <c r="BL158" s="555"/>
      <c r="BM158" s="555"/>
      <c r="BN158" s="555"/>
      <c r="BO158" s="555"/>
      <c r="BP158" s="555"/>
      <c r="BQ158" s="555"/>
      <c r="BR158" s="555"/>
      <c r="BS158" s="555"/>
      <c r="BT158" s="555"/>
      <c r="BU158" s="555"/>
      <c r="BV158" s="555"/>
      <c r="BW158" s="555"/>
      <c r="BX158" s="555"/>
      <c r="BY158" s="555"/>
      <c r="BZ158" s="555"/>
      <c r="CA158" s="555"/>
      <c r="CB158" s="555"/>
      <c r="CC158" s="555"/>
      <c r="CD158" s="555"/>
      <c r="CE158" s="555"/>
      <c r="CF158" s="555"/>
      <c r="CG158" s="555"/>
      <c r="CH158" s="555"/>
      <c r="CI158" s="555"/>
      <c r="CJ158" s="555"/>
      <c r="CK158" s="555"/>
      <c r="CL158" s="555"/>
      <c r="CM158" s="555"/>
      <c r="CN158" s="555"/>
      <c r="CO158" s="555"/>
      <c r="CP158" s="555"/>
      <c r="CQ158" s="555"/>
      <c r="CR158" s="555"/>
      <c r="CS158" s="555"/>
      <c r="CT158" s="555"/>
      <c r="CU158" s="555"/>
      <c r="CV158" s="555"/>
      <c r="CW158" s="555"/>
      <c r="CX158" s="555"/>
      <c r="CY158" s="555"/>
      <c r="CZ158" s="555"/>
      <c r="DA158" s="555"/>
      <c r="DB158" s="555"/>
      <c r="DC158" s="555"/>
    </row>
    <row r="159" spans="1:113" hidden="1">
      <c r="A159" s="555" t="s">
        <v>206</v>
      </c>
      <c r="B159" s="1116">
        <v>45200</v>
      </c>
      <c r="C159" s="1115">
        <v>45210</v>
      </c>
      <c r="D159" s="1147">
        <v>6.71</v>
      </c>
      <c r="E159" s="1106"/>
      <c r="F159" s="1107"/>
      <c r="G159" s="1238"/>
      <c r="H159" s="1238"/>
      <c r="I159" s="1107"/>
      <c r="J159" s="1107"/>
      <c r="K159" s="1107"/>
      <c r="L159" s="1107"/>
      <c r="M159" s="1107"/>
      <c r="N159" s="555" t="s">
        <v>780</v>
      </c>
      <c r="O159" s="1147"/>
      <c r="P159" s="555"/>
      <c r="Q159" s="555"/>
      <c r="R159" s="555"/>
      <c r="S159" s="555"/>
      <c r="T159" s="555"/>
      <c r="U159" s="555"/>
      <c r="V159" s="555"/>
      <c r="W159" s="555"/>
      <c r="X159" s="555"/>
      <c r="Y159" s="555"/>
      <c r="Z159" s="555"/>
      <c r="AA159" s="555"/>
      <c r="AB159" s="555"/>
      <c r="AC159" s="555"/>
      <c r="AD159" s="555"/>
      <c r="AE159" s="555"/>
      <c r="AF159" s="555"/>
      <c r="AG159" s="555"/>
      <c r="AH159" s="555"/>
      <c r="AI159" s="555"/>
      <c r="AJ159" s="555"/>
      <c r="AK159" s="555"/>
      <c r="AL159" s="555"/>
      <c r="AM159" s="555"/>
      <c r="AN159" s="555"/>
      <c r="AO159" s="555"/>
      <c r="AP159" s="555"/>
      <c r="AQ159" s="555"/>
      <c r="AR159" s="555"/>
      <c r="AS159" s="555"/>
      <c r="AT159" s="555"/>
      <c r="AU159" s="555"/>
      <c r="AV159" s="555"/>
      <c r="AW159" s="555"/>
      <c r="AX159" s="555"/>
      <c r="AY159" s="555"/>
      <c r="AZ159" s="555"/>
      <c r="BA159" s="555"/>
      <c r="BB159" s="555"/>
      <c r="BC159" s="555"/>
      <c r="BD159" s="555"/>
      <c r="BE159" s="555"/>
      <c r="BF159" s="555"/>
      <c r="BG159" s="555"/>
      <c r="BH159" s="555"/>
      <c r="BI159" s="555"/>
      <c r="BJ159" s="555"/>
      <c r="BK159" s="555"/>
      <c r="BL159" s="555"/>
      <c r="BM159" s="555"/>
      <c r="BN159" s="555"/>
      <c r="BO159" s="555"/>
      <c r="BP159" s="555"/>
      <c r="BQ159" s="555"/>
      <c r="BR159" s="555"/>
      <c r="BS159" s="555"/>
      <c r="BT159" s="555"/>
      <c r="BU159" s="555"/>
      <c r="BV159" s="555"/>
      <c r="BW159" s="555"/>
      <c r="BX159" s="555"/>
      <c r="BY159" s="555"/>
      <c r="BZ159" s="555"/>
      <c r="CA159" s="555"/>
      <c r="CB159" s="555"/>
      <c r="CC159" s="555"/>
      <c r="CD159" s="555"/>
      <c r="CE159" s="555"/>
      <c r="CF159" s="555"/>
      <c r="CG159" s="555"/>
      <c r="CH159" s="555"/>
      <c r="CI159" s="555"/>
      <c r="CJ159" s="555"/>
      <c r="CK159" s="555"/>
      <c r="CL159" s="555"/>
      <c r="CM159" s="555"/>
      <c r="CN159" s="555"/>
      <c r="CO159" s="555"/>
      <c r="CP159" s="555"/>
      <c r="CQ159" s="555"/>
      <c r="CR159" s="555"/>
      <c r="CS159" s="555"/>
      <c r="CT159" s="555"/>
      <c r="CU159" s="555"/>
      <c r="CV159" s="555"/>
      <c r="CW159" s="555"/>
      <c r="CX159" s="555"/>
      <c r="CY159" s="555"/>
      <c r="CZ159" s="555"/>
      <c r="DA159" s="555"/>
      <c r="DB159" s="555"/>
      <c r="DC159" s="555"/>
    </row>
    <row r="160" spans="1:113" hidden="1">
      <c r="A160" s="555" t="s">
        <v>206</v>
      </c>
      <c r="B160" s="1116">
        <v>45261</v>
      </c>
      <c r="C160" s="1115">
        <v>45272</v>
      </c>
      <c r="D160" s="1147">
        <v>7.22</v>
      </c>
      <c r="E160" s="1106"/>
      <c r="F160" s="1107"/>
      <c r="G160" s="1238"/>
      <c r="H160" s="1238"/>
      <c r="I160" s="1107"/>
      <c r="J160" s="1107"/>
      <c r="K160" s="1107"/>
      <c r="L160" s="1107"/>
      <c r="M160" s="1107"/>
      <c r="O160" s="1147"/>
      <c r="P160" s="555"/>
      <c r="Q160" s="555"/>
      <c r="R160" s="555"/>
      <c r="S160" s="555"/>
      <c r="T160" s="555"/>
      <c r="U160" s="555"/>
      <c r="V160" s="555"/>
      <c r="W160" s="555"/>
      <c r="X160" s="555"/>
      <c r="Y160" s="555"/>
      <c r="Z160" s="555"/>
      <c r="AA160" s="555"/>
      <c r="AB160" s="555"/>
      <c r="AC160" s="555"/>
      <c r="AD160" s="555"/>
      <c r="AE160" s="555"/>
      <c r="AF160" s="555"/>
      <c r="AG160" s="555"/>
      <c r="AH160" s="555"/>
      <c r="AI160" s="555"/>
      <c r="AJ160" s="555"/>
      <c r="AK160" s="555"/>
      <c r="AL160" s="555"/>
      <c r="AM160" s="555"/>
      <c r="AN160" s="555"/>
      <c r="AO160" s="555"/>
      <c r="AP160" s="555"/>
      <c r="AQ160" s="555"/>
      <c r="AR160" s="555"/>
      <c r="AS160" s="555"/>
      <c r="AT160" s="555"/>
      <c r="AU160" s="555"/>
      <c r="AV160" s="555"/>
      <c r="AW160" s="555"/>
      <c r="AX160" s="555"/>
      <c r="AY160" s="555"/>
      <c r="AZ160" s="555"/>
      <c r="BA160" s="555"/>
      <c r="BB160" s="555"/>
      <c r="BC160" s="555"/>
      <c r="BD160" s="555"/>
      <c r="BE160" s="555"/>
      <c r="BF160" s="555"/>
      <c r="BG160" s="555"/>
      <c r="BH160" s="555"/>
      <c r="BI160" s="555"/>
      <c r="BJ160" s="555"/>
      <c r="BK160" s="555"/>
      <c r="BL160" s="555"/>
      <c r="BM160" s="555"/>
      <c r="BN160" s="555"/>
      <c r="BO160" s="555"/>
      <c r="BP160" s="555"/>
      <c r="BQ160" s="555"/>
      <c r="BR160" s="555"/>
      <c r="BS160" s="555"/>
      <c r="BT160" s="555"/>
      <c r="BU160" s="555"/>
      <c r="BV160" s="555"/>
      <c r="BW160" s="555"/>
      <c r="BX160" s="555"/>
      <c r="BY160" s="555"/>
      <c r="BZ160" s="555"/>
      <c r="CA160" s="555"/>
      <c r="CB160" s="555"/>
      <c r="CC160" s="555"/>
      <c r="CD160" s="555"/>
      <c r="CE160" s="555"/>
      <c r="CF160" s="555"/>
      <c r="CG160" s="555"/>
      <c r="CH160" s="555"/>
      <c r="CI160" s="555"/>
      <c r="CJ160" s="555"/>
      <c r="CK160" s="555"/>
      <c r="CL160" s="555"/>
      <c r="CM160" s="555"/>
      <c r="CN160" s="555"/>
      <c r="CO160" s="555"/>
      <c r="CP160" s="555"/>
      <c r="CQ160" s="555"/>
      <c r="CR160" s="555"/>
      <c r="CS160" s="555"/>
      <c r="CT160" s="555"/>
      <c r="CU160" s="555"/>
      <c r="CV160" s="555"/>
      <c r="CW160" s="555"/>
      <c r="CX160" s="555"/>
      <c r="CY160" s="555"/>
      <c r="CZ160" s="555"/>
      <c r="DA160" s="555"/>
      <c r="DB160" s="555"/>
      <c r="DC160" s="555"/>
    </row>
    <row r="161" spans="1:107" hidden="1">
      <c r="A161" s="555" t="s">
        <v>206</v>
      </c>
      <c r="B161" s="1116">
        <v>45323</v>
      </c>
      <c r="C161" s="1115">
        <v>45350</v>
      </c>
      <c r="D161" s="1147"/>
      <c r="E161" s="1106"/>
      <c r="F161" s="1107"/>
      <c r="G161" s="1238"/>
      <c r="H161" s="1238"/>
      <c r="I161" s="1107"/>
      <c r="J161" s="1107"/>
      <c r="K161" s="1107"/>
      <c r="L161" s="1107"/>
      <c r="M161" s="1107"/>
      <c r="N161" s="555" t="s">
        <v>73</v>
      </c>
      <c r="O161" s="1147"/>
      <c r="P161" s="555"/>
      <c r="Q161" s="555"/>
      <c r="R161" s="555"/>
      <c r="S161" s="555"/>
      <c r="T161" s="555"/>
      <c r="U161" s="555"/>
      <c r="V161" s="555"/>
      <c r="W161" s="555"/>
      <c r="X161" s="555"/>
      <c r="Y161" s="555"/>
      <c r="Z161" s="555"/>
      <c r="AA161" s="555"/>
      <c r="AB161" s="555"/>
      <c r="AC161" s="555"/>
      <c r="AD161" s="555"/>
      <c r="AE161" s="555"/>
      <c r="AF161" s="555"/>
      <c r="AG161" s="555"/>
      <c r="AH161" s="555"/>
      <c r="AI161" s="555"/>
      <c r="AJ161" s="555"/>
      <c r="AK161" s="555"/>
      <c r="AL161" s="555"/>
      <c r="AM161" s="555"/>
      <c r="AN161" s="555"/>
      <c r="AO161" s="555"/>
      <c r="AP161" s="555"/>
      <c r="AQ161" s="555"/>
      <c r="AR161" s="555"/>
      <c r="AS161" s="555"/>
      <c r="AT161" s="555"/>
      <c r="AU161" s="555"/>
      <c r="AV161" s="555"/>
      <c r="AW161" s="555"/>
      <c r="AX161" s="555"/>
      <c r="AY161" s="555"/>
      <c r="AZ161" s="555"/>
      <c r="BA161" s="555"/>
      <c r="BB161" s="555"/>
      <c r="BC161" s="555"/>
      <c r="BD161" s="555"/>
      <c r="BE161" s="555"/>
      <c r="BF161" s="555"/>
      <c r="BG161" s="555"/>
      <c r="BH161" s="555"/>
      <c r="BI161" s="555"/>
      <c r="BJ161" s="555"/>
      <c r="BK161" s="555"/>
      <c r="BL161" s="555"/>
      <c r="BM161" s="555"/>
      <c r="BN161" s="555"/>
      <c r="BO161" s="555"/>
      <c r="BP161" s="555"/>
      <c r="BQ161" s="555"/>
      <c r="BR161" s="555"/>
      <c r="BS161" s="555"/>
      <c r="BT161" s="555"/>
      <c r="BU161" s="555"/>
      <c r="BV161" s="555"/>
      <c r="BW161" s="555"/>
      <c r="BX161" s="555"/>
      <c r="BY161" s="555"/>
      <c r="BZ161" s="555"/>
      <c r="CA161" s="555"/>
      <c r="CB161" s="555"/>
      <c r="CC161" s="555"/>
      <c r="CD161" s="555"/>
      <c r="CE161" s="555"/>
      <c r="CF161" s="555"/>
      <c r="CG161" s="555"/>
      <c r="CH161" s="555"/>
      <c r="CI161" s="555"/>
      <c r="CJ161" s="555"/>
      <c r="CK161" s="555"/>
      <c r="CL161" s="555"/>
      <c r="CM161" s="555"/>
      <c r="CN161" s="555"/>
      <c r="CO161" s="555"/>
      <c r="CP161" s="555"/>
      <c r="CQ161" s="555"/>
      <c r="CR161" s="555"/>
      <c r="CS161" s="555"/>
      <c r="CT161" s="555"/>
      <c r="CU161" s="555"/>
      <c r="CV161" s="555"/>
      <c r="CW161" s="555"/>
      <c r="CX161" s="555"/>
      <c r="CY161" s="555"/>
      <c r="CZ161" s="555"/>
      <c r="DA161" s="555"/>
      <c r="DB161" s="555"/>
      <c r="DC161" s="555"/>
    </row>
    <row r="162" spans="1:107" hidden="1">
      <c r="A162" s="555" t="s">
        <v>206</v>
      </c>
      <c r="B162" s="1116">
        <v>45383</v>
      </c>
      <c r="C162" s="1115">
        <v>45390</v>
      </c>
      <c r="D162" s="1147"/>
      <c r="E162" s="1106"/>
      <c r="F162" s="1107"/>
      <c r="G162" s="1238"/>
      <c r="H162" s="1238"/>
      <c r="I162" s="1107"/>
      <c r="J162" s="1107"/>
      <c r="K162" s="1107"/>
      <c r="L162" s="1107"/>
      <c r="M162" s="1107"/>
      <c r="N162" s="555" t="s">
        <v>73</v>
      </c>
      <c r="O162" s="1147"/>
      <c r="P162" s="555"/>
      <c r="Q162" s="555"/>
      <c r="R162" s="555"/>
      <c r="S162" s="555"/>
      <c r="T162" s="555"/>
      <c r="U162" s="555"/>
      <c r="V162" s="555"/>
      <c r="W162" s="555"/>
      <c r="X162" s="555"/>
      <c r="Y162" s="555"/>
      <c r="Z162" s="555"/>
      <c r="AA162" s="555"/>
      <c r="AB162" s="555"/>
      <c r="AC162" s="555"/>
      <c r="AD162" s="555"/>
      <c r="AE162" s="555"/>
      <c r="AF162" s="555"/>
      <c r="AG162" s="555"/>
      <c r="AH162" s="555"/>
      <c r="AI162" s="555"/>
      <c r="AJ162" s="555"/>
      <c r="AK162" s="555"/>
      <c r="AL162" s="555"/>
      <c r="AM162" s="555"/>
      <c r="AN162" s="555"/>
      <c r="AO162" s="555"/>
      <c r="AP162" s="555"/>
      <c r="AQ162" s="555"/>
      <c r="AR162" s="555"/>
      <c r="AS162" s="555"/>
      <c r="AT162" s="555"/>
      <c r="AU162" s="555"/>
      <c r="AV162" s="555"/>
      <c r="AW162" s="555"/>
      <c r="AX162" s="555"/>
      <c r="AY162" s="555"/>
      <c r="AZ162" s="555"/>
      <c r="BA162" s="555"/>
      <c r="BB162" s="555"/>
      <c r="BC162" s="555"/>
      <c r="BD162" s="555"/>
      <c r="BE162" s="555"/>
      <c r="BF162" s="555"/>
      <c r="BG162" s="555"/>
      <c r="BH162" s="555"/>
      <c r="BI162" s="555"/>
      <c r="BJ162" s="555"/>
      <c r="BK162" s="555"/>
      <c r="BL162" s="555"/>
      <c r="BM162" s="555"/>
      <c r="BN162" s="555"/>
      <c r="BO162" s="555"/>
      <c r="BP162" s="555"/>
      <c r="BQ162" s="555"/>
      <c r="BR162" s="555"/>
      <c r="BS162" s="555"/>
      <c r="BT162" s="555"/>
      <c r="BU162" s="555"/>
      <c r="BV162" s="555"/>
      <c r="BW162" s="555"/>
      <c r="BX162" s="555"/>
      <c r="BY162" s="555"/>
      <c r="BZ162" s="555"/>
      <c r="CA162" s="555"/>
      <c r="CB162" s="555"/>
      <c r="CC162" s="555"/>
      <c r="CD162" s="555"/>
      <c r="CE162" s="555"/>
      <c r="CF162" s="555"/>
      <c r="CG162" s="555"/>
      <c r="CH162" s="555"/>
      <c r="CI162" s="555"/>
      <c r="CJ162" s="555"/>
      <c r="CK162" s="555"/>
      <c r="CL162" s="555"/>
      <c r="CM162" s="555"/>
      <c r="CN162" s="555"/>
      <c r="CO162" s="555"/>
      <c r="CP162" s="555"/>
      <c r="CQ162" s="555"/>
      <c r="CR162" s="555"/>
      <c r="CS162" s="555"/>
      <c r="CT162" s="555"/>
      <c r="CU162" s="555"/>
      <c r="CV162" s="555"/>
      <c r="CW162" s="555"/>
      <c r="CX162" s="555"/>
      <c r="CY162" s="555"/>
      <c r="CZ162" s="555"/>
      <c r="DA162" s="555"/>
      <c r="DB162" s="555"/>
      <c r="DC162" s="555"/>
    </row>
    <row r="163" spans="1:107" hidden="1">
      <c r="A163" s="555" t="s">
        <v>206</v>
      </c>
      <c r="B163" s="1116">
        <v>45444</v>
      </c>
      <c r="C163" s="1115">
        <v>45455</v>
      </c>
      <c r="D163" s="1147"/>
      <c r="E163" s="1106"/>
      <c r="F163" s="1107"/>
      <c r="G163" s="1238"/>
      <c r="H163" s="1238"/>
      <c r="I163" s="1107"/>
      <c r="J163" s="1107"/>
      <c r="K163" s="1107"/>
      <c r="L163" s="1107"/>
      <c r="M163" s="1107"/>
      <c r="N163" s="555" t="s">
        <v>806</v>
      </c>
      <c r="O163" s="1147"/>
      <c r="P163" s="555"/>
      <c r="Q163" s="555"/>
      <c r="R163" s="555"/>
      <c r="S163" s="555"/>
      <c r="T163" s="555"/>
      <c r="U163" s="555"/>
      <c r="V163" s="555"/>
      <c r="W163" s="555"/>
      <c r="X163" s="555"/>
      <c r="Y163" s="555"/>
      <c r="Z163" s="555"/>
      <c r="AA163" s="555"/>
      <c r="AB163" s="555"/>
      <c r="AC163" s="555"/>
      <c r="AD163" s="555"/>
      <c r="AE163" s="555"/>
      <c r="AF163" s="555"/>
      <c r="AG163" s="555"/>
      <c r="AH163" s="555"/>
      <c r="AI163" s="555"/>
      <c r="AJ163" s="555"/>
      <c r="AK163" s="555"/>
      <c r="AL163" s="555"/>
      <c r="AM163" s="555"/>
      <c r="AN163" s="555"/>
      <c r="AO163" s="555"/>
      <c r="AP163" s="555"/>
      <c r="AQ163" s="555"/>
      <c r="AR163" s="555"/>
      <c r="AS163" s="555"/>
      <c r="AT163" s="555"/>
      <c r="AU163" s="555"/>
      <c r="AV163" s="555"/>
      <c r="AW163" s="555"/>
      <c r="AX163" s="555"/>
      <c r="AY163" s="555"/>
      <c r="AZ163" s="555"/>
      <c r="BA163" s="555"/>
      <c r="BB163" s="555"/>
      <c r="BC163" s="555"/>
      <c r="BD163" s="555"/>
      <c r="BE163" s="555"/>
      <c r="BF163" s="555"/>
      <c r="BG163" s="555"/>
      <c r="BH163" s="555"/>
      <c r="BI163" s="555"/>
      <c r="BJ163" s="555"/>
      <c r="BK163" s="555"/>
      <c r="BL163" s="555"/>
      <c r="BM163" s="555"/>
      <c r="BN163" s="555"/>
      <c r="BO163" s="555"/>
      <c r="BP163" s="555"/>
      <c r="BQ163" s="555"/>
      <c r="BR163" s="555"/>
      <c r="BS163" s="555"/>
      <c r="BT163" s="555"/>
      <c r="BU163" s="555"/>
      <c r="BV163" s="555"/>
      <c r="BW163" s="555"/>
      <c r="BX163" s="555"/>
      <c r="BY163" s="555"/>
      <c r="BZ163" s="555"/>
      <c r="CA163" s="555"/>
      <c r="CB163" s="555"/>
      <c r="CC163" s="555"/>
      <c r="CD163" s="555"/>
      <c r="CE163" s="555"/>
      <c r="CF163" s="555"/>
      <c r="CG163" s="555"/>
      <c r="CH163" s="555"/>
      <c r="CI163" s="555"/>
      <c r="CJ163" s="555"/>
      <c r="CK163" s="555"/>
      <c r="CL163" s="555"/>
      <c r="CM163" s="555"/>
      <c r="CN163" s="555"/>
      <c r="CO163" s="555"/>
      <c r="CP163" s="555"/>
      <c r="CQ163" s="555"/>
      <c r="CR163" s="555"/>
      <c r="CS163" s="555"/>
      <c r="CT163" s="555"/>
      <c r="CU163" s="555"/>
      <c r="CV163" s="555"/>
      <c r="CW163" s="555"/>
      <c r="CX163" s="555"/>
      <c r="CY163" s="555"/>
      <c r="CZ163" s="555"/>
      <c r="DA163" s="555"/>
      <c r="DB163" s="555"/>
      <c r="DC163" s="555"/>
    </row>
    <row r="164" spans="1:107" hidden="1">
      <c r="A164" s="555" t="s">
        <v>206</v>
      </c>
      <c r="B164" s="1116">
        <v>45505</v>
      </c>
      <c r="C164" s="1115">
        <v>45524</v>
      </c>
      <c r="D164" s="1147">
        <v>4.9000000000000004</v>
      </c>
      <c r="E164" s="1106"/>
      <c r="F164" s="1107"/>
      <c r="G164" s="1238"/>
      <c r="H164" s="1238"/>
      <c r="I164" s="1107"/>
      <c r="J164" s="1107"/>
      <c r="K164" s="1107"/>
      <c r="L164" s="1107"/>
      <c r="M164" s="1107"/>
      <c r="O164" s="1147"/>
      <c r="P164" s="555"/>
      <c r="Q164" s="555"/>
      <c r="R164" s="555"/>
      <c r="S164" s="555"/>
      <c r="T164" s="555"/>
      <c r="U164" s="555"/>
      <c r="V164" s="555"/>
      <c r="W164" s="555"/>
      <c r="X164" s="555"/>
      <c r="Y164" s="555"/>
      <c r="Z164" s="555"/>
      <c r="AA164" s="555"/>
      <c r="AB164" s="555"/>
      <c r="AC164" s="555"/>
      <c r="AD164" s="555"/>
      <c r="AE164" s="555"/>
      <c r="AF164" s="555"/>
      <c r="AG164" s="555"/>
      <c r="AH164" s="555"/>
      <c r="AI164" s="555"/>
      <c r="AJ164" s="555"/>
      <c r="AK164" s="555"/>
      <c r="AL164" s="555"/>
      <c r="AM164" s="555"/>
      <c r="AN164" s="555"/>
      <c r="AO164" s="555"/>
      <c r="AP164" s="555"/>
      <c r="AQ164" s="555"/>
      <c r="AR164" s="555"/>
      <c r="AS164" s="555"/>
      <c r="AT164" s="555"/>
      <c r="AU164" s="555"/>
      <c r="AV164" s="555"/>
      <c r="AW164" s="555"/>
      <c r="AX164" s="555"/>
      <c r="AY164" s="555"/>
      <c r="AZ164" s="555"/>
      <c r="BA164" s="555"/>
      <c r="BB164" s="555"/>
      <c r="BC164" s="555"/>
      <c r="BD164" s="555"/>
      <c r="BE164" s="555"/>
      <c r="BF164" s="555"/>
      <c r="BG164" s="555"/>
      <c r="BH164" s="555"/>
      <c r="BI164" s="555"/>
      <c r="BJ164" s="555"/>
      <c r="BK164" s="555"/>
      <c r="BL164" s="555"/>
      <c r="BM164" s="555"/>
      <c r="BN164" s="555"/>
      <c r="BO164" s="555"/>
      <c r="BP164" s="555"/>
      <c r="BQ164" s="555"/>
      <c r="BR164" s="555"/>
      <c r="BS164" s="555"/>
      <c r="BT164" s="555"/>
      <c r="BU164" s="555"/>
      <c r="BV164" s="555"/>
      <c r="BW164" s="555"/>
      <c r="BX164" s="555"/>
      <c r="BY164" s="555"/>
      <c r="BZ164" s="555"/>
      <c r="CA164" s="555"/>
      <c r="CB164" s="555"/>
      <c r="CC164" s="555"/>
      <c r="CD164" s="555"/>
      <c r="CE164" s="555"/>
      <c r="CF164" s="555"/>
      <c r="CG164" s="555"/>
      <c r="CH164" s="555"/>
      <c r="CI164" s="555"/>
      <c r="CJ164" s="555"/>
      <c r="CK164" s="555"/>
      <c r="CL164" s="555"/>
      <c r="CM164" s="555"/>
      <c r="CN164" s="555"/>
      <c r="CO164" s="555"/>
      <c r="CP164" s="555"/>
      <c r="CQ164" s="555"/>
      <c r="CR164" s="555"/>
      <c r="CS164" s="555"/>
      <c r="CT164" s="555"/>
      <c r="CU164" s="555"/>
      <c r="CV164" s="555"/>
      <c r="CW164" s="555"/>
      <c r="CX164" s="555"/>
      <c r="CY164" s="555"/>
      <c r="CZ164" s="555"/>
      <c r="DA164" s="555"/>
      <c r="DB164" s="555"/>
      <c r="DC164" s="555"/>
    </row>
    <row r="165" spans="1:107" hidden="1">
      <c r="A165" s="555" t="s">
        <v>206</v>
      </c>
      <c r="B165" s="1116">
        <v>45566</v>
      </c>
      <c r="C165" s="1115">
        <v>45580</v>
      </c>
      <c r="D165" s="1147">
        <v>4.57</v>
      </c>
      <c r="E165" s="1106"/>
      <c r="F165" s="1107"/>
      <c r="G165" s="1238"/>
      <c r="H165" s="1238"/>
      <c r="I165" s="1107"/>
      <c r="J165" s="1107"/>
      <c r="K165" s="1107"/>
      <c r="L165" s="1107"/>
      <c r="M165" s="1107"/>
      <c r="O165" s="1147"/>
      <c r="P165" s="555"/>
      <c r="Q165" s="555"/>
      <c r="R165" s="555"/>
      <c r="S165" s="555"/>
      <c r="T165" s="555"/>
      <c r="U165" s="555"/>
      <c r="V165" s="555"/>
      <c r="W165" s="555"/>
      <c r="X165" s="555"/>
      <c r="Y165" s="555"/>
      <c r="Z165" s="555"/>
      <c r="AA165" s="555"/>
      <c r="AB165" s="555"/>
      <c r="AC165" s="555"/>
      <c r="AD165" s="555"/>
      <c r="AE165" s="555"/>
      <c r="AF165" s="555"/>
      <c r="AG165" s="555"/>
      <c r="AH165" s="555"/>
      <c r="AI165" s="555"/>
      <c r="AJ165" s="555"/>
      <c r="AK165" s="555"/>
      <c r="AL165" s="555"/>
      <c r="AM165" s="555"/>
      <c r="AN165" s="555"/>
      <c r="AO165" s="555"/>
      <c r="AP165" s="555"/>
      <c r="AQ165" s="555"/>
      <c r="AR165" s="555"/>
      <c r="AS165" s="555"/>
      <c r="AT165" s="555"/>
      <c r="AU165" s="555"/>
      <c r="AV165" s="555"/>
      <c r="AW165" s="555"/>
      <c r="AX165" s="555"/>
      <c r="AY165" s="555"/>
      <c r="AZ165" s="555"/>
      <c r="BA165" s="555"/>
      <c r="BB165" s="555"/>
      <c r="BC165" s="555"/>
      <c r="BD165" s="555"/>
      <c r="BE165" s="555"/>
      <c r="BF165" s="555"/>
      <c r="BG165" s="555"/>
      <c r="BH165" s="555"/>
      <c r="BI165" s="555"/>
      <c r="BJ165" s="555"/>
      <c r="BK165" s="555"/>
      <c r="BL165" s="555"/>
      <c r="BM165" s="555"/>
      <c r="BN165" s="555"/>
      <c r="BO165" s="555"/>
      <c r="BP165" s="555"/>
      <c r="BQ165" s="555"/>
      <c r="BR165" s="555"/>
      <c r="BS165" s="555"/>
      <c r="BT165" s="555"/>
      <c r="BU165" s="555"/>
      <c r="BV165" s="555"/>
      <c r="BW165" s="555"/>
      <c r="BX165" s="555"/>
      <c r="BY165" s="555"/>
      <c r="BZ165" s="555"/>
      <c r="CA165" s="555"/>
      <c r="CB165" s="555"/>
      <c r="CC165" s="555"/>
      <c r="CD165" s="555"/>
      <c r="CE165" s="555"/>
      <c r="CF165" s="555"/>
      <c r="CG165" s="555"/>
      <c r="CH165" s="555"/>
      <c r="CI165" s="555"/>
      <c r="CJ165" s="555"/>
      <c r="CK165" s="555"/>
      <c r="CL165" s="555"/>
      <c r="CM165" s="555"/>
      <c r="CN165" s="555"/>
      <c r="CO165" s="555"/>
      <c r="CP165" s="555"/>
      <c r="CQ165" s="555"/>
      <c r="CR165" s="555"/>
      <c r="CS165" s="555"/>
      <c r="CT165" s="555"/>
      <c r="CU165" s="555"/>
      <c r="CV165" s="555"/>
      <c r="CW165" s="555"/>
      <c r="CX165" s="555"/>
      <c r="CY165" s="555"/>
      <c r="CZ165" s="555"/>
      <c r="DA165" s="555"/>
      <c r="DB165" s="555"/>
      <c r="DC165" s="555"/>
    </row>
    <row r="166" spans="1:107" hidden="1">
      <c r="A166" s="555" t="s">
        <v>206</v>
      </c>
      <c r="B166" s="1116">
        <v>45627</v>
      </c>
      <c r="C166" s="1115">
        <v>45644</v>
      </c>
      <c r="D166" s="1147">
        <v>5.33</v>
      </c>
      <c r="E166" s="1106"/>
      <c r="F166" s="1107"/>
      <c r="G166" s="1238"/>
      <c r="H166" s="1238"/>
      <c r="I166" s="1107"/>
      <c r="J166" s="1107"/>
      <c r="K166" s="1107"/>
      <c r="L166" s="1107"/>
      <c r="M166" s="1107"/>
      <c r="O166" s="1147"/>
      <c r="P166" s="555"/>
      <c r="Q166" s="555"/>
      <c r="R166" s="555"/>
      <c r="S166" s="555"/>
      <c r="T166" s="555"/>
      <c r="U166" s="555"/>
      <c r="V166" s="555"/>
      <c r="W166" s="555"/>
      <c r="X166" s="555"/>
      <c r="Y166" s="555"/>
      <c r="Z166" s="555"/>
      <c r="AA166" s="555"/>
      <c r="AB166" s="555"/>
      <c r="AC166" s="555"/>
      <c r="AD166" s="555"/>
      <c r="AE166" s="555"/>
      <c r="AF166" s="555"/>
      <c r="AG166" s="555"/>
      <c r="AH166" s="555"/>
      <c r="AI166" s="555"/>
      <c r="AJ166" s="555"/>
      <c r="AK166" s="555"/>
      <c r="AL166" s="555"/>
      <c r="AM166" s="555"/>
      <c r="AN166" s="555"/>
      <c r="AO166" s="555"/>
      <c r="AP166" s="555"/>
      <c r="AQ166" s="555"/>
      <c r="AR166" s="555"/>
      <c r="AS166" s="555"/>
      <c r="AT166" s="555"/>
      <c r="AU166" s="555"/>
      <c r="AV166" s="555"/>
      <c r="AW166" s="555"/>
      <c r="AX166" s="555"/>
      <c r="AY166" s="555"/>
      <c r="AZ166" s="555"/>
      <c r="BA166" s="555"/>
      <c r="BB166" s="555"/>
      <c r="BC166" s="555"/>
      <c r="BD166" s="555"/>
      <c r="BE166" s="555"/>
      <c r="BF166" s="555"/>
      <c r="BG166" s="555"/>
      <c r="BH166" s="555"/>
      <c r="BI166" s="555"/>
      <c r="BJ166" s="555"/>
      <c r="BK166" s="555"/>
      <c r="BL166" s="555"/>
      <c r="BM166" s="555"/>
      <c r="BN166" s="555"/>
      <c r="BO166" s="555"/>
      <c r="BP166" s="555"/>
      <c r="BQ166" s="555"/>
      <c r="BR166" s="555"/>
      <c r="BS166" s="555"/>
      <c r="BT166" s="555"/>
      <c r="BU166" s="555"/>
      <c r="BV166" s="555"/>
      <c r="BW166" s="555"/>
      <c r="BX166" s="555"/>
      <c r="BY166" s="555"/>
      <c r="BZ166" s="555"/>
      <c r="CA166" s="555"/>
      <c r="CB166" s="555"/>
      <c r="CC166" s="555"/>
      <c r="CD166" s="555"/>
      <c r="CE166" s="555"/>
      <c r="CF166" s="555"/>
      <c r="CG166" s="555"/>
      <c r="CH166" s="555"/>
      <c r="CI166" s="555"/>
      <c r="CJ166" s="555"/>
      <c r="CK166" s="555"/>
      <c r="CL166" s="555"/>
      <c r="CM166" s="555"/>
      <c r="CN166" s="555"/>
      <c r="CO166" s="555"/>
      <c r="CP166" s="555"/>
      <c r="CQ166" s="555"/>
      <c r="CR166" s="555"/>
      <c r="CS166" s="555"/>
      <c r="CT166" s="555"/>
      <c r="CU166" s="555"/>
      <c r="CV166" s="555"/>
      <c r="CW166" s="555"/>
      <c r="CX166" s="555"/>
      <c r="CY166" s="555"/>
      <c r="CZ166" s="555"/>
      <c r="DA166" s="555"/>
      <c r="DB166" s="555"/>
      <c r="DC166" s="555"/>
    </row>
    <row r="167" spans="1:107">
      <c r="A167" s="555" t="s">
        <v>206</v>
      </c>
      <c r="B167" s="1116">
        <v>45689</v>
      </c>
      <c r="C167" s="1115">
        <v>45698</v>
      </c>
      <c r="D167" s="1147">
        <v>5.45</v>
      </c>
      <c r="E167" s="1106"/>
      <c r="F167" s="1107"/>
      <c r="G167" s="1238"/>
      <c r="H167" s="1238"/>
      <c r="I167" s="1107"/>
      <c r="J167" s="1107"/>
      <c r="K167" s="1107"/>
      <c r="L167" s="1107"/>
      <c r="M167" s="1107"/>
      <c r="O167" s="1147"/>
      <c r="P167" s="555"/>
      <c r="Q167" s="555"/>
      <c r="R167" s="555"/>
      <c r="S167" s="555"/>
      <c r="T167" s="555"/>
      <c r="U167" s="555"/>
      <c r="V167" s="555"/>
      <c r="W167" s="555"/>
      <c r="X167" s="555"/>
      <c r="Y167" s="555"/>
      <c r="Z167" s="555"/>
      <c r="AA167" s="555"/>
      <c r="AB167" s="555"/>
      <c r="AC167" s="555"/>
      <c r="AD167" s="555"/>
      <c r="AE167" s="555"/>
      <c r="AF167" s="555"/>
      <c r="AG167" s="555"/>
      <c r="AH167" s="555"/>
      <c r="AI167" s="555"/>
      <c r="AJ167" s="555"/>
      <c r="AK167" s="555"/>
      <c r="AL167" s="555"/>
      <c r="AM167" s="555"/>
      <c r="AN167" s="555"/>
      <c r="AO167" s="555"/>
      <c r="AP167" s="555"/>
      <c r="AQ167" s="555"/>
      <c r="AR167" s="555"/>
      <c r="AS167" s="555"/>
      <c r="AT167" s="555"/>
      <c r="AU167" s="555"/>
      <c r="AV167" s="555"/>
      <c r="AW167" s="555"/>
      <c r="AX167" s="555"/>
      <c r="AY167" s="555"/>
      <c r="AZ167" s="555"/>
      <c r="BA167" s="555"/>
      <c r="BB167" s="555"/>
      <c r="BC167" s="555"/>
      <c r="BD167" s="555"/>
      <c r="BE167" s="555"/>
      <c r="BF167" s="555"/>
      <c r="BG167" s="555"/>
      <c r="BH167" s="555"/>
      <c r="BI167" s="555"/>
      <c r="BJ167" s="555"/>
      <c r="BK167" s="555"/>
      <c r="BL167" s="555"/>
      <c r="BM167" s="555"/>
      <c r="BN167" s="555"/>
      <c r="BO167" s="555"/>
      <c r="BP167" s="555"/>
      <c r="BQ167" s="555"/>
      <c r="BR167" s="555"/>
      <c r="BS167" s="555"/>
      <c r="BT167" s="555"/>
      <c r="BU167" s="555"/>
      <c r="BV167" s="555"/>
      <c r="BW167" s="555"/>
      <c r="BX167" s="555"/>
      <c r="BY167" s="555"/>
      <c r="BZ167" s="555"/>
      <c r="CA167" s="555"/>
      <c r="CB167" s="555"/>
      <c r="CC167" s="555"/>
      <c r="CD167" s="555"/>
      <c r="CE167" s="555"/>
      <c r="CF167" s="555"/>
      <c r="CG167" s="555"/>
      <c r="CH167" s="555"/>
      <c r="CI167" s="555"/>
      <c r="CJ167" s="555"/>
      <c r="CK167" s="555"/>
      <c r="CL167" s="555"/>
      <c r="CM167" s="555"/>
      <c r="CN167" s="555"/>
      <c r="CO167" s="555"/>
      <c r="CP167" s="555"/>
      <c r="CQ167" s="555"/>
      <c r="CR167" s="555"/>
      <c r="CS167" s="555"/>
      <c r="CT167" s="555"/>
      <c r="CU167" s="555"/>
      <c r="CV167" s="555"/>
      <c r="CW167" s="555"/>
      <c r="CX167" s="555"/>
      <c r="CY167" s="555"/>
      <c r="CZ167" s="555"/>
      <c r="DA167" s="555"/>
      <c r="DB167" s="555"/>
      <c r="DC167" s="555"/>
    </row>
    <row r="168" spans="1:107">
      <c r="A168" s="555" t="s">
        <v>206</v>
      </c>
      <c r="B168" s="1116">
        <v>45748</v>
      </c>
      <c r="C168" s="1115">
        <v>45757</v>
      </c>
      <c r="D168" s="1147">
        <v>5.3</v>
      </c>
      <c r="E168" s="1106"/>
      <c r="F168" s="1107"/>
      <c r="G168" s="1238"/>
      <c r="H168" s="1238"/>
      <c r="I168" s="1107"/>
      <c r="J168" s="1107"/>
      <c r="K168" s="1107"/>
      <c r="L168" s="1107"/>
      <c r="M168" s="1107"/>
      <c r="O168" s="1147"/>
      <c r="P168" s="555"/>
      <c r="Q168" s="555"/>
      <c r="R168" s="555"/>
      <c r="S168" s="555"/>
      <c r="T168" s="555"/>
      <c r="U168" s="555"/>
      <c r="V168" s="555"/>
      <c r="W168" s="555"/>
      <c r="X168" s="555"/>
      <c r="Y168" s="555"/>
      <c r="Z168" s="555"/>
      <c r="AA168" s="555"/>
      <c r="AB168" s="555"/>
      <c r="AC168" s="555"/>
      <c r="AD168" s="555"/>
      <c r="AE168" s="555"/>
      <c r="AF168" s="555"/>
      <c r="AG168" s="555"/>
      <c r="AH168" s="555"/>
      <c r="AI168" s="555"/>
      <c r="AJ168" s="555"/>
      <c r="AK168" s="555"/>
      <c r="AL168" s="555"/>
      <c r="AM168" s="555"/>
      <c r="AN168" s="555"/>
      <c r="AO168" s="555"/>
      <c r="AP168" s="555"/>
      <c r="AQ168" s="555"/>
      <c r="AR168" s="555"/>
      <c r="AS168" s="555"/>
      <c r="AT168" s="555"/>
      <c r="AU168" s="555"/>
      <c r="AV168" s="555"/>
      <c r="AW168" s="555"/>
      <c r="AX168" s="555"/>
      <c r="AY168" s="555"/>
      <c r="AZ168" s="555"/>
      <c r="BA168" s="555"/>
      <c r="BB168" s="555"/>
      <c r="BC168" s="555"/>
      <c r="BD168" s="555"/>
      <c r="BE168" s="555"/>
      <c r="BF168" s="555"/>
      <c r="BG168" s="555"/>
      <c r="BH168" s="555"/>
      <c r="BI168" s="555"/>
      <c r="BJ168" s="555"/>
      <c r="BK168" s="555"/>
      <c r="BL168" s="555"/>
      <c r="BM168" s="555"/>
      <c r="BN168" s="555"/>
      <c r="BO168" s="555"/>
      <c r="BP168" s="555"/>
      <c r="BQ168" s="555"/>
      <c r="BR168" s="555"/>
      <c r="BS168" s="555"/>
      <c r="BT168" s="555"/>
      <c r="BU168" s="555"/>
      <c r="BV168" s="555"/>
      <c r="BW168" s="555"/>
      <c r="BX168" s="555"/>
      <c r="BY168" s="555"/>
      <c r="BZ168" s="555"/>
      <c r="CA168" s="555"/>
      <c r="CB168" s="555"/>
      <c r="CC168" s="555"/>
      <c r="CD168" s="555"/>
      <c r="CE168" s="555"/>
      <c r="CF168" s="555"/>
      <c r="CG168" s="555"/>
      <c r="CH168" s="555"/>
      <c r="CI168" s="555"/>
      <c r="CJ168" s="555"/>
      <c r="CK168" s="555"/>
      <c r="CL168" s="555"/>
      <c r="CM168" s="555"/>
      <c r="CN168" s="555"/>
      <c r="CO168" s="555"/>
      <c r="CP168" s="555"/>
      <c r="CQ168" s="555"/>
      <c r="CR168" s="555"/>
      <c r="CS168" s="555"/>
      <c r="CT168" s="555"/>
      <c r="CU168" s="555"/>
      <c r="CV168" s="555"/>
      <c r="CW168" s="555"/>
      <c r="CX168" s="555"/>
      <c r="CY168" s="555"/>
      <c r="CZ168" s="555"/>
      <c r="DA168" s="555"/>
      <c r="DB168" s="555"/>
      <c r="DC168" s="555"/>
    </row>
    <row r="169" spans="1:107">
      <c r="A169" s="555" t="s">
        <v>206</v>
      </c>
      <c r="B169" s="1116">
        <v>45809</v>
      </c>
      <c r="C169" s="1115">
        <v>45833</v>
      </c>
      <c r="D169" s="1147">
        <v>3.99</v>
      </c>
      <c r="E169" s="1106"/>
      <c r="F169" s="1107"/>
      <c r="G169" s="1238"/>
      <c r="H169" s="1238"/>
      <c r="I169" s="1107"/>
      <c r="J169" s="1107"/>
      <c r="K169" s="1107"/>
      <c r="L169" s="1107"/>
      <c r="M169" s="1107"/>
      <c r="O169" s="1147"/>
      <c r="P169" s="555"/>
      <c r="Q169" s="555"/>
      <c r="R169" s="555"/>
      <c r="S169" s="555"/>
      <c r="T169" s="555"/>
      <c r="U169" s="555"/>
      <c r="V169" s="555"/>
      <c r="W169" s="555"/>
      <c r="X169" s="555"/>
      <c r="Y169" s="555"/>
      <c r="Z169" s="555"/>
      <c r="AA169" s="555"/>
      <c r="AB169" s="555"/>
      <c r="AC169" s="555"/>
      <c r="AD169" s="555"/>
      <c r="AE169" s="555"/>
      <c r="AF169" s="555"/>
      <c r="AG169" s="555"/>
      <c r="AH169" s="555"/>
      <c r="AI169" s="555"/>
      <c r="AJ169" s="555"/>
      <c r="AK169" s="555"/>
      <c r="AL169" s="555"/>
      <c r="AM169" s="555"/>
      <c r="AN169" s="555"/>
      <c r="AO169" s="555"/>
      <c r="AP169" s="555"/>
      <c r="AQ169" s="555"/>
      <c r="AR169" s="555"/>
      <c r="AS169" s="555"/>
      <c r="AT169" s="555"/>
      <c r="AU169" s="555"/>
      <c r="AV169" s="555"/>
      <c r="AW169" s="555"/>
      <c r="AX169" s="555"/>
      <c r="AY169" s="555"/>
      <c r="AZ169" s="555"/>
      <c r="BA169" s="555"/>
      <c r="BB169" s="555"/>
      <c r="BC169" s="555"/>
      <c r="BD169" s="555"/>
      <c r="BE169" s="555"/>
      <c r="BF169" s="555"/>
      <c r="BG169" s="555"/>
      <c r="BH169" s="555"/>
      <c r="BI169" s="555"/>
      <c r="BJ169" s="555"/>
      <c r="BK169" s="555"/>
      <c r="BL169" s="555"/>
      <c r="BM169" s="555"/>
      <c r="BN169" s="555"/>
      <c r="BO169" s="555"/>
      <c r="BP169" s="555"/>
      <c r="BQ169" s="555"/>
      <c r="BR169" s="555"/>
      <c r="BS169" s="555"/>
      <c r="BT169" s="555"/>
      <c r="BU169" s="555"/>
      <c r="BV169" s="555"/>
      <c r="BW169" s="555"/>
      <c r="BX169" s="555"/>
      <c r="BY169" s="555"/>
      <c r="BZ169" s="555"/>
      <c r="CA169" s="555"/>
      <c r="CB169" s="555"/>
      <c r="CC169" s="555"/>
      <c r="CD169" s="555"/>
      <c r="CE169" s="555"/>
      <c r="CF169" s="555"/>
      <c r="CG169" s="555"/>
      <c r="CH169" s="555"/>
      <c r="CI169" s="555"/>
      <c r="CJ169" s="555"/>
      <c r="CK169" s="555"/>
      <c r="CL169" s="555"/>
      <c r="CM169" s="555"/>
      <c r="CN169" s="555"/>
      <c r="CO169" s="555"/>
      <c r="CP169" s="555"/>
      <c r="CQ169" s="555"/>
      <c r="CR169" s="555"/>
      <c r="CS169" s="555"/>
      <c r="CT169" s="555"/>
      <c r="CU169" s="555"/>
      <c r="CV169" s="555"/>
      <c r="CW169" s="555"/>
      <c r="CX169" s="555"/>
      <c r="CY169" s="555"/>
      <c r="CZ169" s="555"/>
      <c r="DA169" s="555"/>
      <c r="DB169" s="555"/>
      <c r="DC169" s="555"/>
    </row>
    <row r="170" spans="1:107">
      <c r="A170" s="555" t="s">
        <v>206</v>
      </c>
      <c r="B170" s="1116">
        <v>45839</v>
      </c>
      <c r="C170" s="1115">
        <v>45859</v>
      </c>
      <c r="D170" s="1147">
        <v>4</v>
      </c>
      <c r="E170" s="1106"/>
      <c r="F170" s="1107"/>
      <c r="G170" s="1238"/>
      <c r="H170" s="1238"/>
      <c r="I170" s="1107"/>
      <c r="J170" s="1107"/>
      <c r="K170" s="1107"/>
      <c r="L170" s="1107"/>
      <c r="M170" s="1107"/>
      <c r="O170" s="1147"/>
      <c r="P170" s="555"/>
      <c r="Q170" s="555"/>
      <c r="R170" s="555"/>
      <c r="S170" s="555"/>
      <c r="T170" s="555"/>
      <c r="U170" s="555"/>
      <c r="V170" s="555"/>
      <c r="W170" s="555"/>
      <c r="X170" s="555"/>
      <c r="Y170" s="555"/>
      <c r="Z170" s="555"/>
      <c r="AA170" s="555"/>
      <c r="AB170" s="555"/>
      <c r="AC170" s="555"/>
      <c r="AD170" s="555"/>
      <c r="AE170" s="555"/>
      <c r="AF170" s="555"/>
      <c r="AG170" s="555"/>
      <c r="AH170" s="555"/>
      <c r="AI170" s="555"/>
      <c r="AJ170" s="555"/>
      <c r="AK170" s="555"/>
      <c r="AL170" s="555"/>
      <c r="AM170" s="555"/>
      <c r="AN170" s="555"/>
      <c r="AO170" s="555"/>
      <c r="AP170" s="555"/>
      <c r="AQ170" s="555"/>
      <c r="AR170" s="555"/>
      <c r="AS170" s="555"/>
      <c r="AT170" s="555"/>
      <c r="AU170" s="555"/>
      <c r="AV170" s="555"/>
      <c r="AW170" s="555"/>
      <c r="AX170" s="555"/>
      <c r="AY170" s="555"/>
      <c r="AZ170" s="555"/>
      <c r="BA170" s="555"/>
      <c r="BB170" s="555"/>
      <c r="BC170" s="555"/>
      <c r="BD170" s="555"/>
      <c r="BE170" s="555"/>
      <c r="BF170" s="555"/>
      <c r="BG170" s="555"/>
      <c r="BH170" s="555"/>
      <c r="BI170" s="555"/>
      <c r="BJ170" s="555"/>
      <c r="BK170" s="555"/>
      <c r="BL170" s="555"/>
      <c r="BM170" s="555"/>
      <c r="BN170" s="555"/>
      <c r="BO170" s="555"/>
      <c r="BP170" s="555"/>
      <c r="BQ170" s="555"/>
      <c r="BR170" s="555"/>
      <c r="BS170" s="555"/>
      <c r="BT170" s="555"/>
      <c r="BU170" s="555"/>
      <c r="BV170" s="555"/>
      <c r="BW170" s="555"/>
      <c r="BX170" s="555"/>
      <c r="BY170" s="555"/>
      <c r="BZ170" s="555"/>
      <c r="CA170" s="555"/>
      <c r="CB170" s="555"/>
      <c r="CC170" s="555"/>
      <c r="CD170" s="555"/>
      <c r="CE170" s="555"/>
      <c r="CF170" s="555"/>
      <c r="CG170" s="555"/>
      <c r="CH170" s="555"/>
      <c r="CI170" s="555"/>
      <c r="CJ170" s="555"/>
      <c r="CK170" s="555"/>
      <c r="CL170" s="555"/>
      <c r="CM170" s="555"/>
      <c r="CN170" s="555"/>
      <c r="CO170" s="555"/>
      <c r="CP170" s="555"/>
      <c r="CQ170" s="555"/>
      <c r="CR170" s="555"/>
      <c r="CS170" s="555"/>
      <c r="CT170" s="555"/>
      <c r="CU170" s="555"/>
      <c r="CV170" s="555"/>
      <c r="CW170" s="555"/>
      <c r="CX170" s="555"/>
      <c r="CY170" s="555"/>
      <c r="CZ170" s="555"/>
      <c r="DA170" s="555"/>
      <c r="DB170" s="555"/>
      <c r="DC170" s="555"/>
    </row>
    <row r="171" spans="1:107">
      <c r="A171" s="555" t="s">
        <v>206</v>
      </c>
      <c r="B171" s="1116">
        <v>45870</v>
      </c>
      <c r="C171" s="1115"/>
      <c r="D171" s="1147"/>
      <c r="E171" s="1106"/>
      <c r="F171" s="1107"/>
      <c r="G171" s="1238"/>
      <c r="H171" s="1238"/>
      <c r="I171" s="1107"/>
      <c r="J171" s="1107"/>
      <c r="K171" s="1107"/>
      <c r="L171" s="1107"/>
      <c r="M171" s="1107"/>
      <c r="O171" s="1147"/>
      <c r="P171" s="555"/>
      <c r="Q171" s="555"/>
      <c r="R171" s="555"/>
      <c r="S171" s="555"/>
      <c r="T171" s="555"/>
      <c r="U171" s="555"/>
      <c r="V171" s="555"/>
      <c r="W171" s="555"/>
      <c r="X171" s="555"/>
      <c r="Y171" s="555"/>
      <c r="Z171" s="555"/>
      <c r="AA171" s="555"/>
      <c r="AB171" s="555"/>
      <c r="AC171" s="555"/>
      <c r="AD171" s="555"/>
      <c r="AE171" s="555"/>
      <c r="AF171" s="555"/>
      <c r="AG171" s="555"/>
      <c r="AH171" s="555"/>
      <c r="AI171" s="555"/>
      <c r="AJ171" s="555"/>
      <c r="AK171" s="555"/>
      <c r="AL171" s="555"/>
      <c r="AM171" s="555"/>
      <c r="AN171" s="555"/>
      <c r="AO171" s="555"/>
      <c r="AP171" s="555"/>
      <c r="AQ171" s="555"/>
      <c r="AR171" s="555"/>
      <c r="AS171" s="555"/>
      <c r="AT171" s="555"/>
      <c r="AU171" s="555"/>
      <c r="AV171" s="555"/>
      <c r="AW171" s="555"/>
      <c r="AX171" s="555"/>
      <c r="AY171" s="555"/>
      <c r="AZ171" s="555"/>
      <c r="BA171" s="555"/>
      <c r="BB171" s="555"/>
      <c r="BC171" s="555"/>
      <c r="BD171" s="555"/>
      <c r="BE171" s="555"/>
      <c r="BF171" s="555"/>
      <c r="BG171" s="555"/>
      <c r="BH171" s="555"/>
      <c r="BI171" s="555"/>
      <c r="BJ171" s="555"/>
      <c r="BK171" s="555"/>
      <c r="BL171" s="555"/>
      <c r="BM171" s="555"/>
      <c r="BN171" s="555"/>
      <c r="BO171" s="555"/>
      <c r="BP171" s="555"/>
      <c r="BQ171" s="555"/>
      <c r="BR171" s="555"/>
      <c r="BS171" s="555"/>
      <c r="BT171" s="555"/>
      <c r="BU171" s="555"/>
      <c r="BV171" s="555"/>
      <c r="BW171" s="555"/>
      <c r="BX171" s="555"/>
      <c r="BY171" s="555"/>
      <c r="BZ171" s="555"/>
      <c r="CA171" s="555"/>
      <c r="CB171" s="555"/>
      <c r="CC171" s="555"/>
      <c r="CD171" s="555"/>
      <c r="CE171" s="555"/>
      <c r="CF171" s="555"/>
      <c r="CG171" s="555"/>
      <c r="CH171" s="555"/>
      <c r="CI171" s="555"/>
      <c r="CJ171" s="555"/>
      <c r="CK171" s="555"/>
      <c r="CL171" s="555"/>
      <c r="CM171" s="555"/>
      <c r="CN171" s="555"/>
      <c r="CO171" s="555"/>
      <c r="CP171" s="555"/>
      <c r="CQ171" s="555"/>
      <c r="CR171" s="555"/>
      <c r="CS171" s="555"/>
      <c r="CT171" s="555"/>
      <c r="CU171" s="555"/>
      <c r="CV171" s="555"/>
      <c r="CW171" s="555"/>
      <c r="CX171" s="555"/>
      <c r="CY171" s="555"/>
      <c r="CZ171" s="555"/>
      <c r="DA171" s="555"/>
      <c r="DB171" s="555"/>
      <c r="DC171" s="555"/>
    </row>
    <row r="172" spans="1:107">
      <c r="A172" s="555" t="s">
        <v>206</v>
      </c>
      <c r="B172" s="1116">
        <v>45901</v>
      </c>
      <c r="C172" s="1115"/>
      <c r="D172" s="1147"/>
      <c r="E172" s="1106"/>
      <c r="F172" s="1107"/>
      <c r="G172" s="1238"/>
      <c r="H172" s="1238"/>
      <c r="I172" s="1107"/>
      <c r="J172" s="1107"/>
      <c r="K172" s="1107"/>
      <c r="L172" s="1107"/>
      <c r="M172" s="1107"/>
      <c r="O172" s="1147"/>
      <c r="P172" s="555"/>
      <c r="Q172" s="555"/>
      <c r="R172" s="555"/>
      <c r="S172" s="555"/>
      <c r="T172" s="555"/>
      <c r="U172" s="555"/>
      <c r="V172" s="555"/>
      <c r="W172" s="555"/>
      <c r="X172" s="555"/>
      <c r="Y172" s="555"/>
      <c r="Z172" s="555"/>
      <c r="AA172" s="555"/>
      <c r="AB172" s="555"/>
      <c r="AC172" s="555"/>
      <c r="AD172" s="555"/>
      <c r="AE172" s="555"/>
      <c r="AF172" s="555"/>
      <c r="AG172" s="555"/>
      <c r="AH172" s="555"/>
      <c r="AI172" s="555"/>
      <c r="AJ172" s="555"/>
      <c r="AK172" s="555"/>
      <c r="AL172" s="555"/>
      <c r="AM172" s="555"/>
      <c r="AN172" s="555"/>
      <c r="AO172" s="555"/>
      <c r="AP172" s="555"/>
      <c r="AQ172" s="555"/>
      <c r="AR172" s="555"/>
      <c r="AS172" s="555"/>
      <c r="AT172" s="555"/>
      <c r="AU172" s="555"/>
      <c r="AV172" s="555"/>
      <c r="AW172" s="555"/>
      <c r="AX172" s="555"/>
      <c r="AY172" s="555"/>
      <c r="AZ172" s="555"/>
      <c r="BA172" s="555"/>
      <c r="BB172" s="555"/>
      <c r="BC172" s="555"/>
      <c r="BD172" s="555"/>
      <c r="BE172" s="555"/>
      <c r="BF172" s="555"/>
      <c r="BG172" s="555"/>
      <c r="BH172" s="555"/>
      <c r="BI172" s="555"/>
      <c r="BJ172" s="555"/>
      <c r="BK172" s="555"/>
      <c r="BL172" s="555"/>
      <c r="BM172" s="555"/>
      <c r="BN172" s="555"/>
      <c r="BO172" s="555"/>
      <c r="BP172" s="555"/>
      <c r="BQ172" s="555"/>
      <c r="BR172" s="555"/>
      <c r="BS172" s="555"/>
      <c r="BT172" s="555"/>
      <c r="BU172" s="555"/>
      <c r="BV172" s="555"/>
      <c r="BW172" s="555"/>
      <c r="BX172" s="555"/>
      <c r="BY172" s="555"/>
      <c r="BZ172" s="555"/>
      <c r="CA172" s="555"/>
      <c r="CB172" s="555"/>
      <c r="CC172" s="555"/>
      <c r="CD172" s="555"/>
      <c r="CE172" s="555"/>
      <c r="CF172" s="555"/>
      <c r="CG172" s="555"/>
      <c r="CH172" s="555"/>
      <c r="CI172" s="555"/>
      <c r="CJ172" s="555"/>
      <c r="CK172" s="555"/>
      <c r="CL172" s="555"/>
      <c r="CM172" s="555"/>
      <c r="CN172" s="555"/>
      <c r="CO172" s="555"/>
      <c r="CP172" s="555"/>
      <c r="CQ172" s="555"/>
      <c r="CR172" s="555"/>
      <c r="CS172" s="555"/>
      <c r="CT172" s="555"/>
      <c r="CU172" s="555"/>
      <c r="CV172" s="555"/>
      <c r="CW172" s="555"/>
      <c r="CX172" s="555"/>
      <c r="CY172" s="555"/>
      <c r="CZ172" s="555"/>
      <c r="DA172" s="555"/>
      <c r="DB172" s="555"/>
      <c r="DC172" s="555"/>
    </row>
    <row r="173" spans="1:107">
      <c r="A173" s="555" t="s">
        <v>206</v>
      </c>
      <c r="B173" s="1116">
        <v>45931</v>
      </c>
      <c r="C173" s="1115"/>
      <c r="D173" s="1147"/>
      <c r="E173" s="1106"/>
      <c r="F173" s="1107"/>
      <c r="G173" s="1238"/>
      <c r="H173" s="1238"/>
      <c r="I173" s="1107"/>
      <c r="J173" s="1107"/>
      <c r="K173" s="1107"/>
      <c r="L173" s="1107"/>
      <c r="M173" s="1107"/>
      <c r="O173" s="1147"/>
      <c r="P173" s="555"/>
      <c r="Q173" s="555"/>
      <c r="R173" s="555"/>
      <c r="S173" s="555"/>
      <c r="T173" s="555"/>
      <c r="U173" s="555"/>
      <c r="V173" s="555"/>
      <c r="W173" s="555"/>
      <c r="X173" s="555"/>
      <c r="Y173" s="555"/>
      <c r="Z173" s="555"/>
      <c r="AA173" s="555"/>
      <c r="AB173" s="555"/>
      <c r="AC173" s="555"/>
      <c r="AD173" s="555"/>
      <c r="AE173" s="555"/>
      <c r="AF173" s="555"/>
      <c r="AG173" s="555"/>
      <c r="AH173" s="555"/>
      <c r="AI173" s="555"/>
      <c r="AJ173" s="555"/>
      <c r="AK173" s="555"/>
      <c r="AL173" s="555"/>
      <c r="AM173" s="555"/>
      <c r="AN173" s="555"/>
      <c r="AO173" s="555"/>
      <c r="AP173" s="555"/>
      <c r="AQ173" s="555"/>
      <c r="AR173" s="555"/>
      <c r="AS173" s="555"/>
      <c r="AT173" s="555"/>
      <c r="AU173" s="555"/>
      <c r="AV173" s="555"/>
      <c r="AW173" s="555"/>
      <c r="AX173" s="555"/>
      <c r="AY173" s="555"/>
      <c r="AZ173" s="555"/>
      <c r="BA173" s="555"/>
      <c r="BB173" s="555"/>
      <c r="BC173" s="555"/>
      <c r="BD173" s="555"/>
      <c r="BE173" s="555"/>
      <c r="BF173" s="555"/>
      <c r="BG173" s="555"/>
      <c r="BH173" s="555"/>
      <c r="BI173" s="555"/>
      <c r="BJ173" s="555"/>
      <c r="BK173" s="555"/>
      <c r="BL173" s="555"/>
      <c r="BM173" s="555"/>
      <c r="BN173" s="555"/>
      <c r="BO173" s="555"/>
      <c r="BP173" s="555"/>
      <c r="BQ173" s="555"/>
      <c r="BR173" s="555"/>
      <c r="BS173" s="555"/>
      <c r="BT173" s="555"/>
      <c r="BU173" s="555"/>
      <c r="BV173" s="555"/>
      <c r="BW173" s="555"/>
      <c r="BX173" s="555"/>
      <c r="BY173" s="555"/>
      <c r="BZ173" s="555"/>
      <c r="CA173" s="555"/>
      <c r="CB173" s="555"/>
      <c r="CC173" s="555"/>
      <c r="CD173" s="555"/>
      <c r="CE173" s="555"/>
      <c r="CF173" s="555"/>
      <c r="CG173" s="555"/>
      <c r="CH173" s="555"/>
      <c r="CI173" s="555"/>
      <c r="CJ173" s="555"/>
      <c r="CK173" s="555"/>
      <c r="CL173" s="555"/>
      <c r="CM173" s="555"/>
      <c r="CN173" s="555"/>
      <c r="CO173" s="555"/>
      <c r="CP173" s="555"/>
      <c r="CQ173" s="555"/>
      <c r="CR173" s="555"/>
      <c r="CS173" s="555"/>
      <c r="CT173" s="555"/>
      <c r="CU173" s="555"/>
      <c r="CV173" s="555"/>
      <c r="CW173" s="555"/>
      <c r="CX173" s="555"/>
      <c r="CY173" s="555"/>
      <c r="CZ173" s="555"/>
      <c r="DA173" s="555"/>
      <c r="DB173" s="555"/>
      <c r="DC173" s="555"/>
    </row>
    <row r="174" spans="1:107">
      <c r="A174" s="555" t="s">
        <v>206</v>
      </c>
      <c r="B174" s="1116">
        <v>45962</v>
      </c>
      <c r="C174" s="1115"/>
      <c r="D174" s="1147"/>
      <c r="E174" s="1106"/>
      <c r="F174" s="1107"/>
      <c r="G174" s="1238"/>
      <c r="H174" s="1238"/>
      <c r="I174" s="1107"/>
      <c r="J174" s="1107"/>
      <c r="K174" s="1107"/>
      <c r="L174" s="1107"/>
      <c r="M174" s="1107"/>
      <c r="O174" s="1147"/>
      <c r="P174" s="555"/>
      <c r="Q174" s="555"/>
      <c r="R174" s="555"/>
      <c r="S174" s="555"/>
      <c r="T174" s="555"/>
      <c r="U174" s="555"/>
      <c r="V174" s="555"/>
      <c r="W174" s="555"/>
      <c r="X174" s="555"/>
      <c r="Y174" s="555"/>
      <c r="Z174" s="555"/>
      <c r="AA174" s="555"/>
      <c r="AB174" s="555"/>
      <c r="AC174" s="555"/>
      <c r="AD174" s="555"/>
      <c r="AE174" s="555"/>
      <c r="AF174" s="555"/>
      <c r="AG174" s="555"/>
      <c r="AH174" s="555"/>
      <c r="AI174" s="555"/>
      <c r="AJ174" s="555"/>
      <c r="AK174" s="555"/>
      <c r="AL174" s="555"/>
      <c r="AM174" s="555"/>
      <c r="AN174" s="555"/>
      <c r="AO174" s="555"/>
      <c r="AP174" s="555"/>
      <c r="AQ174" s="555"/>
      <c r="AR174" s="555"/>
      <c r="AS174" s="555"/>
      <c r="AT174" s="555"/>
      <c r="AU174" s="555"/>
      <c r="AV174" s="555"/>
      <c r="AW174" s="555"/>
      <c r="AX174" s="555"/>
      <c r="AY174" s="555"/>
      <c r="AZ174" s="555"/>
      <c r="BA174" s="555"/>
      <c r="BB174" s="555"/>
      <c r="BC174" s="555"/>
      <c r="BD174" s="555"/>
      <c r="BE174" s="555"/>
      <c r="BF174" s="555"/>
      <c r="BG174" s="555"/>
      <c r="BH174" s="555"/>
      <c r="BI174" s="555"/>
      <c r="BJ174" s="555"/>
      <c r="BK174" s="555"/>
      <c r="BL174" s="555"/>
      <c r="BM174" s="555"/>
      <c r="BN174" s="555"/>
      <c r="BO174" s="555"/>
      <c r="BP174" s="555"/>
      <c r="BQ174" s="555"/>
      <c r="BR174" s="555"/>
      <c r="BS174" s="555"/>
      <c r="BT174" s="555"/>
      <c r="BU174" s="555"/>
      <c r="BV174" s="555"/>
      <c r="BW174" s="555"/>
      <c r="BX174" s="555"/>
      <c r="BY174" s="555"/>
      <c r="BZ174" s="555"/>
      <c r="CA174" s="555"/>
      <c r="CB174" s="555"/>
      <c r="CC174" s="555"/>
      <c r="CD174" s="555"/>
      <c r="CE174" s="555"/>
      <c r="CF174" s="555"/>
      <c r="CG174" s="555"/>
      <c r="CH174" s="555"/>
      <c r="CI174" s="555"/>
      <c r="CJ174" s="555"/>
      <c r="CK174" s="555"/>
      <c r="CL174" s="555"/>
      <c r="CM174" s="555"/>
      <c r="CN174" s="555"/>
      <c r="CO174" s="555"/>
      <c r="CP174" s="555"/>
      <c r="CQ174" s="555"/>
      <c r="CR174" s="555"/>
      <c r="CS174" s="555"/>
      <c r="CT174" s="555"/>
      <c r="CU174" s="555"/>
      <c r="CV174" s="555"/>
      <c r="CW174" s="555"/>
      <c r="CX174" s="555"/>
      <c r="CY174" s="555"/>
      <c r="CZ174" s="555"/>
      <c r="DA174" s="555"/>
      <c r="DB174" s="555"/>
      <c r="DC174" s="555"/>
    </row>
    <row r="175" spans="1:107">
      <c r="A175" s="555" t="s">
        <v>206</v>
      </c>
      <c r="B175" s="1116">
        <v>45992</v>
      </c>
      <c r="C175" s="1115"/>
      <c r="D175" s="1147"/>
      <c r="E175" s="1106"/>
      <c r="F175" s="1107"/>
      <c r="G175" s="1238"/>
      <c r="H175" s="1238"/>
      <c r="I175" s="1107"/>
      <c r="J175" s="1107"/>
      <c r="K175" s="1107"/>
      <c r="L175" s="1107"/>
      <c r="M175" s="1107"/>
      <c r="O175" s="1147"/>
      <c r="P175" s="555"/>
      <c r="Q175" s="555"/>
      <c r="R175" s="555"/>
      <c r="S175" s="555"/>
      <c r="T175" s="555"/>
      <c r="U175" s="555"/>
      <c r="V175" s="555"/>
      <c r="W175" s="555"/>
      <c r="X175" s="555"/>
      <c r="Y175" s="555"/>
      <c r="Z175" s="555"/>
      <c r="AA175" s="555"/>
      <c r="AB175" s="555"/>
      <c r="AC175" s="555"/>
      <c r="AD175" s="555"/>
      <c r="AE175" s="555"/>
      <c r="AF175" s="555"/>
      <c r="AG175" s="555"/>
      <c r="AH175" s="555"/>
      <c r="AI175" s="555"/>
      <c r="AJ175" s="555"/>
      <c r="AK175" s="555"/>
      <c r="AL175" s="555"/>
      <c r="AM175" s="555"/>
      <c r="AN175" s="555"/>
      <c r="AO175" s="555"/>
      <c r="AP175" s="555"/>
      <c r="AQ175" s="555"/>
      <c r="AR175" s="555"/>
      <c r="AS175" s="555"/>
      <c r="AT175" s="555"/>
      <c r="AU175" s="555"/>
      <c r="AV175" s="555"/>
      <c r="AW175" s="555"/>
      <c r="AX175" s="555"/>
      <c r="AY175" s="555"/>
      <c r="AZ175" s="555"/>
      <c r="BA175" s="555"/>
      <c r="BB175" s="555"/>
      <c r="BC175" s="555"/>
      <c r="BD175" s="555"/>
      <c r="BE175" s="555"/>
      <c r="BF175" s="555"/>
      <c r="BG175" s="555"/>
      <c r="BH175" s="555"/>
      <c r="BI175" s="555"/>
      <c r="BJ175" s="555"/>
      <c r="BK175" s="555"/>
      <c r="BL175" s="555"/>
      <c r="BM175" s="555"/>
      <c r="BN175" s="555"/>
      <c r="BO175" s="555"/>
      <c r="BP175" s="555"/>
      <c r="BQ175" s="555"/>
      <c r="BR175" s="555"/>
      <c r="BS175" s="555"/>
      <c r="BT175" s="555"/>
      <c r="BU175" s="555"/>
      <c r="BV175" s="555"/>
      <c r="BW175" s="555"/>
      <c r="BX175" s="555"/>
      <c r="BY175" s="555"/>
      <c r="BZ175" s="555"/>
      <c r="CA175" s="555"/>
      <c r="CB175" s="555"/>
      <c r="CC175" s="555"/>
      <c r="CD175" s="555"/>
      <c r="CE175" s="555"/>
      <c r="CF175" s="555"/>
      <c r="CG175" s="555"/>
      <c r="CH175" s="555"/>
      <c r="CI175" s="555"/>
      <c r="CJ175" s="555"/>
      <c r="CK175" s="555"/>
      <c r="CL175" s="555"/>
      <c r="CM175" s="555"/>
      <c r="CN175" s="555"/>
      <c r="CO175" s="555"/>
      <c r="CP175" s="555"/>
      <c r="CQ175" s="555"/>
      <c r="CR175" s="555"/>
      <c r="CS175" s="555"/>
      <c r="CT175" s="555"/>
      <c r="CU175" s="555"/>
      <c r="CV175" s="555"/>
      <c r="CW175" s="555"/>
      <c r="CX175" s="555"/>
      <c r="CY175" s="555"/>
      <c r="CZ175" s="555"/>
      <c r="DA175" s="555"/>
      <c r="DB175" s="555"/>
      <c r="DC175" s="555"/>
    </row>
    <row r="176" spans="1:107" hidden="1">
      <c r="C176" s="1115"/>
      <c r="D176" s="1147"/>
      <c r="E176" s="1106"/>
      <c r="F176" s="1107"/>
      <c r="G176" s="1238"/>
      <c r="H176" s="1238"/>
      <c r="I176" s="1107"/>
      <c r="J176" s="1107"/>
      <c r="K176" s="1107"/>
      <c r="L176" s="1107"/>
      <c r="M176" s="1107"/>
      <c r="O176" s="1147"/>
      <c r="P176" s="555"/>
      <c r="Q176" s="555"/>
      <c r="R176" s="555"/>
      <c r="S176" s="555"/>
      <c r="T176" s="555"/>
      <c r="U176" s="555"/>
      <c r="V176" s="555"/>
      <c r="W176" s="555"/>
      <c r="X176" s="555"/>
      <c r="Y176" s="555"/>
      <c r="Z176" s="555"/>
      <c r="AA176" s="555"/>
      <c r="AB176" s="555"/>
      <c r="AC176" s="555"/>
      <c r="AD176" s="555"/>
      <c r="AE176" s="555"/>
      <c r="AF176" s="555"/>
      <c r="AG176" s="555"/>
      <c r="AH176" s="555"/>
      <c r="AI176" s="555"/>
      <c r="AJ176" s="555"/>
      <c r="AK176" s="555"/>
      <c r="AL176" s="555"/>
      <c r="AM176" s="555"/>
      <c r="AN176" s="555"/>
      <c r="AO176" s="555"/>
      <c r="AP176" s="555"/>
      <c r="AQ176" s="555"/>
      <c r="AR176" s="555"/>
      <c r="AS176" s="555"/>
      <c r="AT176" s="555"/>
      <c r="AU176" s="555"/>
      <c r="AV176" s="555"/>
      <c r="AW176" s="555"/>
      <c r="AX176" s="555"/>
      <c r="AY176" s="555"/>
      <c r="AZ176" s="555"/>
      <c r="BA176" s="555"/>
      <c r="BB176" s="555"/>
      <c r="BC176" s="555"/>
      <c r="BD176" s="555"/>
      <c r="BE176" s="555"/>
      <c r="BF176" s="555"/>
      <c r="BG176" s="555"/>
      <c r="BH176" s="555"/>
      <c r="BI176" s="555"/>
      <c r="BJ176" s="555"/>
      <c r="BK176" s="555"/>
      <c r="BL176" s="555"/>
      <c r="BM176" s="555"/>
      <c r="BN176" s="555"/>
      <c r="BO176" s="555"/>
      <c r="BP176" s="555"/>
      <c r="BQ176" s="555"/>
      <c r="BR176" s="555"/>
      <c r="BS176" s="555"/>
      <c r="BT176" s="555"/>
      <c r="BU176" s="555"/>
      <c r="BV176" s="555"/>
      <c r="BW176" s="555"/>
      <c r="BX176" s="555"/>
      <c r="BY176" s="555"/>
      <c r="BZ176" s="555"/>
      <c r="CA176" s="555"/>
      <c r="CB176" s="555"/>
      <c r="CC176" s="555"/>
      <c r="CD176" s="555"/>
      <c r="CE176" s="555"/>
      <c r="CF176" s="555"/>
      <c r="CG176" s="555"/>
      <c r="CH176" s="555"/>
      <c r="CI176" s="555"/>
      <c r="CJ176" s="555"/>
      <c r="CK176" s="555"/>
      <c r="CL176" s="555"/>
      <c r="CM176" s="555"/>
      <c r="CN176" s="555"/>
      <c r="CO176" s="555"/>
      <c r="CP176" s="555"/>
      <c r="CQ176" s="555"/>
      <c r="CR176" s="555"/>
      <c r="CS176" s="555"/>
      <c r="CT176" s="555"/>
      <c r="CU176" s="555"/>
      <c r="CV176" s="555"/>
      <c r="CW176" s="555"/>
      <c r="CX176" s="555"/>
      <c r="CY176" s="555"/>
      <c r="CZ176" s="555"/>
      <c r="DA176" s="555"/>
      <c r="DB176" s="555"/>
      <c r="DC176" s="555"/>
    </row>
    <row r="177" spans="1:113" s="1127" customFormat="1" ht="9" hidden="1" customHeight="1">
      <c r="A177" s="1148"/>
      <c r="E177" s="1230"/>
      <c r="F177" s="1151"/>
      <c r="G177" s="1240"/>
      <c r="H177" s="1240"/>
      <c r="I177" s="1151"/>
      <c r="J177" s="1151"/>
      <c r="K177" s="1151"/>
      <c r="L177" s="1151"/>
      <c r="M177" s="1151"/>
      <c r="N177" s="1148"/>
      <c r="O177" s="1242"/>
      <c r="P177" s="1148"/>
      <c r="Q177" s="1148"/>
      <c r="R177" s="1148"/>
      <c r="S177" s="1148"/>
      <c r="T177" s="1148"/>
      <c r="U177" s="1148"/>
      <c r="V177" s="1148"/>
      <c r="W177" s="1148"/>
      <c r="X177" s="1148"/>
      <c r="Y177" s="1148"/>
      <c r="Z177" s="1148"/>
      <c r="AA177" s="1148"/>
      <c r="AB177" s="1148"/>
      <c r="AC177" s="1148"/>
      <c r="AD177" s="1148"/>
      <c r="AE177" s="1148"/>
      <c r="AF177" s="1148"/>
      <c r="AG177" s="1148"/>
      <c r="AH177" s="1148"/>
      <c r="AI177" s="1148"/>
      <c r="AJ177" s="1148"/>
      <c r="AK177" s="1148"/>
      <c r="AL177" s="1148"/>
      <c r="AM177" s="1148"/>
      <c r="AN177" s="1148"/>
      <c r="AO177" s="1148"/>
      <c r="AP177" s="1148"/>
      <c r="AQ177" s="1148"/>
      <c r="AR177" s="1148"/>
      <c r="AS177" s="1148"/>
      <c r="AT177" s="1148"/>
      <c r="AU177" s="1148"/>
      <c r="AV177" s="1148"/>
      <c r="AW177" s="1148"/>
      <c r="AX177" s="1148"/>
      <c r="AY177" s="1148"/>
      <c r="AZ177" s="1148"/>
      <c r="BA177" s="1148"/>
      <c r="BB177" s="1148"/>
      <c r="BC177" s="1148"/>
      <c r="BD177" s="1148"/>
      <c r="BE177" s="1148"/>
      <c r="BF177" s="1148"/>
      <c r="BG177" s="1148"/>
      <c r="BH177" s="1148"/>
      <c r="BI177" s="1148"/>
      <c r="BJ177" s="1148"/>
      <c r="BK177" s="1148"/>
      <c r="BL177" s="1148"/>
      <c r="BM177" s="1148"/>
      <c r="BN177" s="1148"/>
      <c r="BO177" s="1148"/>
      <c r="BP177" s="1148"/>
      <c r="BQ177" s="1148"/>
      <c r="BR177" s="1148"/>
      <c r="BS177" s="1148"/>
      <c r="BT177" s="1148"/>
      <c r="BU177" s="1148"/>
      <c r="BV177" s="1148"/>
      <c r="BW177" s="1148"/>
      <c r="BX177" s="1148"/>
      <c r="BY177" s="1148"/>
      <c r="BZ177" s="1148"/>
      <c r="CA177" s="1148"/>
      <c r="CB177" s="1148"/>
      <c r="CC177" s="1148"/>
      <c r="CD177" s="1148"/>
      <c r="CE177" s="1148"/>
      <c r="CF177" s="1148"/>
      <c r="CG177" s="1148"/>
      <c r="CH177" s="1148"/>
      <c r="CI177" s="1148"/>
      <c r="CJ177" s="1148"/>
      <c r="CK177" s="1148"/>
      <c r="CL177" s="1148"/>
      <c r="CM177" s="1148"/>
      <c r="CN177" s="1148"/>
      <c r="CO177" s="1148"/>
      <c r="CP177" s="1148"/>
      <c r="CQ177" s="1148"/>
      <c r="CR177" s="1148"/>
      <c r="CS177" s="1148"/>
      <c r="CT177" s="1148"/>
      <c r="CU177" s="1148"/>
      <c r="CV177" s="1148"/>
      <c r="CW177" s="1148"/>
      <c r="CX177" s="1148"/>
      <c r="CY177" s="1148"/>
      <c r="CZ177" s="1148"/>
      <c r="DA177" s="1148"/>
      <c r="DB177" s="1148"/>
      <c r="DC177" s="1148"/>
      <c r="DI177" s="1148"/>
    </row>
    <row r="178" spans="1:113" hidden="1">
      <c r="A178" s="555" t="s">
        <v>212</v>
      </c>
      <c r="B178" s="1116">
        <v>44958</v>
      </c>
      <c r="C178" s="1115">
        <v>44978</v>
      </c>
      <c r="D178" s="1147">
        <v>16.77</v>
      </c>
      <c r="E178" s="1221"/>
      <c r="F178" s="1152"/>
      <c r="G178" s="1239"/>
      <c r="H178" s="1239"/>
      <c r="I178" s="1152"/>
      <c r="J178" s="1152"/>
      <c r="K178" s="1152"/>
      <c r="L178" s="1152"/>
      <c r="M178" s="1152"/>
      <c r="O178" s="1147"/>
      <c r="P178" s="555"/>
      <c r="Q178" s="555"/>
      <c r="R178" s="555"/>
      <c r="S178" s="555"/>
      <c r="T178" s="555"/>
      <c r="U178" s="555"/>
      <c r="V178" s="555"/>
      <c r="W178" s="555"/>
      <c r="X178" s="555"/>
      <c r="Y178" s="555"/>
      <c r="Z178" s="555"/>
      <c r="AA178" s="555"/>
      <c r="AB178" s="555"/>
      <c r="AC178" s="555"/>
      <c r="AD178" s="555"/>
      <c r="AE178" s="555"/>
      <c r="AF178" s="555"/>
      <c r="AG178" s="555"/>
      <c r="AH178" s="555"/>
      <c r="AI178" s="555"/>
      <c r="AJ178" s="555"/>
      <c r="AK178" s="555"/>
      <c r="AL178" s="555"/>
      <c r="AM178" s="555"/>
      <c r="AN178" s="555"/>
      <c r="AO178" s="555"/>
      <c r="AP178" s="555"/>
      <c r="AQ178" s="555"/>
      <c r="AR178" s="555"/>
      <c r="AS178" s="555"/>
      <c r="AT178" s="555"/>
      <c r="AU178" s="555"/>
      <c r="AV178" s="555"/>
      <c r="AW178" s="555"/>
      <c r="AX178" s="555"/>
      <c r="AY178" s="555"/>
      <c r="AZ178" s="555"/>
      <c r="BA178" s="555"/>
      <c r="BB178" s="555"/>
      <c r="BC178" s="555"/>
      <c r="BD178" s="555"/>
      <c r="BE178" s="555"/>
      <c r="BF178" s="555"/>
      <c r="BG178" s="555"/>
      <c r="BH178" s="555"/>
      <c r="BI178" s="555"/>
      <c r="BJ178" s="555"/>
      <c r="BK178" s="555"/>
      <c r="BL178" s="555"/>
      <c r="BM178" s="555"/>
      <c r="BN178" s="555"/>
      <c r="BO178" s="555"/>
      <c r="BP178" s="555"/>
      <c r="BQ178" s="555"/>
      <c r="BR178" s="555"/>
      <c r="BS178" s="555"/>
      <c r="BT178" s="555"/>
      <c r="BU178" s="555"/>
      <c r="BV178" s="555"/>
      <c r="BW178" s="555"/>
      <c r="BX178" s="555"/>
      <c r="BY178" s="555"/>
      <c r="BZ178" s="555"/>
      <c r="CA178" s="555"/>
      <c r="CB178" s="555"/>
      <c r="CC178" s="555"/>
      <c r="CD178" s="555"/>
      <c r="CE178" s="555"/>
      <c r="CF178" s="555"/>
      <c r="CG178" s="555"/>
      <c r="CH178" s="555"/>
      <c r="CI178" s="555"/>
      <c r="CJ178" s="555"/>
      <c r="CK178" s="555"/>
      <c r="CL178" s="555"/>
      <c r="CM178" s="555"/>
      <c r="CN178" s="555"/>
      <c r="CO178" s="555"/>
      <c r="CP178" s="555"/>
      <c r="CQ178" s="555"/>
      <c r="CR178" s="555"/>
      <c r="CS178" s="555"/>
      <c r="CT178" s="555"/>
      <c r="CU178" s="555"/>
      <c r="CV178" s="555"/>
      <c r="CW178" s="555"/>
      <c r="CX178" s="555"/>
      <c r="CY178" s="555"/>
      <c r="CZ178" s="555"/>
      <c r="DA178" s="555"/>
      <c r="DB178" s="555"/>
      <c r="DC178" s="555"/>
    </row>
    <row r="179" spans="1:113" hidden="1">
      <c r="A179" s="555" t="s">
        <v>212</v>
      </c>
      <c r="B179" s="1116">
        <v>45017</v>
      </c>
      <c r="C179" s="1115">
        <v>45042</v>
      </c>
      <c r="D179" s="1147">
        <v>16.829999999999998</v>
      </c>
      <c r="E179" s="1221"/>
      <c r="F179" s="1152"/>
      <c r="G179" s="1239"/>
      <c r="H179" s="1239"/>
      <c r="I179" s="1152"/>
      <c r="J179" s="1152"/>
      <c r="K179" s="1152"/>
      <c r="L179" s="1152"/>
      <c r="M179" s="1152"/>
      <c r="O179" s="1147"/>
      <c r="P179" s="555"/>
      <c r="Q179" s="555"/>
      <c r="R179" s="555"/>
      <c r="S179" s="555"/>
      <c r="T179" s="555"/>
      <c r="U179" s="555"/>
      <c r="V179" s="555"/>
      <c r="W179" s="555"/>
      <c r="X179" s="555"/>
      <c r="Y179" s="555"/>
      <c r="Z179" s="555"/>
      <c r="AA179" s="555"/>
      <c r="AB179" s="555"/>
      <c r="AC179" s="555"/>
      <c r="AD179" s="555"/>
      <c r="AE179" s="555"/>
      <c r="AF179" s="555"/>
      <c r="AG179" s="555"/>
      <c r="AH179" s="555"/>
      <c r="AI179" s="555"/>
      <c r="AJ179" s="555"/>
      <c r="AK179" s="555"/>
      <c r="AL179" s="555"/>
      <c r="AM179" s="555"/>
      <c r="AN179" s="555"/>
      <c r="AO179" s="555"/>
      <c r="AP179" s="555"/>
      <c r="AQ179" s="555"/>
      <c r="AR179" s="555"/>
      <c r="AS179" s="555"/>
      <c r="AT179" s="555"/>
      <c r="AU179" s="555"/>
      <c r="AV179" s="555"/>
      <c r="AW179" s="555"/>
      <c r="AX179" s="555"/>
      <c r="AY179" s="555"/>
      <c r="AZ179" s="555"/>
      <c r="BA179" s="555"/>
      <c r="BB179" s="555"/>
      <c r="BC179" s="555"/>
      <c r="BD179" s="555"/>
      <c r="BE179" s="555"/>
      <c r="BF179" s="555"/>
      <c r="BG179" s="555"/>
      <c r="BH179" s="555"/>
      <c r="BI179" s="555"/>
      <c r="BJ179" s="555"/>
      <c r="BK179" s="555"/>
      <c r="BL179" s="555"/>
      <c r="BM179" s="555"/>
      <c r="BN179" s="555"/>
      <c r="BO179" s="555"/>
      <c r="BP179" s="555"/>
      <c r="BQ179" s="555"/>
      <c r="BR179" s="555"/>
      <c r="BS179" s="555"/>
      <c r="BT179" s="555"/>
      <c r="BU179" s="555"/>
      <c r="BV179" s="555"/>
      <c r="BW179" s="555"/>
      <c r="BX179" s="555"/>
      <c r="BY179" s="555"/>
      <c r="BZ179" s="555"/>
      <c r="CA179" s="555"/>
      <c r="CB179" s="555"/>
      <c r="CC179" s="555"/>
      <c r="CD179" s="555"/>
      <c r="CE179" s="555"/>
      <c r="CF179" s="555"/>
      <c r="CG179" s="555"/>
      <c r="CH179" s="555"/>
      <c r="CI179" s="555"/>
      <c r="CJ179" s="555"/>
      <c r="CK179" s="555"/>
      <c r="CL179" s="555"/>
      <c r="CM179" s="555"/>
      <c r="CN179" s="555"/>
      <c r="CO179" s="555"/>
      <c r="CP179" s="555"/>
      <c r="CQ179" s="555"/>
      <c r="CR179" s="555"/>
      <c r="CS179" s="555"/>
      <c r="CT179" s="555"/>
      <c r="CU179" s="555"/>
      <c r="CV179" s="555"/>
      <c r="CW179" s="555"/>
      <c r="CX179" s="555"/>
      <c r="CY179" s="555"/>
      <c r="CZ179" s="555"/>
      <c r="DA179" s="555"/>
      <c r="DB179" s="555"/>
      <c r="DC179" s="555"/>
    </row>
    <row r="180" spans="1:113" hidden="1">
      <c r="A180" s="555" t="s">
        <v>212</v>
      </c>
      <c r="B180" s="1116">
        <v>45078</v>
      </c>
      <c r="C180" s="1115">
        <v>45103</v>
      </c>
      <c r="D180" s="1147">
        <v>16.78</v>
      </c>
      <c r="E180" s="1221"/>
      <c r="F180" s="1152"/>
      <c r="G180" s="1239"/>
      <c r="H180" s="1239"/>
      <c r="I180" s="1152"/>
      <c r="J180" s="1152"/>
      <c r="K180" s="1152"/>
      <c r="L180" s="1152"/>
      <c r="M180" s="1152"/>
      <c r="O180" s="1147"/>
      <c r="P180" s="555"/>
      <c r="Q180" s="555"/>
      <c r="R180" s="555"/>
      <c r="S180" s="555"/>
      <c r="T180" s="555"/>
      <c r="U180" s="555"/>
      <c r="V180" s="555"/>
      <c r="W180" s="555"/>
      <c r="X180" s="555"/>
      <c r="Y180" s="555"/>
      <c r="Z180" s="555"/>
      <c r="AA180" s="555"/>
      <c r="AB180" s="555"/>
      <c r="AC180" s="555"/>
      <c r="AD180" s="555"/>
      <c r="AE180" s="555"/>
      <c r="AF180" s="555"/>
      <c r="AG180" s="555"/>
      <c r="AH180" s="555"/>
      <c r="AI180" s="555"/>
      <c r="AJ180" s="555"/>
      <c r="AK180" s="555"/>
      <c r="AL180" s="555"/>
      <c r="AM180" s="555"/>
      <c r="AN180" s="555"/>
      <c r="AO180" s="555"/>
      <c r="AP180" s="555"/>
      <c r="AQ180" s="555"/>
      <c r="AR180" s="555"/>
      <c r="AS180" s="555"/>
      <c r="AT180" s="555"/>
      <c r="AU180" s="555"/>
      <c r="AV180" s="555"/>
      <c r="AW180" s="555"/>
      <c r="AX180" s="555"/>
      <c r="AY180" s="555"/>
      <c r="AZ180" s="555"/>
      <c r="BA180" s="555"/>
      <c r="BB180" s="555"/>
      <c r="BC180" s="555"/>
      <c r="BD180" s="555"/>
      <c r="BE180" s="555"/>
      <c r="BF180" s="555"/>
      <c r="BG180" s="555"/>
      <c r="BH180" s="555"/>
      <c r="BI180" s="555"/>
      <c r="BJ180" s="555"/>
      <c r="BK180" s="555"/>
      <c r="BL180" s="555"/>
      <c r="BM180" s="555"/>
      <c r="BN180" s="555"/>
      <c r="BO180" s="555"/>
      <c r="BP180" s="555"/>
      <c r="BQ180" s="555"/>
      <c r="BR180" s="555"/>
      <c r="BS180" s="555"/>
      <c r="BT180" s="555"/>
      <c r="BU180" s="555"/>
      <c r="BV180" s="555"/>
      <c r="BW180" s="555"/>
      <c r="BX180" s="555"/>
      <c r="BY180" s="555"/>
      <c r="BZ180" s="555"/>
      <c r="CA180" s="555"/>
      <c r="CB180" s="555"/>
      <c r="CC180" s="555"/>
      <c r="CD180" s="555"/>
      <c r="CE180" s="555"/>
      <c r="CF180" s="555"/>
      <c r="CG180" s="555"/>
      <c r="CH180" s="555"/>
      <c r="CI180" s="555"/>
      <c r="CJ180" s="555"/>
      <c r="CK180" s="555"/>
      <c r="CL180" s="555"/>
      <c r="CM180" s="555"/>
      <c r="CN180" s="555"/>
      <c r="CO180" s="555"/>
      <c r="CP180" s="555"/>
      <c r="CQ180" s="555"/>
      <c r="CR180" s="555"/>
      <c r="CS180" s="555"/>
      <c r="CT180" s="555"/>
      <c r="CU180" s="555"/>
      <c r="CV180" s="555"/>
      <c r="CW180" s="555"/>
      <c r="CX180" s="555"/>
      <c r="CY180" s="555"/>
      <c r="CZ180" s="555"/>
      <c r="DA180" s="555"/>
      <c r="DB180" s="555"/>
      <c r="DC180" s="555"/>
    </row>
    <row r="181" spans="1:113" hidden="1">
      <c r="A181" s="555" t="s">
        <v>212</v>
      </c>
      <c r="B181" s="1116">
        <v>45139</v>
      </c>
      <c r="C181" s="1115">
        <v>45154</v>
      </c>
      <c r="D181" s="1147">
        <v>16.809999999999999</v>
      </c>
      <c r="E181" s="1221"/>
      <c r="F181" s="1152"/>
      <c r="G181" s="1239"/>
      <c r="H181" s="1239"/>
      <c r="I181" s="1152"/>
      <c r="J181" s="1152"/>
      <c r="K181" s="1152"/>
      <c r="L181" s="1152"/>
      <c r="M181" s="1152"/>
      <c r="O181" s="1147"/>
      <c r="P181" s="555"/>
      <c r="Q181" s="555"/>
      <c r="R181" s="555"/>
      <c r="S181" s="555"/>
      <c r="T181" s="555"/>
      <c r="U181" s="555"/>
      <c r="V181" s="555"/>
      <c r="W181" s="555"/>
      <c r="X181" s="555"/>
      <c r="Y181" s="555"/>
      <c r="Z181" s="555"/>
      <c r="AA181" s="555"/>
      <c r="AB181" s="555"/>
      <c r="AC181" s="555"/>
      <c r="AD181" s="555"/>
      <c r="AE181" s="555"/>
      <c r="AF181" s="555"/>
      <c r="AG181" s="555"/>
      <c r="AH181" s="555"/>
      <c r="AI181" s="555"/>
      <c r="AJ181" s="555"/>
      <c r="AK181" s="555"/>
      <c r="AL181" s="555"/>
      <c r="AM181" s="555"/>
      <c r="AN181" s="555"/>
      <c r="AO181" s="555"/>
      <c r="AP181" s="555"/>
      <c r="AQ181" s="555"/>
      <c r="AR181" s="555"/>
      <c r="AS181" s="555"/>
      <c r="AT181" s="555"/>
      <c r="AU181" s="555"/>
      <c r="AV181" s="555"/>
      <c r="AW181" s="555"/>
      <c r="AX181" s="555"/>
      <c r="AY181" s="555"/>
      <c r="AZ181" s="555"/>
      <c r="BA181" s="555"/>
      <c r="BB181" s="555"/>
      <c r="BC181" s="555"/>
      <c r="BD181" s="555"/>
      <c r="BE181" s="555"/>
      <c r="BF181" s="555"/>
      <c r="BG181" s="555"/>
      <c r="BH181" s="555"/>
      <c r="BI181" s="555"/>
      <c r="BJ181" s="555"/>
      <c r="BK181" s="555"/>
      <c r="BL181" s="555"/>
      <c r="BM181" s="555"/>
      <c r="BN181" s="555"/>
      <c r="BO181" s="555"/>
      <c r="BP181" s="555"/>
      <c r="BQ181" s="555"/>
      <c r="BR181" s="555"/>
      <c r="BS181" s="555"/>
      <c r="BT181" s="555"/>
      <c r="BU181" s="555"/>
      <c r="BV181" s="555"/>
      <c r="BW181" s="555"/>
      <c r="BX181" s="555"/>
      <c r="BY181" s="555"/>
      <c r="BZ181" s="555"/>
      <c r="CA181" s="555"/>
      <c r="CB181" s="555"/>
      <c r="CC181" s="555"/>
      <c r="CD181" s="555"/>
      <c r="CE181" s="555"/>
      <c r="CF181" s="555"/>
      <c r="CG181" s="555"/>
      <c r="CH181" s="555"/>
      <c r="CI181" s="555"/>
      <c r="CJ181" s="555"/>
      <c r="CK181" s="555"/>
      <c r="CL181" s="555"/>
      <c r="CM181" s="555"/>
      <c r="CN181" s="555"/>
      <c r="CO181" s="555"/>
      <c r="CP181" s="555"/>
      <c r="CQ181" s="555"/>
      <c r="CR181" s="555"/>
      <c r="CS181" s="555"/>
      <c r="CT181" s="555"/>
      <c r="CU181" s="555"/>
      <c r="CV181" s="555"/>
      <c r="CW181" s="555"/>
      <c r="CX181" s="555"/>
      <c r="CY181" s="555"/>
      <c r="CZ181" s="555"/>
      <c r="DA181" s="555"/>
      <c r="DB181" s="555"/>
      <c r="DC181" s="555"/>
    </row>
    <row r="182" spans="1:113" hidden="1">
      <c r="A182" s="555" t="s">
        <v>212</v>
      </c>
      <c r="B182" s="1116">
        <v>45200</v>
      </c>
      <c r="C182" s="1115">
        <v>45210</v>
      </c>
      <c r="D182" s="1147">
        <v>16.78</v>
      </c>
      <c r="E182" s="1221"/>
      <c r="F182" s="1152"/>
      <c r="G182" s="1239"/>
      <c r="H182" s="1239"/>
      <c r="I182" s="1152"/>
      <c r="J182" s="1152"/>
      <c r="K182" s="1152"/>
      <c r="L182" s="1152"/>
      <c r="M182" s="1152"/>
      <c r="O182" s="1147"/>
      <c r="P182" s="555"/>
      <c r="Q182" s="555"/>
      <c r="R182" s="555"/>
      <c r="S182" s="555"/>
      <c r="T182" s="555"/>
      <c r="U182" s="555"/>
      <c r="V182" s="555"/>
      <c r="W182" s="555"/>
      <c r="X182" s="555"/>
      <c r="Y182" s="555"/>
      <c r="Z182" s="555"/>
      <c r="AA182" s="555"/>
      <c r="AB182" s="555"/>
      <c r="AC182" s="555"/>
      <c r="AD182" s="555"/>
      <c r="AE182" s="555"/>
      <c r="AF182" s="555"/>
      <c r="AG182" s="555"/>
      <c r="AH182" s="555"/>
      <c r="AI182" s="555"/>
      <c r="AJ182" s="555"/>
      <c r="AK182" s="555"/>
      <c r="AL182" s="555"/>
      <c r="AM182" s="555"/>
      <c r="AN182" s="555"/>
      <c r="AO182" s="555"/>
      <c r="AP182" s="555"/>
      <c r="AQ182" s="555"/>
      <c r="AR182" s="555"/>
      <c r="AS182" s="555"/>
      <c r="AT182" s="555"/>
      <c r="AU182" s="555"/>
      <c r="AV182" s="555"/>
      <c r="AW182" s="555"/>
      <c r="AX182" s="555"/>
      <c r="AY182" s="555"/>
      <c r="AZ182" s="555"/>
      <c r="BA182" s="555"/>
      <c r="BB182" s="555"/>
      <c r="BC182" s="555"/>
      <c r="BD182" s="555"/>
      <c r="BE182" s="555"/>
      <c r="BF182" s="555"/>
      <c r="BG182" s="555"/>
      <c r="BH182" s="555"/>
      <c r="BI182" s="555"/>
      <c r="BJ182" s="555"/>
      <c r="BK182" s="555"/>
      <c r="BL182" s="555"/>
      <c r="BM182" s="555"/>
      <c r="BN182" s="555"/>
      <c r="BO182" s="555"/>
      <c r="BP182" s="555"/>
      <c r="BQ182" s="555"/>
      <c r="BR182" s="555"/>
      <c r="BS182" s="555"/>
      <c r="BT182" s="555"/>
      <c r="BU182" s="555"/>
      <c r="BV182" s="555"/>
      <c r="BW182" s="555"/>
      <c r="BX182" s="555"/>
      <c r="BY182" s="555"/>
      <c r="BZ182" s="555"/>
      <c r="CA182" s="555"/>
      <c r="CB182" s="555"/>
      <c r="CC182" s="555"/>
      <c r="CD182" s="555"/>
      <c r="CE182" s="555"/>
      <c r="CF182" s="555"/>
      <c r="CG182" s="555"/>
      <c r="CH182" s="555"/>
      <c r="CI182" s="555"/>
      <c r="CJ182" s="555"/>
      <c r="CK182" s="555"/>
      <c r="CL182" s="555"/>
      <c r="CM182" s="555"/>
      <c r="CN182" s="555"/>
      <c r="CO182" s="555"/>
      <c r="CP182" s="555"/>
      <c r="CQ182" s="555"/>
      <c r="CR182" s="555"/>
      <c r="CS182" s="555"/>
      <c r="CT182" s="555"/>
      <c r="CU182" s="555"/>
      <c r="CV182" s="555"/>
      <c r="CW182" s="555"/>
      <c r="CX182" s="555"/>
      <c r="CY182" s="555"/>
      <c r="CZ182" s="555"/>
      <c r="DA182" s="555"/>
      <c r="DB182" s="555"/>
      <c r="DC182" s="555"/>
    </row>
    <row r="183" spans="1:113" hidden="1">
      <c r="A183" s="555" t="s">
        <v>212</v>
      </c>
      <c r="B183" s="1116">
        <v>45261</v>
      </c>
      <c r="C183" s="1115">
        <v>45272</v>
      </c>
      <c r="D183" s="1147">
        <v>16.75</v>
      </c>
      <c r="E183" s="1221"/>
      <c r="F183" s="1152"/>
      <c r="G183" s="1239"/>
      <c r="H183" s="1239"/>
      <c r="I183" s="1152"/>
      <c r="J183" s="1152"/>
      <c r="K183" s="1152"/>
      <c r="L183" s="1152"/>
      <c r="M183" s="1152"/>
      <c r="O183" s="1147"/>
      <c r="P183" s="555"/>
      <c r="Q183" s="555"/>
      <c r="R183" s="555"/>
      <c r="S183" s="555"/>
      <c r="T183" s="555"/>
      <c r="U183" s="555"/>
      <c r="V183" s="555"/>
      <c r="W183" s="555"/>
      <c r="X183" s="555"/>
      <c r="Y183" s="555"/>
      <c r="Z183" s="555"/>
      <c r="AA183" s="555"/>
      <c r="AB183" s="555"/>
      <c r="AC183" s="555"/>
      <c r="AD183" s="555"/>
      <c r="AE183" s="555"/>
      <c r="AF183" s="555"/>
      <c r="AG183" s="555"/>
      <c r="AH183" s="555"/>
      <c r="AI183" s="555"/>
      <c r="AJ183" s="555"/>
      <c r="AK183" s="555"/>
      <c r="AL183" s="555"/>
      <c r="AM183" s="555"/>
      <c r="AN183" s="555"/>
      <c r="AO183" s="555"/>
      <c r="AP183" s="555"/>
      <c r="AQ183" s="555"/>
      <c r="AR183" s="555"/>
      <c r="AS183" s="555"/>
      <c r="AT183" s="555"/>
      <c r="AU183" s="555"/>
      <c r="AV183" s="555"/>
      <c r="AW183" s="555"/>
      <c r="AX183" s="555"/>
      <c r="AY183" s="555"/>
      <c r="AZ183" s="555"/>
      <c r="BA183" s="555"/>
      <c r="BB183" s="555"/>
      <c r="BC183" s="555"/>
      <c r="BD183" s="555"/>
      <c r="BE183" s="555"/>
      <c r="BF183" s="555"/>
      <c r="BG183" s="555"/>
      <c r="BH183" s="555"/>
      <c r="BI183" s="555"/>
      <c r="BJ183" s="555"/>
      <c r="BK183" s="555"/>
      <c r="BL183" s="555"/>
      <c r="BM183" s="555"/>
      <c r="BN183" s="555"/>
      <c r="BO183" s="555"/>
      <c r="BP183" s="555"/>
      <c r="BQ183" s="555"/>
      <c r="BR183" s="555"/>
      <c r="BS183" s="555"/>
      <c r="BT183" s="555"/>
      <c r="BU183" s="555"/>
      <c r="BV183" s="555"/>
      <c r="BW183" s="555"/>
      <c r="BX183" s="555"/>
      <c r="BY183" s="555"/>
      <c r="BZ183" s="555"/>
      <c r="CA183" s="555"/>
      <c r="CB183" s="555"/>
      <c r="CC183" s="555"/>
      <c r="CD183" s="555"/>
      <c r="CE183" s="555"/>
      <c r="CF183" s="555"/>
      <c r="CG183" s="555"/>
      <c r="CH183" s="555"/>
      <c r="CI183" s="555"/>
      <c r="CJ183" s="555"/>
      <c r="CK183" s="555"/>
      <c r="CL183" s="555"/>
      <c r="CM183" s="555"/>
      <c r="CN183" s="555"/>
      <c r="CO183" s="555"/>
      <c r="CP183" s="555"/>
      <c r="CQ183" s="555"/>
      <c r="CR183" s="555"/>
      <c r="CS183" s="555"/>
      <c r="CT183" s="555"/>
      <c r="CU183" s="555"/>
      <c r="CV183" s="555"/>
      <c r="CW183" s="555"/>
      <c r="CX183" s="555"/>
      <c r="CY183" s="555"/>
      <c r="CZ183" s="555"/>
      <c r="DA183" s="555"/>
      <c r="DB183" s="555"/>
      <c r="DC183" s="555"/>
    </row>
    <row r="184" spans="1:113" hidden="1">
      <c r="A184" s="555" t="s">
        <v>212</v>
      </c>
      <c r="B184" s="1116">
        <v>45323</v>
      </c>
      <c r="C184" s="1115">
        <v>45350</v>
      </c>
      <c r="D184" s="1147">
        <v>16.829999999999998</v>
      </c>
      <c r="E184" s="1221"/>
      <c r="F184" s="1152"/>
      <c r="G184" s="1239"/>
      <c r="H184" s="1239"/>
      <c r="I184" s="1152"/>
      <c r="J184" s="1152"/>
      <c r="K184" s="1152"/>
      <c r="L184" s="1152"/>
      <c r="M184" s="1152"/>
      <c r="O184" s="1147"/>
      <c r="P184" s="555"/>
      <c r="Q184" s="555"/>
      <c r="R184" s="555"/>
      <c r="S184" s="555"/>
      <c r="T184" s="555"/>
      <c r="U184" s="555"/>
      <c r="V184" s="555"/>
      <c r="W184" s="555"/>
      <c r="X184" s="555"/>
      <c r="Y184" s="555"/>
      <c r="Z184" s="555"/>
      <c r="AA184" s="555"/>
      <c r="AB184" s="555"/>
      <c r="AC184" s="555"/>
      <c r="AD184" s="555"/>
      <c r="AE184" s="555"/>
      <c r="AF184" s="555"/>
      <c r="AG184" s="555"/>
      <c r="AH184" s="555"/>
      <c r="AI184" s="555"/>
      <c r="AJ184" s="555"/>
      <c r="AK184" s="555"/>
      <c r="AL184" s="555"/>
      <c r="AM184" s="555"/>
      <c r="AN184" s="555"/>
      <c r="AO184" s="555"/>
      <c r="AP184" s="555"/>
      <c r="AQ184" s="555"/>
      <c r="AR184" s="555"/>
      <c r="AS184" s="555"/>
      <c r="AT184" s="555"/>
      <c r="AU184" s="555"/>
      <c r="AV184" s="555"/>
      <c r="AW184" s="555"/>
      <c r="AX184" s="555"/>
      <c r="AY184" s="555"/>
      <c r="AZ184" s="555"/>
      <c r="BA184" s="555"/>
      <c r="BB184" s="555"/>
      <c r="BC184" s="555"/>
      <c r="BD184" s="555"/>
      <c r="BE184" s="555"/>
      <c r="BF184" s="555"/>
      <c r="BG184" s="555"/>
      <c r="BH184" s="555"/>
      <c r="BI184" s="555"/>
      <c r="BJ184" s="555"/>
      <c r="BK184" s="555"/>
      <c r="BL184" s="555"/>
      <c r="BM184" s="555"/>
      <c r="BN184" s="555"/>
      <c r="BO184" s="555"/>
      <c r="BP184" s="555"/>
      <c r="BQ184" s="555"/>
      <c r="BR184" s="555"/>
      <c r="BS184" s="555"/>
      <c r="BT184" s="555"/>
      <c r="BU184" s="555"/>
      <c r="BV184" s="555"/>
      <c r="BW184" s="555"/>
      <c r="BX184" s="555"/>
      <c r="BY184" s="555"/>
      <c r="BZ184" s="555"/>
      <c r="CA184" s="555"/>
      <c r="CB184" s="555"/>
      <c r="CC184" s="555"/>
      <c r="CD184" s="555"/>
      <c r="CE184" s="555"/>
      <c r="CF184" s="555"/>
      <c r="CG184" s="555"/>
      <c r="CH184" s="555"/>
      <c r="CI184" s="555"/>
      <c r="CJ184" s="555"/>
      <c r="CK184" s="555"/>
      <c r="CL184" s="555"/>
      <c r="CM184" s="555"/>
      <c r="CN184" s="555"/>
      <c r="CO184" s="555"/>
      <c r="CP184" s="555"/>
      <c r="CQ184" s="555"/>
      <c r="CR184" s="555"/>
      <c r="CS184" s="555"/>
      <c r="CT184" s="555"/>
      <c r="CU184" s="555"/>
      <c r="CV184" s="555"/>
      <c r="CW184" s="555"/>
      <c r="CX184" s="555"/>
      <c r="CY184" s="555"/>
      <c r="CZ184" s="555"/>
      <c r="DA184" s="555"/>
      <c r="DB184" s="555"/>
      <c r="DC184" s="555"/>
    </row>
    <row r="185" spans="1:113" hidden="1">
      <c r="A185" s="555" t="s">
        <v>212</v>
      </c>
      <c r="B185" s="1116">
        <v>45383</v>
      </c>
      <c r="C185" s="1115">
        <v>45390</v>
      </c>
      <c r="D185" s="1147">
        <v>16.87</v>
      </c>
      <c r="E185" s="1221"/>
      <c r="F185" s="1152"/>
      <c r="G185" s="1239"/>
      <c r="H185" s="1239"/>
      <c r="I185" s="1152"/>
      <c r="J185" s="1152"/>
      <c r="K185" s="1152"/>
      <c r="L185" s="1152"/>
      <c r="M185" s="1152"/>
      <c r="O185" s="1147"/>
      <c r="P185" s="555"/>
      <c r="Q185" s="555"/>
      <c r="R185" s="555"/>
      <c r="S185" s="555"/>
      <c r="T185" s="555"/>
      <c r="U185" s="555"/>
      <c r="V185" s="555"/>
      <c r="W185" s="555"/>
      <c r="X185" s="555"/>
      <c r="Y185" s="555"/>
      <c r="Z185" s="555"/>
      <c r="AA185" s="555"/>
      <c r="AB185" s="555"/>
      <c r="AC185" s="555"/>
      <c r="AD185" s="555"/>
      <c r="AE185" s="555"/>
      <c r="AF185" s="555"/>
      <c r="AG185" s="555"/>
      <c r="AH185" s="555"/>
      <c r="AI185" s="555"/>
      <c r="AJ185" s="555"/>
      <c r="AK185" s="555"/>
      <c r="AL185" s="555"/>
      <c r="AM185" s="555"/>
      <c r="AN185" s="555"/>
      <c r="AO185" s="555"/>
      <c r="AP185" s="555"/>
      <c r="AQ185" s="555"/>
      <c r="AR185" s="555"/>
      <c r="AS185" s="555"/>
      <c r="AT185" s="555"/>
      <c r="AU185" s="555"/>
      <c r="AV185" s="555"/>
      <c r="AW185" s="555"/>
      <c r="AX185" s="555"/>
      <c r="AY185" s="555"/>
      <c r="AZ185" s="555"/>
      <c r="BA185" s="555"/>
      <c r="BB185" s="555"/>
      <c r="BC185" s="555"/>
      <c r="BD185" s="555"/>
      <c r="BE185" s="555"/>
      <c r="BF185" s="555"/>
      <c r="BG185" s="555"/>
      <c r="BH185" s="555"/>
      <c r="BI185" s="555"/>
      <c r="BJ185" s="555"/>
      <c r="BK185" s="555"/>
      <c r="BL185" s="555"/>
      <c r="BM185" s="555"/>
      <c r="BN185" s="555"/>
      <c r="BO185" s="555"/>
      <c r="BP185" s="555"/>
      <c r="BQ185" s="555"/>
      <c r="BR185" s="555"/>
      <c r="BS185" s="555"/>
      <c r="BT185" s="555"/>
      <c r="BU185" s="555"/>
      <c r="BV185" s="555"/>
      <c r="BW185" s="555"/>
      <c r="BX185" s="555"/>
      <c r="BY185" s="555"/>
      <c r="BZ185" s="555"/>
      <c r="CA185" s="555"/>
      <c r="CB185" s="555"/>
      <c r="CC185" s="555"/>
      <c r="CD185" s="555"/>
      <c r="CE185" s="555"/>
      <c r="CF185" s="555"/>
      <c r="CG185" s="555"/>
      <c r="CH185" s="555"/>
      <c r="CI185" s="555"/>
      <c r="CJ185" s="555"/>
      <c r="CK185" s="555"/>
      <c r="CL185" s="555"/>
      <c r="CM185" s="555"/>
      <c r="CN185" s="555"/>
      <c r="CO185" s="555"/>
      <c r="CP185" s="555"/>
      <c r="CQ185" s="555"/>
      <c r="CR185" s="555"/>
      <c r="CS185" s="555"/>
      <c r="CT185" s="555"/>
      <c r="CU185" s="555"/>
      <c r="CV185" s="555"/>
      <c r="CW185" s="555"/>
      <c r="CX185" s="555"/>
      <c r="CY185" s="555"/>
      <c r="CZ185" s="555"/>
      <c r="DA185" s="555"/>
      <c r="DB185" s="555"/>
      <c r="DC185" s="555"/>
    </row>
    <row r="186" spans="1:113" hidden="1">
      <c r="A186" s="555" t="s">
        <v>212</v>
      </c>
      <c r="B186" s="1116">
        <v>45444</v>
      </c>
      <c r="C186" s="1115">
        <v>45455</v>
      </c>
      <c r="D186" s="1147">
        <v>16.84</v>
      </c>
      <c r="E186" s="1221"/>
      <c r="F186" s="1152"/>
      <c r="G186" s="1239"/>
      <c r="H186" s="1239"/>
      <c r="I186" s="1152"/>
      <c r="J186" s="1152"/>
      <c r="K186" s="1152"/>
      <c r="L186" s="1152"/>
      <c r="M186" s="1152"/>
      <c r="O186" s="1147"/>
      <c r="P186" s="555"/>
      <c r="Q186" s="555"/>
      <c r="R186" s="555"/>
      <c r="S186" s="555"/>
      <c r="T186" s="555"/>
      <c r="U186" s="555"/>
      <c r="V186" s="555"/>
      <c r="W186" s="555"/>
      <c r="X186" s="555"/>
      <c r="Y186" s="555"/>
      <c r="Z186" s="555"/>
      <c r="AA186" s="555"/>
      <c r="AB186" s="555"/>
      <c r="AC186" s="555"/>
      <c r="AD186" s="555"/>
      <c r="AE186" s="555"/>
      <c r="AF186" s="555"/>
      <c r="AG186" s="555"/>
      <c r="AH186" s="555"/>
      <c r="AI186" s="555"/>
      <c r="AJ186" s="555"/>
      <c r="AK186" s="555"/>
      <c r="AL186" s="555"/>
      <c r="AM186" s="555"/>
      <c r="AN186" s="555"/>
      <c r="AO186" s="555"/>
      <c r="AP186" s="555"/>
      <c r="AQ186" s="555"/>
      <c r="AR186" s="555"/>
      <c r="AS186" s="555"/>
      <c r="AT186" s="555"/>
      <c r="AU186" s="555"/>
      <c r="AV186" s="555"/>
      <c r="AW186" s="555"/>
      <c r="AX186" s="555"/>
      <c r="AY186" s="555"/>
      <c r="AZ186" s="555"/>
      <c r="BA186" s="555"/>
      <c r="BB186" s="555"/>
      <c r="BC186" s="555"/>
      <c r="BD186" s="555"/>
      <c r="BE186" s="555"/>
      <c r="BF186" s="555"/>
      <c r="BG186" s="555"/>
      <c r="BH186" s="555"/>
      <c r="BI186" s="555"/>
      <c r="BJ186" s="555"/>
      <c r="BK186" s="555"/>
      <c r="BL186" s="555"/>
      <c r="BM186" s="555"/>
      <c r="BN186" s="555"/>
      <c r="BO186" s="555"/>
      <c r="BP186" s="555"/>
      <c r="BQ186" s="555"/>
      <c r="BR186" s="555"/>
      <c r="BS186" s="555"/>
      <c r="BT186" s="555"/>
      <c r="BU186" s="555"/>
      <c r="BV186" s="555"/>
      <c r="BW186" s="555"/>
      <c r="BX186" s="555"/>
      <c r="BY186" s="555"/>
      <c r="BZ186" s="555"/>
      <c r="CA186" s="555"/>
      <c r="CB186" s="555"/>
      <c r="CC186" s="555"/>
      <c r="CD186" s="555"/>
      <c r="CE186" s="555"/>
      <c r="CF186" s="555"/>
      <c r="CG186" s="555"/>
      <c r="CH186" s="555"/>
      <c r="CI186" s="555"/>
      <c r="CJ186" s="555"/>
      <c r="CK186" s="555"/>
      <c r="CL186" s="555"/>
      <c r="CM186" s="555"/>
      <c r="CN186" s="555"/>
      <c r="CO186" s="555"/>
      <c r="CP186" s="555"/>
      <c r="CQ186" s="555"/>
      <c r="CR186" s="555"/>
      <c r="CS186" s="555"/>
      <c r="CT186" s="555"/>
      <c r="CU186" s="555"/>
      <c r="CV186" s="555"/>
      <c r="CW186" s="555"/>
      <c r="CX186" s="555"/>
      <c r="CY186" s="555"/>
      <c r="CZ186" s="555"/>
      <c r="DA186" s="555"/>
      <c r="DB186" s="555"/>
      <c r="DC186" s="555"/>
    </row>
    <row r="187" spans="1:113" hidden="1">
      <c r="A187" s="555" t="s">
        <v>212</v>
      </c>
      <c r="B187" s="1116">
        <v>45505</v>
      </c>
      <c r="C187" s="1115">
        <v>45524</v>
      </c>
      <c r="D187" s="1147">
        <v>16.739999999999998</v>
      </c>
      <c r="E187" s="1221"/>
      <c r="F187" s="1152"/>
      <c r="G187" s="1239"/>
      <c r="H187" s="1239"/>
      <c r="I187" s="1152"/>
      <c r="J187" s="1152"/>
      <c r="K187" s="1152"/>
      <c r="L187" s="1152"/>
      <c r="M187" s="1152"/>
      <c r="O187" s="1147"/>
      <c r="P187" s="555"/>
      <c r="Q187" s="555"/>
      <c r="R187" s="555"/>
      <c r="S187" s="555"/>
      <c r="T187" s="555"/>
      <c r="U187" s="555"/>
      <c r="V187" s="555"/>
      <c r="W187" s="555"/>
      <c r="X187" s="555"/>
      <c r="Y187" s="555"/>
      <c r="Z187" s="555"/>
      <c r="AA187" s="555"/>
      <c r="AB187" s="555"/>
      <c r="AC187" s="555"/>
      <c r="AD187" s="555"/>
      <c r="AE187" s="555"/>
      <c r="AF187" s="555"/>
      <c r="AG187" s="555"/>
      <c r="AH187" s="555"/>
      <c r="AI187" s="555"/>
      <c r="AJ187" s="555"/>
      <c r="AK187" s="555"/>
      <c r="AL187" s="555"/>
      <c r="AM187" s="555"/>
      <c r="AN187" s="555"/>
      <c r="AO187" s="555"/>
      <c r="AP187" s="555"/>
      <c r="AQ187" s="555"/>
      <c r="AR187" s="555"/>
      <c r="AS187" s="555"/>
      <c r="AT187" s="555"/>
      <c r="AU187" s="555"/>
      <c r="AV187" s="555"/>
      <c r="AW187" s="555"/>
      <c r="AX187" s="555"/>
      <c r="AY187" s="555"/>
      <c r="AZ187" s="555"/>
      <c r="BA187" s="555"/>
      <c r="BB187" s="555"/>
      <c r="BC187" s="555"/>
      <c r="BD187" s="555"/>
      <c r="BE187" s="555"/>
      <c r="BF187" s="555"/>
      <c r="BG187" s="555"/>
      <c r="BH187" s="555"/>
      <c r="BI187" s="555"/>
      <c r="BJ187" s="555"/>
      <c r="BK187" s="555"/>
      <c r="BL187" s="555"/>
      <c r="BM187" s="555"/>
      <c r="BN187" s="555"/>
      <c r="BO187" s="555"/>
      <c r="BP187" s="555"/>
      <c r="BQ187" s="555"/>
      <c r="BR187" s="555"/>
      <c r="BS187" s="555"/>
      <c r="BT187" s="555"/>
      <c r="BU187" s="555"/>
      <c r="BV187" s="555"/>
      <c r="BW187" s="555"/>
      <c r="BX187" s="555"/>
      <c r="BY187" s="555"/>
      <c r="BZ187" s="555"/>
      <c r="CA187" s="555"/>
      <c r="CB187" s="555"/>
      <c r="CC187" s="555"/>
      <c r="CD187" s="555"/>
      <c r="CE187" s="555"/>
      <c r="CF187" s="555"/>
      <c r="CG187" s="555"/>
      <c r="CH187" s="555"/>
      <c r="CI187" s="555"/>
      <c r="CJ187" s="555"/>
      <c r="CK187" s="555"/>
      <c r="CL187" s="555"/>
      <c r="CM187" s="555"/>
      <c r="CN187" s="555"/>
      <c r="CO187" s="555"/>
      <c r="CP187" s="555"/>
      <c r="CQ187" s="555"/>
      <c r="CR187" s="555"/>
      <c r="CS187" s="555"/>
      <c r="CT187" s="555"/>
      <c r="CU187" s="555"/>
      <c r="CV187" s="555"/>
      <c r="CW187" s="555"/>
      <c r="CX187" s="555"/>
      <c r="CY187" s="555"/>
      <c r="CZ187" s="555"/>
      <c r="DA187" s="555"/>
      <c r="DB187" s="555"/>
      <c r="DC187" s="555"/>
    </row>
    <row r="188" spans="1:113" hidden="1">
      <c r="A188" s="555" t="s">
        <v>212</v>
      </c>
      <c r="B188" s="1116">
        <v>45566</v>
      </c>
      <c r="C188" s="1115">
        <v>45580</v>
      </c>
      <c r="D188" s="1147">
        <v>16.72</v>
      </c>
      <c r="E188" s="1221"/>
      <c r="F188" s="1152"/>
      <c r="G188" s="1239"/>
      <c r="H188" s="1239"/>
      <c r="I188" s="1152"/>
      <c r="J188" s="1152"/>
      <c r="K188" s="1152"/>
      <c r="L188" s="1152"/>
      <c r="M188" s="1152"/>
      <c r="O188" s="1147"/>
      <c r="P188" s="555"/>
      <c r="Q188" s="555"/>
      <c r="R188" s="555"/>
      <c r="S188" s="555"/>
      <c r="T188" s="555"/>
      <c r="U188" s="555"/>
      <c r="V188" s="555"/>
      <c r="W188" s="555"/>
      <c r="X188" s="555"/>
      <c r="Y188" s="555"/>
      <c r="Z188" s="555"/>
      <c r="AA188" s="555"/>
      <c r="AB188" s="555"/>
      <c r="AC188" s="555"/>
      <c r="AD188" s="555"/>
      <c r="AE188" s="555"/>
      <c r="AF188" s="555"/>
      <c r="AG188" s="555"/>
      <c r="AH188" s="555"/>
      <c r="AI188" s="555"/>
      <c r="AJ188" s="555"/>
      <c r="AK188" s="555"/>
      <c r="AL188" s="555"/>
      <c r="AM188" s="555"/>
      <c r="AN188" s="555"/>
      <c r="AO188" s="555"/>
      <c r="AP188" s="555"/>
      <c r="AQ188" s="555"/>
      <c r="AR188" s="555"/>
      <c r="AS188" s="555"/>
      <c r="AT188" s="555"/>
      <c r="AU188" s="555"/>
      <c r="AV188" s="555"/>
      <c r="AW188" s="555"/>
      <c r="AX188" s="555"/>
      <c r="AY188" s="555"/>
      <c r="AZ188" s="555"/>
      <c r="BA188" s="555"/>
      <c r="BB188" s="555"/>
      <c r="BC188" s="555"/>
      <c r="BD188" s="555"/>
      <c r="BE188" s="555"/>
      <c r="BF188" s="555"/>
      <c r="BG188" s="555"/>
      <c r="BH188" s="555"/>
      <c r="BI188" s="555"/>
      <c r="BJ188" s="555"/>
      <c r="BK188" s="555"/>
      <c r="BL188" s="555"/>
      <c r="BM188" s="555"/>
      <c r="BN188" s="555"/>
      <c r="BO188" s="555"/>
      <c r="BP188" s="555"/>
      <c r="BQ188" s="555"/>
      <c r="BR188" s="555"/>
      <c r="BS188" s="555"/>
      <c r="BT188" s="555"/>
      <c r="BU188" s="555"/>
      <c r="BV188" s="555"/>
      <c r="BW188" s="555"/>
      <c r="BX188" s="555"/>
      <c r="BY188" s="555"/>
      <c r="BZ188" s="555"/>
      <c r="CA188" s="555"/>
      <c r="CB188" s="555"/>
      <c r="CC188" s="555"/>
      <c r="CD188" s="555"/>
      <c r="CE188" s="555"/>
      <c r="CF188" s="555"/>
      <c r="CG188" s="555"/>
      <c r="CH188" s="555"/>
      <c r="CI188" s="555"/>
      <c r="CJ188" s="555"/>
      <c r="CK188" s="555"/>
      <c r="CL188" s="555"/>
      <c r="CM188" s="555"/>
      <c r="CN188" s="555"/>
      <c r="CO188" s="555"/>
      <c r="CP188" s="555"/>
      <c r="CQ188" s="555"/>
      <c r="CR188" s="555"/>
      <c r="CS188" s="555"/>
      <c r="CT188" s="555"/>
      <c r="CU188" s="555"/>
      <c r="CV188" s="555"/>
      <c r="CW188" s="555"/>
      <c r="CX188" s="555"/>
      <c r="CY188" s="555"/>
      <c r="CZ188" s="555"/>
      <c r="DA188" s="555"/>
      <c r="DB188" s="555"/>
      <c r="DC188" s="555"/>
    </row>
    <row r="189" spans="1:113" hidden="1">
      <c r="A189" s="555" t="s">
        <v>212</v>
      </c>
      <c r="B189" s="1116">
        <v>45627</v>
      </c>
      <c r="C189" s="1115">
        <v>45644</v>
      </c>
      <c r="D189" s="1147">
        <v>16.82</v>
      </c>
      <c r="E189" s="1221"/>
      <c r="F189" s="1152"/>
      <c r="G189" s="1239"/>
      <c r="H189" s="1239"/>
      <c r="I189" s="1152"/>
      <c r="J189" s="1152"/>
      <c r="K189" s="1152"/>
      <c r="L189" s="1152"/>
      <c r="M189" s="1152"/>
      <c r="O189" s="1147"/>
      <c r="P189" s="555"/>
      <c r="Q189" s="555"/>
      <c r="R189" s="555"/>
      <c r="S189" s="555"/>
      <c r="T189" s="555"/>
      <c r="U189" s="555"/>
      <c r="V189" s="555"/>
      <c r="W189" s="555"/>
      <c r="X189" s="555"/>
      <c r="Y189" s="555"/>
      <c r="Z189" s="555"/>
      <c r="AA189" s="555"/>
      <c r="AB189" s="555"/>
      <c r="AC189" s="555"/>
      <c r="AD189" s="555"/>
      <c r="AE189" s="555"/>
      <c r="AF189" s="555"/>
      <c r="AG189" s="555"/>
      <c r="AH189" s="555"/>
      <c r="AI189" s="555"/>
      <c r="AJ189" s="555"/>
      <c r="AK189" s="555"/>
      <c r="AL189" s="555"/>
      <c r="AM189" s="555"/>
      <c r="AN189" s="555"/>
      <c r="AO189" s="555"/>
      <c r="AP189" s="555"/>
      <c r="AQ189" s="555"/>
      <c r="AR189" s="555"/>
      <c r="AS189" s="555"/>
      <c r="AT189" s="555"/>
      <c r="AU189" s="555"/>
      <c r="AV189" s="555"/>
      <c r="AW189" s="555"/>
      <c r="AX189" s="555"/>
      <c r="AY189" s="555"/>
      <c r="AZ189" s="555"/>
      <c r="BA189" s="555"/>
      <c r="BB189" s="555"/>
      <c r="BC189" s="555"/>
      <c r="BD189" s="555"/>
      <c r="BE189" s="555"/>
      <c r="BF189" s="555"/>
      <c r="BG189" s="555"/>
      <c r="BH189" s="555"/>
      <c r="BI189" s="555"/>
      <c r="BJ189" s="555"/>
      <c r="BK189" s="555"/>
      <c r="BL189" s="555"/>
      <c r="BM189" s="555"/>
      <c r="BN189" s="555"/>
      <c r="BO189" s="555"/>
      <c r="BP189" s="555"/>
      <c r="BQ189" s="555"/>
      <c r="BR189" s="555"/>
      <c r="BS189" s="555"/>
      <c r="BT189" s="555"/>
      <c r="BU189" s="555"/>
      <c r="BV189" s="555"/>
      <c r="BW189" s="555"/>
      <c r="BX189" s="555"/>
      <c r="BY189" s="555"/>
      <c r="BZ189" s="555"/>
      <c r="CA189" s="555"/>
      <c r="CB189" s="555"/>
      <c r="CC189" s="555"/>
      <c r="CD189" s="555"/>
      <c r="CE189" s="555"/>
      <c r="CF189" s="555"/>
      <c r="CG189" s="555"/>
      <c r="CH189" s="555"/>
      <c r="CI189" s="555"/>
      <c r="CJ189" s="555"/>
      <c r="CK189" s="555"/>
      <c r="CL189" s="555"/>
      <c r="CM189" s="555"/>
      <c r="CN189" s="555"/>
      <c r="CO189" s="555"/>
      <c r="CP189" s="555"/>
      <c r="CQ189" s="555"/>
      <c r="CR189" s="555"/>
      <c r="CS189" s="555"/>
      <c r="CT189" s="555"/>
      <c r="CU189" s="555"/>
      <c r="CV189" s="555"/>
      <c r="CW189" s="555"/>
      <c r="CX189" s="555"/>
      <c r="CY189" s="555"/>
      <c r="CZ189" s="555"/>
      <c r="DA189" s="555"/>
      <c r="DB189" s="555"/>
      <c r="DC189" s="555"/>
    </row>
    <row r="190" spans="1:113">
      <c r="A190" s="555" t="s">
        <v>212</v>
      </c>
      <c r="B190" s="1116">
        <v>45689</v>
      </c>
      <c r="C190" s="1115">
        <v>45698</v>
      </c>
      <c r="D190" s="1147">
        <v>16.899999999999999</v>
      </c>
      <c r="E190" s="1221"/>
      <c r="F190" s="1152"/>
      <c r="G190" s="1239"/>
      <c r="H190" s="1239"/>
      <c r="I190" s="1152"/>
      <c r="J190" s="1152"/>
      <c r="K190" s="1152"/>
      <c r="L190" s="1152"/>
      <c r="M190" s="1152"/>
      <c r="O190" s="1147"/>
      <c r="P190" s="555"/>
      <c r="Q190" s="555"/>
      <c r="R190" s="555"/>
      <c r="S190" s="555"/>
      <c r="T190" s="555"/>
      <c r="U190" s="555"/>
      <c r="V190" s="555"/>
      <c r="W190" s="555"/>
      <c r="X190" s="555"/>
      <c r="Y190" s="555"/>
      <c r="Z190" s="555"/>
      <c r="AA190" s="555"/>
      <c r="AB190" s="555"/>
      <c r="AC190" s="555"/>
      <c r="AD190" s="555"/>
      <c r="AE190" s="555"/>
      <c r="AF190" s="555"/>
      <c r="AG190" s="555"/>
      <c r="AH190" s="555"/>
      <c r="AI190" s="555"/>
      <c r="AJ190" s="555"/>
      <c r="AK190" s="555"/>
      <c r="AL190" s="555"/>
      <c r="AM190" s="555"/>
      <c r="AN190" s="555"/>
      <c r="AO190" s="555"/>
      <c r="AP190" s="555"/>
      <c r="AQ190" s="555"/>
      <c r="AR190" s="555"/>
      <c r="AS190" s="555"/>
      <c r="AT190" s="555"/>
      <c r="AU190" s="555"/>
      <c r="AV190" s="555"/>
      <c r="AW190" s="555"/>
      <c r="AX190" s="555"/>
      <c r="AY190" s="555"/>
      <c r="AZ190" s="555"/>
      <c r="BA190" s="555"/>
      <c r="BB190" s="555"/>
      <c r="BC190" s="555"/>
      <c r="BD190" s="555"/>
      <c r="BE190" s="555"/>
      <c r="BF190" s="555"/>
      <c r="BG190" s="555"/>
      <c r="BH190" s="555"/>
      <c r="BI190" s="555"/>
      <c r="BJ190" s="555"/>
      <c r="BK190" s="555"/>
      <c r="BL190" s="555"/>
      <c r="BM190" s="555"/>
      <c r="BN190" s="555"/>
      <c r="BO190" s="555"/>
      <c r="BP190" s="555"/>
      <c r="BQ190" s="555"/>
      <c r="BR190" s="555"/>
      <c r="BS190" s="555"/>
      <c r="BT190" s="555"/>
      <c r="BU190" s="555"/>
      <c r="BV190" s="555"/>
      <c r="BW190" s="555"/>
      <c r="BX190" s="555"/>
      <c r="BY190" s="555"/>
      <c r="BZ190" s="555"/>
      <c r="CA190" s="555"/>
      <c r="CB190" s="555"/>
      <c r="CC190" s="555"/>
      <c r="CD190" s="555"/>
      <c r="CE190" s="555"/>
      <c r="CF190" s="555"/>
      <c r="CG190" s="555"/>
      <c r="CH190" s="555"/>
      <c r="CI190" s="555"/>
      <c r="CJ190" s="555"/>
      <c r="CK190" s="555"/>
      <c r="CL190" s="555"/>
      <c r="CM190" s="555"/>
      <c r="CN190" s="555"/>
      <c r="CO190" s="555"/>
      <c r="CP190" s="555"/>
      <c r="CQ190" s="555"/>
      <c r="CR190" s="555"/>
      <c r="CS190" s="555"/>
      <c r="CT190" s="555"/>
      <c r="CU190" s="555"/>
      <c r="CV190" s="555"/>
      <c r="CW190" s="555"/>
      <c r="CX190" s="555"/>
      <c r="CY190" s="555"/>
      <c r="CZ190" s="555"/>
      <c r="DA190" s="555"/>
      <c r="DB190" s="555"/>
      <c r="DC190" s="555"/>
    </row>
    <row r="191" spans="1:113">
      <c r="A191" s="555" t="s">
        <v>212</v>
      </c>
      <c r="B191" s="1116">
        <v>45748</v>
      </c>
      <c r="C191" s="1115">
        <v>45757</v>
      </c>
      <c r="D191" s="1147">
        <v>17.02</v>
      </c>
      <c r="E191" s="1221"/>
      <c r="F191" s="1152"/>
      <c r="G191" s="1239"/>
      <c r="H191" s="1239"/>
      <c r="I191" s="1152"/>
      <c r="J191" s="1152"/>
      <c r="K191" s="1152"/>
      <c r="L191" s="1152"/>
      <c r="M191" s="1152"/>
      <c r="O191" s="1147"/>
      <c r="P191" s="555"/>
      <c r="Q191" s="555"/>
      <c r="R191" s="555"/>
      <c r="S191" s="555"/>
      <c r="T191" s="555"/>
      <c r="U191" s="555"/>
      <c r="V191" s="555"/>
      <c r="W191" s="555"/>
      <c r="X191" s="555"/>
      <c r="Y191" s="555"/>
      <c r="Z191" s="555"/>
      <c r="AA191" s="555"/>
      <c r="AB191" s="555"/>
      <c r="AC191" s="555"/>
      <c r="AD191" s="555"/>
      <c r="AE191" s="555"/>
      <c r="AF191" s="555"/>
      <c r="AG191" s="555"/>
      <c r="AH191" s="555"/>
      <c r="AI191" s="555"/>
      <c r="AJ191" s="555"/>
      <c r="AK191" s="555"/>
      <c r="AL191" s="555"/>
      <c r="AM191" s="555"/>
      <c r="AN191" s="555"/>
      <c r="AO191" s="555"/>
      <c r="AP191" s="555"/>
      <c r="AQ191" s="555"/>
      <c r="AR191" s="555"/>
      <c r="AS191" s="555"/>
      <c r="AT191" s="555"/>
      <c r="AU191" s="555"/>
      <c r="AV191" s="555"/>
      <c r="AW191" s="555"/>
      <c r="AX191" s="555"/>
      <c r="AY191" s="555"/>
      <c r="AZ191" s="555"/>
      <c r="BA191" s="555"/>
      <c r="BB191" s="555"/>
      <c r="BC191" s="555"/>
      <c r="BD191" s="555"/>
      <c r="BE191" s="555"/>
      <c r="BF191" s="555"/>
      <c r="BG191" s="555"/>
      <c r="BH191" s="555"/>
      <c r="BI191" s="555"/>
      <c r="BJ191" s="555"/>
      <c r="BK191" s="555"/>
      <c r="BL191" s="555"/>
      <c r="BM191" s="555"/>
      <c r="BN191" s="555"/>
      <c r="BO191" s="555"/>
      <c r="BP191" s="555"/>
      <c r="BQ191" s="555"/>
      <c r="BR191" s="555"/>
      <c r="BS191" s="555"/>
      <c r="BT191" s="555"/>
      <c r="BU191" s="555"/>
      <c r="BV191" s="555"/>
      <c r="BW191" s="555"/>
      <c r="BX191" s="555"/>
      <c r="BY191" s="555"/>
      <c r="BZ191" s="555"/>
      <c r="CA191" s="555"/>
      <c r="CB191" s="555"/>
      <c r="CC191" s="555"/>
      <c r="CD191" s="555"/>
      <c r="CE191" s="555"/>
      <c r="CF191" s="555"/>
      <c r="CG191" s="555"/>
      <c r="CH191" s="555"/>
      <c r="CI191" s="555"/>
      <c r="CJ191" s="555"/>
      <c r="CK191" s="555"/>
      <c r="CL191" s="555"/>
      <c r="CM191" s="555"/>
      <c r="CN191" s="555"/>
      <c r="CO191" s="555"/>
      <c r="CP191" s="555"/>
      <c r="CQ191" s="555"/>
      <c r="CR191" s="555"/>
      <c r="CS191" s="555"/>
      <c r="CT191" s="555"/>
      <c r="CU191" s="555"/>
      <c r="CV191" s="555"/>
      <c r="CW191" s="555"/>
      <c r="CX191" s="555"/>
      <c r="CY191" s="555"/>
      <c r="CZ191" s="555"/>
      <c r="DA191" s="555"/>
      <c r="DB191" s="555"/>
      <c r="DC191" s="555"/>
    </row>
    <row r="192" spans="1:113">
      <c r="A192" s="555" t="s">
        <v>212</v>
      </c>
      <c r="B192" s="1116">
        <v>45809</v>
      </c>
      <c r="C192" s="1115">
        <v>45833</v>
      </c>
      <c r="D192" s="1147">
        <v>16.84</v>
      </c>
      <c r="E192" s="1221"/>
      <c r="F192" s="1152"/>
      <c r="G192" s="1239"/>
      <c r="H192" s="1239">
        <v>72.5</v>
      </c>
      <c r="I192" s="1152"/>
      <c r="J192" s="1152"/>
      <c r="K192" s="1152"/>
      <c r="L192" s="1152"/>
      <c r="M192" s="1152"/>
      <c r="O192" s="1147"/>
      <c r="P192" s="555"/>
      <c r="Q192" s="555"/>
      <c r="R192" s="555"/>
      <c r="S192" s="555"/>
      <c r="T192" s="555"/>
      <c r="U192" s="555"/>
      <c r="V192" s="555"/>
      <c r="W192" s="555"/>
      <c r="X192" s="555"/>
      <c r="Y192" s="555"/>
      <c r="Z192" s="555"/>
      <c r="AA192" s="555"/>
      <c r="AB192" s="555"/>
      <c r="AC192" s="555"/>
      <c r="AD192" s="555"/>
      <c r="AE192" s="555"/>
      <c r="AF192" s="555"/>
      <c r="AG192" s="555"/>
      <c r="AH192" s="555"/>
      <c r="AI192" s="555"/>
      <c r="AJ192" s="555"/>
      <c r="AK192" s="555"/>
      <c r="AL192" s="555"/>
      <c r="AM192" s="555"/>
      <c r="AN192" s="555"/>
      <c r="AO192" s="555"/>
      <c r="AP192" s="555"/>
      <c r="AQ192" s="555"/>
      <c r="AR192" s="555"/>
      <c r="AS192" s="555"/>
      <c r="AT192" s="555"/>
      <c r="AU192" s="555"/>
      <c r="AV192" s="555"/>
      <c r="AW192" s="555"/>
      <c r="AX192" s="555"/>
      <c r="AY192" s="555"/>
      <c r="AZ192" s="555"/>
      <c r="BA192" s="555"/>
      <c r="BB192" s="555"/>
      <c r="BC192" s="555"/>
      <c r="BD192" s="555"/>
      <c r="BE192" s="555"/>
      <c r="BF192" s="555"/>
      <c r="BG192" s="555"/>
      <c r="BH192" s="555"/>
      <c r="BI192" s="555"/>
      <c r="BJ192" s="555"/>
      <c r="BK192" s="555"/>
      <c r="BL192" s="555"/>
      <c r="BM192" s="555"/>
      <c r="BN192" s="555"/>
      <c r="BO192" s="555"/>
      <c r="BP192" s="555"/>
      <c r="BQ192" s="555"/>
      <c r="BR192" s="555"/>
      <c r="BS192" s="555"/>
      <c r="BT192" s="555"/>
      <c r="BU192" s="555"/>
      <c r="BV192" s="555"/>
      <c r="BW192" s="555"/>
      <c r="BX192" s="555"/>
      <c r="BY192" s="555"/>
      <c r="BZ192" s="555"/>
      <c r="CA192" s="555"/>
      <c r="CB192" s="555"/>
      <c r="CC192" s="555"/>
      <c r="CD192" s="555"/>
      <c r="CE192" s="555"/>
      <c r="CF192" s="555"/>
      <c r="CG192" s="555"/>
      <c r="CH192" s="555"/>
      <c r="CI192" s="555"/>
      <c r="CJ192" s="555"/>
      <c r="CK192" s="555"/>
      <c r="CL192" s="555"/>
      <c r="CM192" s="555"/>
      <c r="CN192" s="555"/>
      <c r="CO192" s="555"/>
      <c r="CP192" s="555"/>
      <c r="CQ192" s="555"/>
      <c r="CR192" s="555"/>
      <c r="CS192" s="555"/>
      <c r="CT192" s="555"/>
      <c r="CU192" s="555"/>
      <c r="CV192" s="555"/>
      <c r="CW192" s="555"/>
      <c r="CX192" s="555"/>
      <c r="CY192" s="555"/>
      <c r="CZ192" s="555"/>
      <c r="DA192" s="555"/>
      <c r="DB192" s="555"/>
      <c r="DC192" s="555"/>
    </row>
    <row r="193" spans="1:113">
      <c r="A193" s="555" t="s">
        <v>212</v>
      </c>
      <c r="B193" s="1116">
        <v>45839</v>
      </c>
      <c r="C193" s="1115">
        <v>45859</v>
      </c>
      <c r="D193" s="1147">
        <v>16.760000000000002</v>
      </c>
      <c r="E193" s="1221"/>
      <c r="F193" s="1152"/>
      <c r="G193" s="1239"/>
      <c r="H193" s="1239"/>
      <c r="I193" s="1152"/>
      <c r="J193" s="1152"/>
      <c r="K193" s="1152"/>
      <c r="L193" s="1152"/>
      <c r="M193" s="1152"/>
      <c r="O193" s="1147"/>
      <c r="P193" s="555"/>
      <c r="Q193" s="555"/>
      <c r="R193" s="555"/>
      <c r="S193" s="555"/>
      <c r="T193" s="555"/>
      <c r="U193" s="555"/>
      <c r="V193" s="555"/>
      <c r="W193" s="555"/>
      <c r="X193" s="555"/>
      <c r="Y193" s="555"/>
      <c r="Z193" s="555"/>
      <c r="AA193" s="555"/>
      <c r="AB193" s="555"/>
      <c r="AC193" s="555"/>
      <c r="AD193" s="555"/>
      <c r="AE193" s="555"/>
      <c r="AF193" s="555"/>
      <c r="AG193" s="555"/>
      <c r="AH193" s="555"/>
      <c r="AI193" s="555"/>
      <c r="AJ193" s="555"/>
      <c r="AK193" s="555"/>
      <c r="AL193" s="555"/>
      <c r="AM193" s="555"/>
      <c r="AN193" s="555"/>
      <c r="AO193" s="555"/>
      <c r="AP193" s="555"/>
      <c r="AQ193" s="555"/>
      <c r="AR193" s="555"/>
      <c r="AS193" s="555"/>
      <c r="AT193" s="555"/>
      <c r="AU193" s="555"/>
      <c r="AV193" s="555"/>
      <c r="AW193" s="555"/>
      <c r="AX193" s="555"/>
      <c r="AY193" s="555"/>
      <c r="AZ193" s="555"/>
      <c r="BA193" s="555"/>
      <c r="BB193" s="555"/>
      <c r="BC193" s="555"/>
      <c r="BD193" s="555"/>
      <c r="BE193" s="555"/>
      <c r="BF193" s="555"/>
      <c r="BG193" s="555"/>
      <c r="BH193" s="555"/>
      <c r="BI193" s="555"/>
      <c r="BJ193" s="555"/>
      <c r="BK193" s="555"/>
      <c r="BL193" s="555"/>
      <c r="BM193" s="555"/>
      <c r="BN193" s="555"/>
      <c r="BO193" s="555"/>
      <c r="BP193" s="555"/>
      <c r="BQ193" s="555"/>
      <c r="BR193" s="555"/>
      <c r="BS193" s="555"/>
      <c r="BT193" s="555"/>
      <c r="BU193" s="555"/>
      <c r="BV193" s="555"/>
      <c r="BW193" s="555"/>
      <c r="BX193" s="555"/>
      <c r="BY193" s="555"/>
      <c r="BZ193" s="555"/>
      <c r="CA193" s="555"/>
      <c r="CB193" s="555"/>
      <c r="CC193" s="555"/>
      <c r="CD193" s="555"/>
      <c r="CE193" s="555"/>
      <c r="CF193" s="555"/>
      <c r="CG193" s="555"/>
      <c r="CH193" s="555"/>
      <c r="CI193" s="555"/>
      <c r="CJ193" s="555"/>
      <c r="CK193" s="555"/>
      <c r="CL193" s="555"/>
      <c r="CM193" s="555"/>
      <c r="CN193" s="555"/>
      <c r="CO193" s="555"/>
      <c r="CP193" s="555"/>
      <c r="CQ193" s="555"/>
      <c r="CR193" s="555"/>
      <c r="CS193" s="555"/>
      <c r="CT193" s="555"/>
      <c r="CU193" s="555"/>
      <c r="CV193" s="555"/>
      <c r="CW193" s="555"/>
      <c r="CX193" s="555"/>
      <c r="CY193" s="555"/>
      <c r="CZ193" s="555"/>
      <c r="DA193" s="555"/>
      <c r="DB193" s="555"/>
      <c r="DC193" s="555"/>
    </row>
    <row r="194" spans="1:113">
      <c r="A194" s="555" t="s">
        <v>212</v>
      </c>
      <c r="B194" s="1116">
        <v>45870</v>
      </c>
      <c r="C194" s="1115"/>
      <c r="D194" s="1147"/>
      <c r="E194" s="1221"/>
      <c r="F194" s="1152"/>
      <c r="G194" s="1239"/>
      <c r="H194" s="1239"/>
      <c r="I194" s="1152"/>
      <c r="J194" s="1152"/>
      <c r="K194" s="1152"/>
      <c r="L194" s="1152"/>
      <c r="M194" s="1152"/>
      <c r="O194" s="1147"/>
      <c r="P194" s="555"/>
      <c r="Q194" s="555"/>
      <c r="R194" s="555"/>
      <c r="S194" s="555"/>
      <c r="T194" s="555"/>
      <c r="U194" s="555"/>
      <c r="V194" s="555"/>
      <c r="W194" s="555"/>
      <c r="X194" s="555"/>
      <c r="Y194" s="555"/>
      <c r="Z194" s="555"/>
      <c r="AA194" s="555"/>
      <c r="AB194" s="555"/>
      <c r="AC194" s="555"/>
      <c r="AD194" s="555"/>
      <c r="AE194" s="555"/>
      <c r="AF194" s="555"/>
      <c r="AG194" s="555"/>
      <c r="AH194" s="555"/>
      <c r="AI194" s="555"/>
      <c r="AJ194" s="555"/>
      <c r="AK194" s="555"/>
      <c r="AL194" s="555"/>
      <c r="AM194" s="555"/>
      <c r="AN194" s="555"/>
      <c r="AO194" s="555"/>
      <c r="AP194" s="555"/>
      <c r="AQ194" s="555"/>
      <c r="AR194" s="555"/>
      <c r="AS194" s="555"/>
      <c r="AT194" s="555"/>
      <c r="AU194" s="555"/>
      <c r="AV194" s="555"/>
      <c r="AW194" s="555"/>
      <c r="AX194" s="555"/>
      <c r="AY194" s="555"/>
      <c r="AZ194" s="555"/>
      <c r="BA194" s="555"/>
      <c r="BB194" s="555"/>
      <c r="BC194" s="555"/>
      <c r="BD194" s="555"/>
      <c r="BE194" s="555"/>
      <c r="BF194" s="555"/>
      <c r="BG194" s="555"/>
      <c r="BH194" s="555"/>
      <c r="BI194" s="555"/>
      <c r="BJ194" s="555"/>
      <c r="BK194" s="555"/>
      <c r="BL194" s="555"/>
      <c r="BM194" s="555"/>
      <c r="BN194" s="555"/>
      <c r="BO194" s="555"/>
      <c r="BP194" s="555"/>
      <c r="BQ194" s="555"/>
      <c r="BR194" s="555"/>
      <c r="BS194" s="555"/>
      <c r="BT194" s="555"/>
      <c r="BU194" s="555"/>
      <c r="BV194" s="555"/>
      <c r="BW194" s="555"/>
      <c r="BX194" s="555"/>
      <c r="BY194" s="555"/>
      <c r="BZ194" s="555"/>
      <c r="CA194" s="555"/>
      <c r="CB194" s="555"/>
      <c r="CC194" s="555"/>
      <c r="CD194" s="555"/>
      <c r="CE194" s="555"/>
      <c r="CF194" s="555"/>
      <c r="CG194" s="555"/>
      <c r="CH194" s="555"/>
      <c r="CI194" s="555"/>
      <c r="CJ194" s="555"/>
      <c r="CK194" s="555"/>
      <c r="CL194" s="555"/>
      <c r="CM194" s="555"/>
      <c r="CN194" s="555"/>
      <c r="CO194" s="555"/>
      <c r="CP194" s="555"/>
      <c r="CQ194" s="555"/>
      <c r="CR194" s="555"/>
      <c r="CS194" s="555"/>
      <c r="CT194" s="555"/>
      <c r="CU194" s="555"/>
      <c r="CV194" s="555"/>
      <c r="CW194" s="555"/>
      <c r="CX194" s="555"/>
      <c r="CY194" s="555"/>
      <c r="CZ194" s="555"/>
      <c r="DA194" s="555"/>
      <c r="DB194" s="555"/>
      <c r="DC194" s="555"/>
    </row>
    <row r="195" spans="1:113">
      <c r="A195" s="555" t="s">
        <v>212</v>
      </c>
      <c r="B195" s="1116">
        <v>45901</v>
      </c>
      <c r="C195" s="1115"/>
      <c r="D195" s="1147"/>
      <c r="E195" s="1221"/>
      <c r="F195" s="1152"/>
      <c r="G195" s="1239"/>
      <c r="H195" s="1239"/>
      <c r="I195" s="1152"/>
      <c r="J195" s="1152"/>
      <c r="K195" s="1152"/>
      <c r="L195" s="1152"/>
      <c r="M195" s="1152"/>
      <c r="O195" s="1147"/>
      <c r="P195" s="555"/>
      <c r="Q195" s="555"/>
      <c r="R195" s="555"/>
      <c r="S195" s="555"/>
      <c r="T195" s="555"/>
      <c r="U195" s="555"/>
      <c r="V195" s="555"/>
      <c r="W195" s="555"/>
      <c r="X195" s="555"/>
      <c r="Y195" s="555"/>
      <c r="Z195" s="555"/>
      <c r="AA195" s="555"/>
      <c r="AB195" s="555"/>
      <c r="AC195" s="555"/>
      <c r="AD195" s="555"/>
      <c r="AE195" s="555"/>
      <c r="AF195" s="555"/>
      <c r="AG195" s="555"/>
      <c r="AH195" s="555"/>
      <c r="AI195" s="555"/>
      <c r="AJ195" s="555"/>
      <c r="AK195" s="555"/>
      <c r="AL195" s="555"/>
      <c r="AM195" s="555"/>
      <c r="AN195" s="555"/>
      <c r="AO195" s="555"/>
      <c r="AP195" s="555"/>
      <c r="AQ195" s="555"/>
      <c r="AR195" s="555"/>
      <c r="AS195" s="555"/>
      <c r="AT195" s="555"/>
      <c r="AU195" s="555"/>
      <c r="AV195" s="555"/>
      <c r="AW195" s="555"/>
      <c r="AX195" s="555"/>
      <c r="AY195" s="555"/>
      <c r="AZ195" s="555"/>
      <c r="BA195" s="555"/>
      <c r="BB195" s="555"/>
      <c r="BC195" s="555"/>
      <c r="BD195" s="555"/>
      <c r="BE195" s="555"/>
      <c r="BF195" s="555"/>
      <c r="BG195" s="555"/>
      <c r="BH195" s="555"/>
      <c r="BI195" s="555"/>
      <c r="BJ195" s="555"/>
      <c r="BK195" s="555"/>
      <c r="BL195" s="555"/>
      <c r="BM195" s="555"/>
      <c r="BN195" s="555"/>
      <c r="BO195" s="555"/>
      <c r="BP195" s="555"/>
      <c r="BQ195" s="555"/>
      <c r="BR195" s="555"/>
      <c r="BS195" s="555"/>
      <c r="BT195" s="555"/>
      <c r="BU195" s="555"/>
      <c r="BV195" s="555"/>
      <c r="BW195" s="555"/>
      <c r="BX195" s="555"/>
      <c r="BY195" s="555"/>
      <c r="BZ195" s="555"/>
      <c r="CA195" s="555"/>
      <c r="CB195" s="555"/>
      <c r="CC195" s="555"/>
      <c r="CD195" s="555"/>
      <c r="CE195" s="555"/>
      <c r="CF195" s="555"/>
      <c r="CG195" s="555"/>
      <c r="CH195" s="555"/>
      <c r="CI195" s="555"/>
      <c r="CJ195" s="555"/>
      <c r="CK195" s="555"/>
      <c r="CL195" s="555"/>
      <c r="CM195" s="555"/>
      <c r="CN195" s="555"/>
      <c r="CO195" s="555"/>
      <c r="CP195" s="555"/>
      <c r="CQ195" s="555"/>
      <c r="CR195" s="555"/>
      <c r="CS195" s="555"/>
      <c r="CT195" s="555"/>
      <c r="CU195" s="555"/>
      <c r="CV195" s="555"/>
      <c r="CW195" s="555"/>
      <c r="CX195" s="555"/>
      <c r="CY195" s="555"/>
      <c r="CZ195" s="555"/>
      <c r="DA195" s="555"/>
      <c r="DB195" s="555"/>
      <c r="DC195" s="555"/>
    </row>
    <row r="196" spans="1:113">
      <c r="A196" s="555" t="s">
        <v>212</v>
      </c>
      <c r="B196" s="1116">
        <v>45931</v>
      </c>
      <c r="C196" s="1115"/>
      <c r="D196" s="1147"/>
      <c r="E196" s="1221"/>
      <c r="F196" s="1152"/>
      <c r="G196" s="1239"/>
      <c r="H196" s="1239"/>
      <c r="I196" s="1152"/>
      <c r="J196" s="1152"/>
      <c r="K196" s="1152"/>
      <c r="L196" s="1152"/>
      <c r="M196" s="1152"/>
      <c r="O196" s="1147"/>
      <c r="P196" s="555"/>
      <c r="Q196" s="555"/>
      <c r="R196" s="555"/>
      <c r="S196" s="555"/>
      <c r="T196" s="555"/>
      <c r="U196" s="555"/>
      <c r="V196" s="555"/>
      <c r="W196" s="555"/>
      <c r="X196" s="555"/>
      <c r="Y196" s="555"/>
      <c r="Z196" s="555"/>
      <c r="AA196" s="555"/>
      <c r="AB196" s="555"/>
      <c r="AC196" s="555"/>
      <c r="AD196" s="555"/>
      <c r="AE196" s="555"/>
      <c r="AF196" s="555"/>
      <c r="AG196" s="555"/>
      <c r="AH196" s="555"/>
      <c r="AI196" s="555"/>
      <c r="AJ196" s="555"/>
      <c r="AK196" s="555"/>
      <c r="AL196" s="555"/>
      <c r="AM196" s="555"/>
      <c r="AN196" s="555"/>
      <c r="AO196" s="555"/>
      <c r="AP196" s="555"/>
      <c r="AQ196" s="555"/>
      <c r="AR196" s="555"/>
      <c r="AS196" s="555"/>
      <c r="AT196" s="555"/>
      <c r="AU196" s="555"/>
      <c r="AV196" s="555"/>
      <c r="AW196" s="555"/>
      <c r="AX196" s="555"/>
      <c r="AY196" s="555"/>
      <c r="AZ196" s="555"/>
      <c r="BA196" s="555"/>
      <c r="BB196" s="555"/>
      <c r="BC196" s="555"/>
      <c r="BD196" s="555"/>
      <c r="BE196" s="555"/>
      <c r="BF196" s="555"/>
      <c r="BG196" s="555"/>
      <c r="BH196" s="555"/>
      <c r="BI196" s="555"/>
      <c r="BJ196" s="555"/>
      <c r="BK196" s="555"/>
      <c r="BL196" s="555"/>
      <c r="BM196" s="555"/>
      <c r="BN196" s="555"/>
      <c r="BO196" s="555"/>
      <c r="BP196" s="555"/>
      <c r="BQ196" s="555"/>
      <c r="BR196" s="555"/>
      <c r="BS196" s="555"/>
      <c r="BT196" s="555"/>
      <c r="BU196" s="555"/>
      <c r="BV196" s="555"/>
      <c r="BW196" s="555"/>
      <c r="BX196" s="555"/>
      <c r="BY196" s="555"/>
      <c r="BZ196" s="555"/>
      <c r="CA196" s="555"/>
      <c r="CB196" s="555"/>
      <c r="CC196" s="555"/>
      <c r="CD196" s="555"/>
      <c r="CE196" s="555"/>
      <c r="CF196" s="555"/>
      <c r="CG196" s="555"/>
      <c r="CH196" s="555"/>
      <c r="CI196" s="555"/>
      <c r="CJ196" s="555"/>
      <c r="CK196" s="555"/>
      <c r="CL196" s="555"/>
      <c r="CM196" s="555"/>
      <c r="CN196" s="555"/>
      <c r="CO196" s="555"/>
      <c r="CP196" s="555"/>
      <c r="CQ196" s="555"/>
      <c r="CR196" s="555"/>
      <c r="CS196" s="555"/>
      <c r="CT196" s="555"/>
      <c r="CU196" s="555"/>
      <c r="CV196" s="555"/>
      <c r="CW196" s="555"/>
      <c r="CX196" s="555"/>
      <c r="CY196" s="555"/>
      <c r="CZ196" s="555"/>
      <c r="DA196" s="555"/>
      <c r="DB196" s="555"/>
      <c r="DC196" s="555"/>
    </row>
    <row r="197" spans="1:113">
      <c r="A197" s="555" t="s">
        <v>212</v>
      </c>
      <c r="B197" s="1116">
        <v>45962</v>
      </c>
      <c r="C197" s="1115"/>
      <c r="D197" s="1147"/>
      <c r="E197" s="1221"/>
      <c r="F197" s="1152"/>
      <c r="G197" s="1239"/>
      <c r="H197" s="1239"/>
      <c r="I197" s="1152"/>
      <c r="J197" s="1152"/>
      <c r="K197" s="1152"/>
      <c r="L197" s="1152"/>
      <c r="M197" s="1152"/>
      <c r="O197" s="1147"/>
      <c r="P197" s="555"/>
      <c r="Q197" s="555"/>
      <c r="R197" s="555"/>
      <c r="S197" s="555"/>
      <c r="T197" s="555"/>
      <c r="U197" s="555"/>
      <c r="V197" s="555"/>
      <c r="W197" s="555"/>
      <c r="X197" s="555"/>
      <c r="Y197" s="555"/>
      <c r="Z197" s="555"/>
      <c r="AA197" s="555"/>
      <c r="AB197" s="555"/>
      <c r="AC197" s="555"/>
      <c r="AD197" s="555"/>
      <c r="AE197" s="555"/>
      <c r="AF197" s="555"/>
      <c r="AG197" s="555"/>
      <c r="AH197" s="555"/>
      <c r="AI197" s="555"/>
      <c r="AJ197" s="555"/>
      <c r="AK197" s="555"/>
      <c r="AL197" s="555"/>
      <c r="AM197" s="555"/>
      <c r="AN197" s="555"/>
      <c r="AO197" s="555"/>
      <c r="AP197" s="555"/>
      <c r="AQ197" s="555"/>
      <c r="AR197" s="555"/>
      <c r="AS197" s="555"/>
      <c r="AT197" s="555"/>
      <c r="AU197" s="555"/>
      <c r="AV197" s="555"/>
      <c r="AW197" s="555"/>
      <c r="AX197" s="555"/>
      <c r="AY197" s="555"/>
      <c r="AZ197" s="555"/>
      <c r="BA197" s="555"/>
      <c r="BB197" s="555"/>
      <c r="BC197" s="555"/>
      <c r="BD197" s="555"/>
      <c r="BE197" s="555"/>
      <c r="BF197" s="555"/>
      <c r="BG197" s="555"/>
      <c r="BH197" s="555"/>
      <c r="BI197" s="555"/>
      <c r="BJ197" s="555"/>
      <c r="BK197" s="555"/>
      <c r="BL197" s="555"/>
      <c r="BM197" s="555"/>
      <c r="BN197" s="555"/>
      <c r="BO197" s="555"/>
      <c r="BP197" s="555"/>
      <c r="BQ197" s="555"/>
      <c r="BR197" s="555"/>
      <c r="BS197" s="555"/>
      <c r="BT197" s="555"/>
      <c r="BU197" s="555"/>
      <c r="BV197" s="555"/>
      <c r="BW197" s="555"/>
      <c r="BX197" s="555"/>
      <c r="BY197" s="555"/>
      <c r="BZ197" s="555"/>
      <c r="CA197" s="555"/>
      <c r="CB197" s="555"/>
      <c r="CC197" s="555"/>
      <c r="CD197" s="555"/>
      <c r="CE197" s="555"/>
      <c r="CF197" s="555"/>
      <c r="CG197" s="555"/>
      <c r="CH197" s="555"/>
      <c r="CI197" s="555"/>
      <c r="CJ197" s="555"/>
      <c r="CK197" s="555"/>
      <c r="CL197" s="555"/>
      <c r="CM197" s="555"/>
      <c r="CN197" s="555"/>
      <c r="CO197" s="555"/>
      <c r="CP197" s="555"/>
      <c r="CQ197" s="555"/>
      <c r="CR197" s="555"/>
      <c r="CS197" s="555"/>
      <c r="CT197" s="555"/>
      <c r="CU197" s="555"/>
      <c r="CV197" s="555"/>
      <c r="CW197" s="555"/>
      <c r="CX197" s="555"/>
      <c r="CY197" s="555"/>
      <c r="CZ197" s="555"/>
      <c r="DA197" s="555"/>
      <c r="DB197" s="555"/>
      <c r="DC197" s="555"/>
    </row>
    <row r="198" spans="1:113">
      <c r="A198" s="555" t="s">
        <v>212</v>
      </c>
      <c r="B198" s="1116">
        <v>45992</v>
      </c>
      <c r="C198" s="1115"/>
      <c r="D198" s="1147"/>
      <c r="E198" s="1221"/>
      <c r="F198" s="1152"/>
      <c r="G198" s="1239"/>
      <c r="H198" s="1239"/>
      <c r="I198" s="1152"/>
      <c r="J198" s="1152"/>
      <c r="K198" s="1152"/>
      <c r="L198" s="1152"/>
      <c r="M198" s="1152"/>
      <c r="O198" s="1147"/>
      <c r="P198" s="555"/>
      <c r="Q198" s="555"/>
      <c r="R198" s="555"/>
      <c r="S198" s="555"/>
      <c r="T198" s="555"/>
      <c r="U198" s="555"/>
      <c r="V198" s="555"/>
      <c r="W198" s="555"/>
      <c r="X198" s="555"/>
      <c r="Y198" s="555"/>
      <c r="Z198" s="555"/>
      <c r="AA198" s="555"/>
      <c r="AB198" s="555"/>
      <c r="AC198" s="555"/>
      <c r="AD198" s="555"/>
      <c r="AE198" s="555"/>
      <c r="AF198" s="555"/>
      <c r="AG198" s="555"/>
      <c r="AH198" s="555"/>
      <c r="AI198" s="555"/>
      <c r="AJ198" s="555"/>
      <c r="AK198" s="555"/>
      <c r="AL198" s="555"/>
      <c r="AM198" s="555"/>
      <c r="AN198" s="555"/>
      <c r="AO198" s="555"/>
      <c r="AP198" s="555"/>
      <c r="AQ198" s="555"/>
      <c r="AR198" s="555"/>
      <c r="AS198" s="555"/>
      <c r="AT198" s="555"/>
      <c r="AU198" s="555"/>
      <c r="AV198" s="555"/>
      <c r="AW198" s="555"/>
      <c r="AX198" s="555"/>
      <c r="AY198" s="555"/>
      <c r="AZ198" s="555"/>
      <c r="BA198" s="555"/>
      <c r="BB198" s="555"/>
      <c r="BC198" s="555"/>
      <c r="BD198" s="555"/>
      <c r="BE198" s="555"/>
      <c r="BF198" s="555"/>
      <c r="BG198" s="555"/>
      <c r="BH198" s="555"/>
      <c r="BI198" s="555"/>
      <c r="BJ198" s="555"/>
      <c r="BK198" s="555"/>
      <c r="BL198" s="555"/>
      <c r="BM198" s="555"/>
      <c r="BN198" s="555"/>
      <c r="BO198" s="555"/>
      <c r="BP198" s="555"/>
      <c r="BQ198" s="555"/>
      <c r="BR198" s="555"/>
      <c r="BS198" s="555"/>
      <c r="BT198" s="555"/>
      <c r="BU198" s="555"/>
      <c r="BV198" s="555"/>
      <c r="BW198" s="555"/>
      <c r="BX198" s="555"/>
      <c r="BY198" s="555"/>
      <c r="BZ198" s="555"/>
      <c r="CA198" s="555"/>
      <c r="CB198" s="555"/>
      <c r="CC198" s="555"/>
      <c r="CD198" s="555"/>
      <c r="CE198" s="555"/>
      <c r="CF198" s="555"/>
      <c r="CG198" s="555"/>
      <c r="CH198" s="555"/>
      <c r="CI198" s="555"/>
      <c r="CJ198" s="555"/>
      <c r="CK198" s="555"/>
      <c r="CL198" s="555"/>
      <c r="CM198" s="555"/>
      <c r="CN198" s="555"/>
      <c r="CO198" s="555"/>
      <c r="CP198" s="555"/>
      <c r="CQ198" s="555"/>
      <c r="CR198" s="555"/>
      <c r="CS198" s="555"/>
      <c r="CT198" s="555"/>
      <c r="CU198" s="555"/>
      <c r="CV198" s="555"/>
      <c r="CW198" s="555"/>
      <c r="CX198" s="555"/>
      <c r="CY198" s="555"/>
      <c r="CZ198" s="555"/>
      <c r="DA198" s="555"/>
      <c r="DB198" s="555"/>
      <c r="DC198" s="555"/>
    </row>
    <row r="199" spans="1:113" ht="14.25" hidden="1" customHeight="1">
      <c r="C199" s="1115"/>
      <c r="D199" s="1147"/>
      <c r="E199" s="1221"/>
      <c r="F199" s="1152"/>
      <c r="G199" s="1239"/>
      <c r="H199" s="1239"/>
      <c r="I199" s="1152"/>
      <c r="J199" s="1152"/>
      <c r="K199" s="1152"/>
      <c r="L199" s="1152"/>
      <c r="M199" s="1152"/>
      <c r="O199" s="1147"/>
      <c r="P199" s="555"/>
      <c r="Q199" s="555"/>
      <c r="R199" s="555"/>
      <c r="S199" s="555"/>
      <c r="T199" s="555"/>
      <c r="U199" s="555"/>
      <c r="V199" s="555"/>
      <c r="W199" s="555"/>
      <c r="X199" s="555"/>
      <c r="Y199" s="555"/>
      <c r="Z199" s="555"/>
      <c r="AA199" s="555"/>
      <c r="AB199" s="555"/>
      <c r="AC199" s="555"/>
      <c r="AD199" s="555"/>
      <c r="AE199" s="555"/>
      <c r="AF199" s="555"/>
      <c r="AG199" s="555"/>
      <c r="AH199" s="555"/>
      <c r="AI199" s="555"/>
      <c r="AJ199" s="555"/>
      <c r="AK199" s="555"/>
      <c r="AL199" s="555"/>
      <c r="AM199" s="555"/>
      <c r="AN199" s="555"/>
      <c r="AO199" s="555"/>
      <c r="AP199" s="555"/>
      <c r="AQ199" s="555"/>
      <c r="AR199" s="555"/>
      <c r="AS199" s="555"/>
      <c r="AT199" s="555"/>
      <c r="AU199" s="555"/>
      <c r="AV199" s="555"/>
      <c r="AW199" s="555"/>
      <c r="AX199" s="555"/>
      <c r="AY199" s="555"/>
      <c r="AZ199" s="555"/>
      <c r="BA199" s="555"/>
      <c r="BB199" s="555"/>
      <c r="BC199" s="555"/>
      <c r="BD199" s="555"/>
      <c r="BE199" s="555"/>
      <c r="BF199" s="555"/>
      <c r="BG199" s="555"/>
      <c r="BH199" s="555"/>
      <c r="BI199" s="555"/>
      <c r="BJ199" s="555"/>
      <c r="BK199" s="555"/>
      <c r="BL199" s="555"/>
      <c r="BM199" s="555"/>
      <c r="BN199" s="555"/>
      <c r="BO199" s="555"/>
      <c r="BP199" s="555"/>
      <c r="BQ199" s="555"/>
      <c r="BR199" s="555"/>
      <c r="BS199" s="555"/>
      <c r="BT199" s="555"/>
      <c r="BU199" s="555"/>
      <c r="BV199" s="555"/>
      <c r="BW199" s="555"/>
      <c r="BX199" s="555"/>
      <c r="BY199" s="555"/>
      <c r="BZ199" s="555"/>
      <c r="CA199" s="555"/>
      <c r="CB199" s="555"/>
      <c r="CC199" s="555"/>
      <c r="CD199" s="555"/>
      <c r="CE199" s="555"/>
      <c r="CF199" s="555"/>
      <c r="CG199" s="555"/>
      <c r="CH199" s="555"/>
      <c r="CI199" s="555"/>
      <c r="CJ199" s="555"/>
      <c r="CK199" s="555"/>
      <c r="CL199" s="555"/>
      <c r="CM199" s="555"/>
      <c r="CN199" s="555"/>
      <c r="CO199" s="555"/>
      <c r="CP199" s="555"/>
      <c r="CQ199" s="555"/>
      <c r="CR199" s="555"/>
      <c r="CS199" s="555"/>
      <c r="CT199" s="555"/>
      <c r="CU199" s="555"/>
      <c r="CV199" s="555"/>
      <c r="CW199" s="555"/>
      <c r="CX199" s="555"/>
      <c r="CY199" s="555"/>
      <c r="CZ199" s="555"/>
      <c r="DA199" s="555"/>
      <c r="DB199" s="555"/>
      <c r="DC199" s="555"/>
    </row>
    <row r="200" spans="1:113" s="1127" customFormat="1" ht="10.5" hidden="1" customHeight="1">
      <c r="A200" s="1148"/>
      <c r="E200" s="1230"/>
      <c r="F200" s="1151"/>
      <c r="G200" s="1240"/>
      <c r="H200" s="1240"/>
      <c r="I200" s="1151"/>
      <c r="J200" s="1151"/>
      <c r="K200" s="1151"/>
      <c r="L200" s="1151"/>
      <c r="M200" s="1151"/>
      <c r="N200" s="1148"/>
      <c r="O200" s="1242"/>
      <c r="P200" s="1148"/>
      <c r="Q200" s="1148"/>
      <c r="R200" s="1148"/>
      <c r="S200" s="1148"/>
      <c r="T200" s="1148"/>
      <c r="U200" s="1148"/>
      <c r="V200" s="1148"/>
      <c r="W200" s="1148"/>
      <c r="X200" s="1148"/>
      <c r="Y200" s="1148"/>
      <c r="Z200" s="1148"/>
      <c r="AA200" s="1148"/>
      <c r="AB200" s="1148"/>
      <c r="AC200" s="1148"/>
      <c r="AD200" s="1148"/>
      <c r="AE200" s="1148"/>
      <c r="AF200" s="1148"/>
      <c r="AG200" s="1148"/>
      <c r="AH200" s="1148"/>
      <c r="AI200" s="1148"/>
      <c r="AJ200" s="1148"/>
      <c r="AK200" s="1148"/>
      <c r="AL200" s="1148"/>
      <c r="AM200" s="1148"/>
      <c r="AN200" s="1148"/>
      <c r="AO200" s="1148"/>
      <c r="AP200" s="1148"/>
      <c r="AQ200" s="1148"/>
      <c r="AR200" s="1148"/>
      <c r="AS200" s="1148"/>
      <c r="AT200" s="1148"/>
      <c r="AU200" s="1148"/>
      <c r="AV200" s="1148"/>
      <c r="AW200" s="1148"/>
      <c r="AX200" s="1148"/>
      <c r="AY200" s="1148"/>
      <c r="AZ200" s="1148"/>
      <c r="BA200" s="1148"/>
      <c r="BB200" s="1148"/>
      <c r="BC200" s="1148"/>
      <c r="BD200" s="1148"/>
      <c r="BE200" s="1148"/>
      <c r="BF200" s="1148"/>
      <c r="BG200" s="1148"/>
      <c r="BH200" s="1148"/>
      <c r="BI200" s="1148"/>
      <c r="BJ200" s="1148"/>
      <c r="BK200" s="1148"/>
      <c r="BL200" s="1148"/>
      <c r="BM200" s="1148"/>
      <c r="BN200" s="1148"/>
      <c r="BO200" s="1148"/>
      <c r="BP200" s="1148"/>
      <c r="BQ200" s="1148"/>
      <c r="BR200" s="1148"/>
      <c r="BS200" s="1148"/>
      <c r="BT200" s="1148"/>
      <c r="BU200" s="1148"/>
      <c r="BV200" s="1148"/>
      <c r="BW200" s="1148"/>
      <c r="BX200" s="1148"/>
      <c r="BY200" s="1148"/>
      <c r="BZ200" s="1148"/>
      <c r="CA200" s="1148"/>
      <c r="CB200" s="1148"/>
      <c r="CC200" s="1148"/>
      <c r="CD200" s="1148"/>
      <c r="CE200" s="1148"/>
      <c r="CF200" s="1148"/>
      <c r="CG200" s="1148"/>
      <c r="CH200" s="1148"/>
      <c r="CI200" s="1148"/>
      <c r="CJ200" s="1148"/>
      <c r="CK200" s="1148"/>
      <c r="CL200" s="1148"/>
      <c r="CM200" s="1148"/>
      <c r="CN200" s="1148"/>
      <c r="CO200" s="1148"/>
      <c r="CP200" s="1148"/>
      <c r="CQ200" s="1148"/>
      <c r="CR200" s="1148"/>
      <c r="CS200" s="1148"/>
      <c r="CT200" s="1148"/>
      <c r="CU200" s="1148"/>
      <c r="CV200" s="1148"/>
      <c r="CW200" s="1148"/>
      <c r="CX200" s="1148"/>
      <c r="CY200" s="1148"/>
      <c r="CZ200" s="1148"/>
      <c r="DA200" s="1148"/>
      <c r="DB200" s="1148"/>
      <c r="DC200" s="1148"/>
      <c r="DI200" s="1148"/>
    </row>
    <row r="201" spans="1:113" hidden="1">
      <c r="A201" s="555" t="s">
        <v>213</v>
      </c>
      <c r="B201" s="1116">
        <v>44958</v>
      </c>
      <c r="C201" s="1115">
        <v>44978</v>
      </c>
      <c r="D201" s="1147">
        <v>17.53</v>
      </c>
      <c r="E201" s="368">
        <v>6.85</v>
      </c>
      <c r="F201" s="369">
        <v>9220</v>
      </c>
      <c r="G201" s="198"/>
      <c r="H201" s="198"/>
      <c r="I201" s="369"/>
      <c r="J201" s="369"/>
      <c r="K201" s="369"/>
      <c r="L201" s="369"/>
      <c r="M201" s="369"/>
      <c r="O201" s="1147">
        <v>7</v>
      </c>
      <c r="P201" s="555">
        <v>9570</v>
      </c>
      <c r="Q201" s="555" t="s">
        <v>51</v>
      </c>
      <c r="R201" s="555" t="s">
        <v>51</v>
      </c>
      <c r="S201" s="555">
        <v>408</v>
      </c>
      <c r="T201" s="555">
        <v>408</v>
      </c>
      <c r="U201" s="555"/>
      <c r="V201" s="555">
        <v>1430</v>
      </c>
      <c r="W201" s="555">
        <v>2740</v>
      </c>
      <c r="X201" s="555">
        <v>595</v>
      </c>
      <c r="Y201" s="555">
        <v>360</v>
      </c>
      <c r="Z201" s="555">
        <v>1040</v>
      </c>
      <c r="AA201" s="555">
        <v>20</v>
      </c>
      <c r="AB201" s="555">
        <v>2970</v>
      </c>
      <c r="AC201" s="555" t="s">
        <v>30</v>
      </c>
      <c r="AD201" s="555" t="s">
        <v>17</v>
      </c>
      <c r="AE201" s="555" t="s">
        <v>17</v>
      </c>
      <c r="AF201" s="555">
        <v>1.9E-2</v>
      </c>
      <c r="AG201" s="555" t="s">
        <v>37</v>
      </c>
      <c r="AH201" s="555" t="s">
        <v>17</v>
      </c>
      <c r="AI201" s="555">
        <v>3.0000000000000001E-3</v>
      </c>
      <c r="AJ201" s="555" t="s">
        <v>17</v>
      </c>
      <c r="AK201" s="555">
        <v>0.499</v>
      </c>
      <c r="AL201" s="555" t="s">
        <v>17</v>
      </c>
      <c r="AM201" s="555">
        <v>1.6E-2</v>
      </c>
      <c r="AN201" s="555" t="s">
        <v>30</v>
      </c>
      <c r="AO201" s="555">
        <v>2.1999999999999999E-2</v>
      </c>
      <c r="AP201" s="555">
        <v>0.05</v>
      </c>
      <c r="AQ201" s="555">
        <v>1.41</v>
      </c>
      <c r="AR201" s="555">
        <v>0.03</v>
      </c>
      <c r="AS201" s="555" t="s">
        <v>17</v>
      </c>
      <c r="AT201" s="555" t="s">
        <v>17</v>
      </c>
      <c r="AU201" s="555">
        <v>1.9E-2</v>
      </c>
      <c r="AV201" s="555" t="s">
        <v>37</v>
      </c>
      <c r="AW201" s="555">
        <v>2E-3</v>
      </c>
      <c r="AX201" s="555" t="s">
        <v>17</v>
      </c>
      <c r="AY201" s="555" t="s">
        <v>17</v>
      </c>
      <c r="AZ201" s="555">
        <v>0.54300000000000004</v>
      </c>
      <c r="BA201" s="555">
        <v>1E-3</v>
      </c>
      <c r="BB201" s="555">
        <v>1.6E-2</v>
      </c>
      <c r="BC201" s="555" t="s">
        <v>30</v>
      </c>
      <c r="BD201" s="555" t="s">
        <v>50</v>
      </c>
      <c r="BE201" s="555">
        <v>0.05</v>
      </c>
      <c r="BF201" s="555">
        <v>1.66</v>
      </c>
      <c r="BG201" s="555" t="s">
        <v>37</v>
      </c>
      <c r="BH201" s="555" t="s">
        <v>37</v>
      </c>
      <c r="BI201" s="555">
        <v>0.4</v>
      </c>
      <c r="BJ201" s="555">
        <v>0.7</v>
      </c>
      <c r="BK201" s="555">
        <v>0.02</v>
      </c>
      <c r="BL201" s="555">
        <v>7.0000000000000007E-2</v>
      </c>
      <c r="BM201" s="555">
        <v>0.09</v>
      </c>
      <c r="BN201" s="555">
        <v>115</v>
      </c>
      <c r="BO201" s="555">
        <v>105</v>
      </c>
      <c r="BP201" s="555">
        <v>4.6100000000000003</v>
      </c>
      <c r="BQ201" s="555" t="s">
        <v>53</v>
      </c>
      <c r="BR201" s="555" t="s">
        <v>85</v>
      </c>
      <c r="BS201" s="555" t="s">
        <v>85</v>
      </c>
      <c r="BT201" s="555" t="s">
        <v>85</v>
      </c>
      <c r="BU201" s="555" t="s">
        <v>85</v>
      </c>
      <c r="BV201" s="555" t="s">
        <v>85</v>
      </c>
      <c r="BW201" s="555" t="s">
        <v>85</v>
      </c>
      <c r="BX201" s="555" t="s">
        <v>85</v>
      </c>
      <c r="BY201" s="555" t="s">
        <v>85</v>
      </c>
      <c r="BZ201" s="555" t="s">
        <v>85</v>
      </c>
      <c r="CA201" s="555" t="s">
        <v>85</v>
      </c>
      <c r="CB201" s="555" t="s">
        <v>85</v>
      </c>
      <c r="CC201" s="555" t="s">
        <v>85</v>
      </c>
      <c r="CD201" s="555" t="s">
        <v>102</v>
      </c>
      <c r="CE201" s="555" t="s">
        <v>85</v>
      </c>
      <c r="CF201" s="555" t="s">
        <v>85</v>
      </c>
      <c r="CG201" s="555" t="s">
        <v>85</v>
      </c>
      <c r="CH201" s="555" t="s">
        <v>102</v>
      </c>
      <c r="CI201" s="555" t="s">
        <v>102</v>
      </c>
      <c r="CJ201" s="555" t="s">
        <v>332</v>
      </c>
      <c r="CK201" s="555" t="s">
        <v>0</v>
      </c>
      <c r="CL201" s="555" t="s">
        <v>333</v>
      </c>
      <c r="CM201" s="555" t="s">
        <v>0</v>
      </c>
      <c r="CN201" s="555" t="s">
        <v>0</v>
      </c>
      <c r="CO201" s="555" t="s">
        <v>332</v>
      </c>
      <c r="CP201" s="555" t="s">
        <v>332</v>
      </c>
      <c r="CQ201" s="555" t="s">
        <v>333</v>
      </c>
      <c r="CR201" s="555" t="s">
        <v>333</v>
      </c>
      <c r="CS201" s="555" t="s">
        <v>333</v>
      </c>
      <c r="CT201" s="555" t="s">
        <v>333</v>
      </c>
      <c r="CU201" s="555" t="s">
        <v>333</v>
      </c>
      <c r="CV201" s="555" t="s">
        <v>51</v>
      </c>
      <c r="CW201" s="555" t="s">
        <v>15</v>
      </c>
      <c r="CX201" s="555" t="s">
        <v>15</v>
      </c>
      <c r="CY201" s="555" t="s">
        <v>15</v>
      </c>
      <c r="CZ201" s="555" t="s">
        <v>15</v>
      </c>
      <c r="DA201" s="555" t="s">
        <v>15</v>
      </c>
      <c r="DB201" s="555" t="s">
        <v>51</v>
      </c>
      <c r="DC201" s="555" t="s">
        <v>53</v>
      </c>
    </row>
    <row r="202" spans="1:113" hidden="1">
      <c r="A202" s="555" t="s">
        <v>213</v>
      </c>
      <c r="B202" s="1116">
        <v>45017</v>
      </c>
      <c r="C202" s="1115">
        <v>45042</v>
      </c>
      <c r="D202" s="1147">
        <v>17.510000000000002</v>
      </c>
      <c r="E202" s="368">
        <v>6.75</v>
      </c>
      <c r="F202" s="369">
        <v>9710</v>
      </c>
      <c r="G202" s="198"/>
      <c r="H202" s="198"/>
      <c r="I202" s="369"/>
      <c r="J202" s="369"/>
      <c r="K202" s="369"/>
      <c r="L202" s="369"/>
      <c r="M202" s="369"/>
      <c r="O202" s="1147">
        <v>6.96</v>
      </c>
      <c r="P202" s="555">
        <v>9380</v>
      </c>
      <c r="Q202" s="555" t="s">
        <v>51</v>
      </c>
      <c r="R202" s="555" t="s">
        <v>51</v>
      </c>
      <c r="S202" s="555">
        <v>370</v>
      </c>
      <c r="T202" s="555">
        <v>370</v>
      </c>
      <c r="U202" s="555"/>
      <c r="V202" s="555">
        <v>1560</v>
      </c>
      <c r="W202" s="555">
        <v>2690</v>
      </c>
      <c r="X202" s="555">
        <v>655</v>
      </c>
      <c r="Y202" s="555">
        <v>336</v>
      </c>
      <c r="Z202" s="555">
        <v>1000</v>
      </c>
      <c r="AA202" s="555">
        <v>18</v>
      </c>
      <c r="AB202" s="555">
        <v>3020</v>
      </c>
      <c r="AC202" s="555" t="s">
        <v>30</v>
      </c>
      <c r="AD202" s="555" t="s">
        <v>17</v>
      </c>
      <c r="AE202" s="555" t="s">
        <v>17</v>
      </c>
      <c r="AF202" s="555">
        <v>2.1000000000000001E-2</v>
      </c>
      <c r="AG202" s="555" t="s">
        <v>37</v>
      </c>
      <c r="AH202" s="555" t="s">
        <v>17</v>
      </c>
      <c r="AI202" s="555">
        <v>2.7E-2</v>
      </c>
      <c r="AJ202" s="555" t="s">
        <v>17</v>
      </c>
      <c r="AK202" s="555">
        <v>0.53600000000000003</v>
      </c>
      <c r="AL202" s="555" t="s">
        <v>17</v>
      </c>
      <c r="AM202" s="555">
        <v>6.5000000000000002E-2</v>
      </c>
      <c r="AN202" s="555" t="s">
        <v>30</v>
      </c>
      <c r="AO202" s="555">
        <v>1.6E-2</v>
      </c>
      <c r="AP202" s="555">
        <v>0.06</v>
      </c>
      <c r="AQ202" s="555">
        <v>0.05</v>
      </c>
      <c r="AR202" s="555">
        <v>0.06</v>
      </c>
      <c r="AS202" s="555" t="s">
        <v>17</v>
      </c>
      <c r="AT202" s="555" t="s">
        <v>17</v>
      </c>
      <c r="AU202" s="555">
        <v>2.1000000000000001E-2</v>
      </c>
      <c r="AV202" s="555" t="s">
        <v>37</v>
      </c>
      <c r="AW202" s="555">
        <v>1E-3</v>
      </c>
      <c r="AX202" s="555">
        <v>3.2000000000000001E-2</v>
      </c>
      <c r="AY202" s="555">
        <v>6.0000000000000001E-3</v>
      </c>
      <c r="AZ202" s="555">
        <v>0.63600000000000001</v>
      </c>
      <c r="BA202" s="555">
        <v>1E-3</v>
      </c>
      <c r="BB202" s="555">
        <v>6.8000000000000005E-2</v>
      </c>
      <c r="BC202" s="555" t="s">
        <v>30</v>
      </c>
      <c r="BD202" s="555">
        <v>2.1999999999999999E-2</v>
      </c>
      <c r="BE202" s="555">
        <v>0.08</v>
      </c>
      <c r="BF202" s="555">
        <v>0.6</v>
      </c>
      <c r="BG202" s="555" t="s">
        <v>37</v>
      </c>
      <c r="BH202" s="555" t="s">
        <v>37</v>
      </c>
      <c r="BI202" s="555">
        <v>0.5</v>
      </c>
      <c r="BJ202" s="555">
        <v>0.52</v>
      </c>
      <c r="BK202" s="555">
        <v>0.01</v>
      </c>
      <c r="BL202" s="555">
        <v>0.01</v>
      </c>
      <c r="BM202" s="555">
        <v>0.02</v>
      </c>
      <c r="BN202" s="555">
        <v>116</v>
      </c>
      <c r="BO202" s="555">
        <v>104</v>
      </c>
      <c r="BP202" s="555">
        <v>5.21</v>
      </c>
      <c r="BQ202" s="555" t="s">
        <v>53</v>
      </c>
      <c r="BR202" s="555" t="s">
        <v>85</v>
      </c>
      <c r="BS202" s="555" t="s">
        <v>85</v>
      </c>
      <c r="BT202" s="555" t="s">
        <v>85</v>
      </c>
      <c r="BU202" s="555" t="s">
        <v>85</v>
      </c>
      <c r="BV202" s="555" t="s">
        <v>85</v>
      </c>
      <c r="BW202" s="555" t="s">
        <v>85</v>
      </c>
      <c r="BX202" s="555" t="s">
        <v>85</v>
      </c>
      <c r="BY202" s="555" t="s">
        <v>85</v>
      </c>
      <c r="BZ202" s="555" t="s">
        <v>85</v>
      </c>
      <c r="CA202" s="555" t="s">
        <v>85</v>
      </c>
      <c r="CB202" s="555" t="s">
        <v>85</v>
      </c>
      <c r="CC202" s="555" t="s">
        <v>85</v>
      </c>
      <c r="CD202" s="555" t="s">
        <v>102</v>
      </c>
      <c r="CE202" s="555" t="s">
        <v>85</v>
      </c>
      <c r="CF202" s="555" t="s">
        <v>85</v>
      </c>
      <c r="CG202" s="555" t="s">
        <v>85</v>
      </c>
      <c r="CH202" s="555" t="s">
        <v>102</v>
      </c>
      <c r="CI202" s="555" t="s">
        <v>102</v>
      </c>
      <c r="CJ202" s="555" t="s">
        <v>332</v>
      </c>
      <c r="CK202" s="555" t="s">
        <v>0</v>
      </c>
      <c r="CL202" s="555" t="s">
        <v>333</v>
      </c>
      <c r="CM202" s="555" t="s">
        <v>0</v>
      </c>
      <c r="CN202" s="555" t="s">
        <v>0</v>
      </c>
      <c r="CO202" s="555" t="s">
        <v>332</v>
      </c>
      <c r="CP202" s="555" t="s">
        <v>332</v>
      </c>
      <c r="CQ202" s="555" t="s">
        <v>333</v>
      </c>
      <c r="CR202" s="555" t="s">
        <v>333</v>
      </c>
      <c r="CS202" s="555" t="s">
        <v>333</v>
      </c>
      <c r="CT202" s="555" t="s">
        <v>333</v>
      </c>
      <c r="CU202" s="555" t="s">
        <v>333</v>
      </c>
      <c r="CV202" s="555" t="s">
        <v>51</v>
      </c>
      <c r="CW202" s="555" t="s">
        <v>15</v>
      </c>
      <c r="CX202" s="555" t="s">
        <v>15</v>
      </c>
      <c r="CY202" s="555" t="s">
        <v>15</v>
      </c>
      <c r="CZ202" s="555" t="s">
        <v>15</v>
      </c>
      <c r="DA202" s="555" t="s">
        <v>15</v>
      </c>
      <c r="DB202" s="555" t="s">
        <v>51</v>
      </c>
      <c r="DC202" s="555" t="s">
        <v>53</v>
      </c>
    </row>
    <row r="203" spans="1:113" hidden="1">
      <c r="A203" s="555" t="s">
        <v>213</v>
      </c>
      <c r="B203" s="1116">
        <v>45078</v>
      </c>
      <c r="C203" s="1115">
        <v>45103</v>
      </c>
      <c r="D203" s="1147">
        <v>17.399999999999999</v>
      </c>
      <c r="E203" s="368">
        <v>6.87</v>
      </c>
      <c r="F203" s="369">
        <v>8930</v>
      </c>
      <c r="G203" s="198"/>
      <c r="H203" s="198"/>
      <c r="I203" s="369"/>
      <c r="J203" s="369"/>
      <c r="K203" s="369"/>
      <c r="L203" s="369"/>
      <c r="M203" s="369"/>
      <c r="O203" s="1147">
        <v>7.02</v>
      </c>
      <c r="P203" s="555">
        <v>9830</v>
      </c>
      <c r="Q203" s="555" t="s">
        <v>51</v>
      </c>
      <c r="R203" s="555" t="s">
        <v>51</v>
      </c>
      <c r="S203" s="555">
        <v>420</v>
      </c>
      <c r="T203" s="555">
        <v>420</v>
      </c>
      <c r="U203" s="555"/>
      <c r="V203" s="555">
        <v>1450</v>
      </c>
      <c r="W203" s="555">
        <v>2650</v>
      </c>
      <c r="X203" s="555">
        <v>578</v>
      </c>
      <c r="Y203" s="555">
        <v>320</v>
      </c>
      <c r="Z203" s="555">
        <v>886</v>
      </c>
      <c r="AA203" s="555">
        <v>17</v>
      </c>
      <c r="AB203" s="555">
        <v>2760</v>
      </c>
      <c r="AC203" s="555" t="s">
        <v>30</v>
      </c>
      <c r="AD203" s="555" t="s">
        <v>17</v>
      </c>
      <c r="AE203" s="555" t="s">
        <v>17</v>
      </c>
      <c r="AF203" s="555">
        <v>1.7000000000000001E-2</v>
      </c>
      <c r="AG203" s="555" t="s">
        <v>37</v>
      </c>
      <c r="AH203" s="555" t="s">
        <v>17</v>
      </c>
      <c r="AI203" s="555">
        <v>0.13700000000000001</v>
      </c>
      <c r="AJ203" s="555" t="s">
        <v>17</v>
      </c>
      <c r="AK203" s="555">
        <v>0.505</v>
      </c>
      <c r="AL203" s="555" t="s">
        <v>17</v>
      </c>
      <c r="AM203" s="555">
        <v>5.8999999999999997E-2</v>
      </c>
      <c r="AN203" s="555" t="s">
        <v>30</v>
      </c>
      <c r="AO203" s="555">
        <v>0.02</v>
      </c>
      <c r="AP203" s="555">
        <v>0.05</v>
      </c>
      <c r="AQ203" s="555">
        <v>0.05</v>
      </c>
      <c r="AR203" s="555">
        <v>0.02</v>
      </c>
      <c r="AS203" s="555" t="s">
        <v>17</v>
      </c>
      <c r="AT203" s="555" t="s">
        <v>17</v>
      </c>
      <c r="AU203" s="555">
        <v>0.02</v>
      </c>
      <c r="AV203" s="555" t="s">
        <v>37</v>
      </c>
      <c r="AW203" s="555">
        <v>1E-3</v>
      </c>
      <c r="AX203" s="555">
        <v>0.17299999999999999</v>
      </c>
      <c r="AY203" s="555">
        <v>6.0000000000000001E-3</v>
      </c>
      <c r="AZ203" s="555">
        <v>0.61799999999999999</v>
      </c>
      <c r="BA203" s="555" t="s">
        <v>17</v>
      </c>
      <c r="BB203" s="555">
        <v>7.1999999999999995E-2</v>
      </c>
      <c r="BC203" s="555" t="s">
        <v>30</v>
      </c>
      <c r="BD203" s="555">
        <v>2.1000000000000001E-2</v>
      </c>
      <c r="BE203" s="555" t="s">
        <v>52</v>
      </c>
      <c r="BF203" s="555">
        <v>0.27</v>
      </c>
      <c r="BG203" s="555" t="s">
        <v>37</v>
      </c>
      <c r="BH203" s="555" t="s">
        <v>37</v>
      </c>
      <c r="BI203" s="555">
        <v>0.4</v>
      </c>
      <c r="BJ203" s="555">
        <v>0.28999999999999998</v>
      </c>
      <c r="BK203" s="555"/>
      <c r="BL203" s="555" t="s">
        <v>30</v>
      </c>
      <c r="BM203" s="555"/>
      <c r="BN203" s="555">
        <v>113</v>
      </c>
      <c r="BO203" s="555">
        <v>94.2</v>
      </c>
      <c r="BP203" s="555">
        <v>9.24</v>
      </c>
      <c r="BQ203" s="555" t="s">
        <v>53</v>
      </c>
      <c r="BR203" s="555" t="s">
        <v>85</v>
      </c>
      <c r="BS203" s="555" t="s">
        <v>85</v>
      </c>
      <c r="BT203" s="555" t="s">
        <v>85</v>
      </c>
      <c r="BU203" s="555" t="s">
        <v>85</v>
      </c>
      <c r="BV203" s="555" t="s">
        <v>85</v>
      </c>
      <c r="BW203" s="555" t="s">
        <v>85</v>
      </c>
      <c r="BX203" s="555" t="s">
        <v>85</v>
      </c>
      <c r="BY203" s="555" t="s">
        <v>85</v>
      </c>
      <c r="BZ203" s="555" t="s">
        <v>85</v>
      </c>
      <c r="CA203" s="555" t="s">
        <v>85</v>
      </c>
      <c r="CB203" s="555" t="s">
        <v>85</v>
      </c>
      <c r="CC203" s="555" t="s">
        <v>85</v>
      </c>
      <c r="CD203" s="555" t="s">
        <v>102</v>
      </c>
      <c r="CE203" s="555" t="s">
        <v>85</v>
      </c>
      <c r="CF203" s="555" t="s">
        <v>85</v>
      </c>
      <c r="CG203" s="555" t="s">
        <v>85</v>
      </c>
      <c r="CH203" s="555" t="s">
        <v>102</v>
      </c>
      <c r="CI203" s="555" t="s">
        <v>102</v>
      </c>
      <c r="CJ203" s="555" t="s">
        <v>332</v>
      </c>
      <c r="CK203" s="555" t="s">
        <v>0</v>
      </c>
      <c r="CL203" s="555" t="s">
        <v>333</v>
      </c>
      <c r="CM203" s="555" t="s">
        <v>0</v>
      </c>
      <c r="CN203" s="555" t="s">
        <v>0</v>
      </c>
      <c r="CO203" s="555" t="s">
        <v>332</v>
      </c>
      <c r="CP203" s="555" t="s">
        <v>332</v>
      </c>
      <c r="CQ203" s="555" t="s">
        <v>333</v>
      </c>
      <c r="CR203" s="555" t="s">
        <v>333</v>
      </c>
      <c r="CS203" s="555" t="s">
        <v>333</v>
      </c>
      <c r="CT203" s="555" t="s">
        <v>333</v>
      </c>
      <c r="CU203" s="555" t="s">
        <v>333</v>
      </c>
      <c r="CV203" s="555" t="s">
        <v>51</v>
      </c>
      <c r="CW203" s="555" t="s">
        <v>15</v>
      </c>
      <c r="CX203" s="555" t="s">
        <v>15</v>
      </c>
      <c r="CY203" s="555" t="s">
        <v>15</v>
      </c>
      <c r="CZ203" s="555" t="s">
        <v>15</v>
      </c>
      <c r="DA203" s="555" t="s">
        <v>15</v>
      </c>
      <c r="DB203" s="555" t="s">
        <v>51</v>
      </c>
      <c r="DC203" s="555" t="s">
        <v>53</v>
      </c>
    </row>
    <row r="204" spans="1:113" hidden="1">
      <c r="A204" s="555" t="s">
        <v>213</v>
      </c>
      <c r="B204" s="1116">
        <v>45139</v>
      </c>
      <c r="C204" s="1115">
        <v>45154</v>
      </c>
      <c r="D204" s="1147">
        <v>17.47</v>
      </c>
      <c r="E204" s="368">
        <v>7.1</v>
      </c>
      <c r="F204" s="369">
        <v>8850</v>
      </c>
      <c r="G204" s="198"/>
      <c r="H204" s="198"/>
      <c r="I204" s="369"/>
      <c r="J204" s="369"/>
      <c r="K204" s="369"/>
      <c r="L204" s="369"/>
      <c r="M204" s="369"/>
      <c r="N204" s="555" t="s">
        <v>764</v>
      </c>
      <c r="O204" s="1147">
        <v>7.09</v>
      </c>
      <c r="P204" s="555">
        <v>9450</v>
      </c>
      <c r="Q204" s="555" t="s">
        <v>51</v>
      </c>
      <c r="R204" s="555" t="s">
        <v>51</v>
      </c>
      <c r="S204" s="555">
        <v>413</v>
      </c>
      <c r="T204" s="555">
        <v>413</v>
      </c>
      <c r="U204" s="555">
        <v>57</v>
      </c>
      <c r="V204" s="555">
        <v>1480</v>
      </c>
      <c r="W204" s="555">
        <v>2580</v>
      </c>
      <c r="X204" s="555">
        <v>646</v>
      </c>
      <c r="Y204" s="555">
        <v>367</v>
      </c>
      <c r="Z204" s="555">
        <v>1080</v>
      </c>
      <c r="AA204" s="555">
        <v>21</v>
      </c>
      <c r="AB204" s="555">
        <v>3120</v>
      </c>
      <c r="AC204" s="555" t="s">
        <v>30</v>
      </c>
      <c r="AD204" s="555" t="s">
        <v>17</v>
      </c>
      <c r="AE204" s="555" t="s">
        <v>17</v>
      </c>
      <c r="AF204" s="555">
        <v>1.9E-2</v>
      </c>
      <c r="AG204" s="555" t="s">
        <v>37</v>
      </c>
      <c r="AH204" s="555" t="s">
        <v>17</v>
      </c>
      <c r="AI204" s="555">
        <v>0.47499999999999998</v>
      </c>
      <c r="AJ204" s="555" t="s">
        <v>17</v>
      </c>
      <c r="AK204" s="555">
        <v>0.58299999999999996</v>
      </c>
      <c r="AL204" s="555" t="s">
        <v>17</v>
      </c>
      <c r="AM204" s="555">
        <v>6.6000000000000003E-2</v>
      </c>
      <c r="AN204" s="555" t="s">
        <v>30</v>
      </c>
      <c r="AO204" s="555">
        <v>2.3E-2</v>
      </c>
      <c r="AP204" s="555" t="s">
        <v>52</v>
      </c>
      <c r="AQ204" s="555" t="s">
        <v>52</v>
      </c>
      <c r="AR204" s="555">
        <v>0.03</v>
      </c>
      <c r="AS204" s="555" t="s">
        <v>17</v>
      </c>
      <c r="AT204" s="555" t="s">
        <v>17</v>
      </c>
      <c r="AU204" s="555">
        <v>2.1000000000000001E-2</v>
      </c>
      <c r="AV204" s="555" t="s">
        <v>37</v>
      </c>
      <c r="AW204" s="555" t="s">
        <v>17</v>
      </c>
      <c r="AX204" s="555">
        <v>0.51700000000000002</v>
      </c>
      <c r="AY204" s="555">
        <v>2E-3</v>
      </c>
      <c r="AZ204" s="555">
        <v>0.60299999999999998</v>
      </c>
      <c r="BA204" s="555">
        <v>1E-3</v>
      </c>
      <c r="BB204" s="555">
        <v>6.9000000000000006E-2</v>
      </c>
      <c r="BC204" s="555" t="s">
        <v>30</v>
      </c>
      <c r="BD204" s="555">
        <v>2.1999999999999999E-2</v>
      </c>
      <c r="BE204" s="555">
        <v>0.05</v>
      </c>
      <c r="BF204" s="555">
        <v>0.24</v>
      </c>
      <c r="BG204" s="555" t="s">
        <v>37</v>
      </c>
      <c r="BH204" s="555" t="s">
        <v>37</v>
      </c>
      <c r="BI204" s="555">
        <v>0.4</v>
      </c>
      <c r="BJ204" s="555">
        <v>0.22</v>
      </c>
      <c r="BK204" s="555"/>
      <c r="BL204" s="555">
        <v>0.02</v>
      </c>
      <c r="BM204" s="555"/>
      <c r="BN204" s="555">
        <v>112</v>
      </c>
      <c r="BO204" s="555">
        <v>110</v>
      </c>
      <c r="BP204" s="555">
        <v>0.85</v>
      </c>
      <c r="BQ204" s="555" t="s">
        <v>53</v>
      </c>
      <c r="BR204" s="555" t="s">
        <v>85</v>
      </c>
      <c r="BS204" s="555" t="s">
        <v>85</v>
      </c>
      <c r="BT204" s="555" t="s">
        <v>85</v>
      </c>
      <c r="BU204" s="555" t="s">
        <v>85</v>
      </c>
      <c r="BV204" s="555" t="s">
        <v>85</v>
      </c>
      <c r="BW204" s="555" t="s">
        <v>85</v>
      </c>
      <c r="BX204" s="555" t="s">
        <v>85</v>
      </c>
      <c r="BY204" s="555" t="s">
        <v>85</v>
      </c>
      <c r="BZ204" s="555" t="s">
        <v>85</v>
      </c>
      <c r="CA204" s="555" t="s">
        <v>85</v>
      </c>
      <c r="CB204" s="555" t="s">
        <v>85</v>
      </c>
      <c r="CC204" s="555" t="s">
        <v>85</v>
      </c>
      <c r="CD204" s="555" t="s">
        <v>102</v>
      </c>
      <c r="CE204" s="555" t="s">
        <v>85</v>
      </c>
      <c r="CF204" s="555" t="s">
        <v>85</v>
      </c>
      <c r="CG204" s="555" t="s">
        <v>85</v>
      </c>
      <c r="CH204" s="555" t="s">
        <v>102</v>
      </c>
      <c r="CI204" s="555" t="s">
        <v>102</v>
      </c>
      <c r="CJ204" s="555" t="s">
        <v>332</v>
      </c>
      <c r="CK204" s="555" t="s">
        <v>0</v>
      </c>
      <c r="CL204" s="555" t="s">
        <v>333</v>
      </c>
      <c r="CM204" s="555" t="s">
        <v>0</v>
      </c>
      <c r="CN204" s="555" t="s">
        <v>0</v>
      </c>
      <c r="CO204" s="555" t="s">
        <v>332</v>
      </c>
      <c r="CP204" s="555" t="s">
        <v>332</v>
      </c>
      <c r="CQ204" s="555" t="s">
        <v>333</v>
      </c>
      <c r="CR204" s="555" t="s">
        <v>333</v>
      </c>
      <c r="CS204" s="555" t="s">
        <v>333</v>
      </c>
      <c r="CT204" s="555" t="s">
        <v>333</v>
      </c>
      <c r="CU204" s="555" t="s">
        <v>333</v>
      </c>
      <c r="CV204" s="555" t="s">
        <v>51</v>
      </c>
      <c r="CW204" s="555" t="s">
        <v>15</v>
      </c>
      <c r="CX204" s="555" t="s">
        <v>15</v>
      </c>
      <c r="CY204" s="555" t="s">
        <v>15</v>
      </c>
      <c r="CZ204" s="555" t="s">
        <v>15</v>
      </c>
      <c r="DA204" s="555" t="s">
        <v>15</v>
      </c>
      <c r="DB204" s="555" t="s">
        <v>51</v>
      </c>
      <c r="DC204" s="555" t="s">
        <v>53</v>
      </c>
    </row>
    <row r="205" spans="1:113" hidden="1">
      <c r="A205" s="555" t="s">
        <v>213</v>
      </c>
      <c r="B205" s="1116">
        <v>45200</v>
      </c>
      <c r="C205" s="1115">
        <v>45210</v>
      </c>
      <c r="D205" s="1147">
        <v>17.579999999999998</v>
      </c>
      <c r="E205" s="368">
        <v>6.99</v>
      </c>
      <c r="F205" s="369">
        <v>8770</v>
      </c>
      <c r="G205" s="198"/>
      <c r="H205" s="198"/>
      <c r="I205" s="369"/>
      <c r="J205" s="369"/>
      <c r="K205" s="369"/>
      <c r="L205" s="369"/>
      <c r="M205" s="369"/>
      <c r="O205" s="1147">
        <v>6.97</v>
      </c>
      <c r="P205" s="555">
        <v>9430</v>
      </c>
      <c r="Q205" s="555" t="s">
        <v>51</v>
      </c>
      <c r="R205" s="555" t="s">
        <v>51</v>
      </c>
      <c r="S205" s="555">
        <v>415</v>
      </c>
      <c r="T205" s="555">
        <v>415</v>
      </c>
      <c r="U205" s="555">
        <v>45</v>
      </c>
      <c r="V205" s="555">
        <v>1580</v>
      </c>
      <c r="W205" s="555">
        <v>2480</v>
      </c>
      <c r="X205" s="555">
        <v>644</v>
      </c>
      <c r="Y205" s="555">
        <v>355</v>
      </c>
      <c r="Z205" s="555">
        <v>1010</v>
      </c>
      <c r="AA205" s="555">
        <v>20</v>
      </c>
      <c r="AB205" s="555">
        <v>3070</v>
      </c>
      <c r="AC205" s="555" t="s">
        <v>30</v>
      </c>
      <c r="AD205" s="555" t="s">
        <v>17</v>
      </c>
      <c r="AE205" s="555" t="s">
        <v>17</v>
      </c>
      <c r="AF205" s="555">
        <v>1.9E-2</v>
      </c>
      <c r="AG205" s="555" t="s">
        <v>37</v>
      </c>
      <c r="AH205" s="555" t="s">
        <v>17</v>
      </c>
      <c r="AI205" s="555">
        <v>0.61599999999999999</v>
      </c>
      <c r="AJ205" s="555" t="s">
        <v>17</v>
      </c>
      <c r="AK205" s="555">
        <v>0.56100000000000005</v>
      </c>
      <c r="AL205" s="555" t="s">
        <v>17</v>
      </c>
      <c r="AM205" s="555">
        <v>7.0999999999999994E-2</v>
      </c>
      <c r="AN205" s="555" t="s">
        <v>30</v>
      </c>
      <c r="AO205" s="555">
        <v>1.7000000000000001E-2</v>
      </c>
      <c r="AP205" s="555">
        <v>7.0000000000000007E-2</v>
      </c>
      <c r="AQ205" s="555" t="s">
        <v>52</v>
      </c>
      <c r="AR205" s="555">
        <v>0.05</v>
      </c>
      <c r="AS205" s="555" t="s">
        <v>17</v>
      </c>
      <c r="AT205" s="555" t="s">
        <v>17</v>
      </c>
      <c r="AU205" s="555">
        <v>2.1999999999999999E-2</v>
      </c>
      <c r="AV205" s="555" t="s">
        <v>37</v>
      </c>
      <c r="AW205" s="555">
        <v>2E-3</v>
      </c>
      <c r="AX205" s="555">
        <v>0.67</v>
      </c>
      <c r="AY205" s="555">
        <v>8.0000000000000002E-3</v>
      </c>
      <c r="AZ205" s="555">
        <v>0.63500000000000001</v>
      </c>
      <c r="BA205" s="555">
        <v>1E-3</v>
      </c>
      <c r="BB205" s="555">
        <v>7.3999999999999996E-2</v>
      </c>
      <c r="BC205" s="555" t="s">
        <v>30</v>
      </c>
      <c r="BD205" s="555">
        <v>2.1999999999999999E-2</v>
      </c>
      <c r="BE205" s="555">
        <v>0.06</v>
      </c>
      <c r="BF205" s="555">
        <v>0.53</v>
      </c>
      <c r="BG205" s="555" t="s">
        <v>37</v>
      </c>
      <c r="BH205" s="555" t="s">
        <v>37</v>
      </c>
      <c r="BI205" s="555">
        <v>0.4</v>
      </c>
      <c r="BJ205" s="555">
        <v>0.17</v>
      </c>
      <c r="BK205" s="555" t="s">
        <v>30</v>
      </c>
      <c r="BL205" s="555">
        <v>0.05</v>
      </c>
      <c r="BM205" s="555">
        <v>0.05</v>
      </c>
      <c r="BN205" s="555">
        <v>111</v>
      </c>
      <c r="BO205" s="555">
        <v>106</v>
      </c>
      <c r="BP205" s="555">
        <v>2.46</v>
      </c>
      <c r="BQ205" s="555" t="s">
        <v>53</v>
      </c>
      <c r="BR205" s="555" t="s">
        <v>85</v>
      </c>
      <c r="BS205" s="555" t="s">
        <v>85</v>
      </c>
      <c r="BT205" s="555" t="s">
        <v>85</v>
      </c>
      <c r="BU205" s="555" t="s">
        <v>85</v>
      </c>
      <c r="BV205" s="555" t="s">
        <v>85</v>
      </c>
      <c r="BW205" s="555" t="s">
        <v>85</v>
      </c>
      <c r="BX205" s="555" t="s">
        <v>85</v>
      </c>
      <c r="BY205" s="555" t="s">
        <v>85</v>
      </c>
      <c r="BZ205" s="555" t="s">
        <v>85</v>
      </c>
      <c r="CA205" s="555" t="s">
        <v>85</v>
      </c>
      <c r="CB205" s="555" t="s">
        <v>85</v>
      </c>
      <c r="CC205" s="555" t="s">
        <v>85</v>
      </c>
      <c r="CD205" s="555" t="s">
        <v>102</v>
      </c>
      <c r="CE205" s="555" t="s">
        <v>85</v>
      </c>
      <c r="CF205" s="555" t="s">
        <v>85</v>
      </c>
      <c r="CG205" s="555" t="s">
        <v>85</v>
      </c>
      <c r="CH205" s="555" t="s">
        <v>102</v>
      </c>
      <c r="CI205" s="555" t="s">
        <v>102</v>
      </c>
      <c r="CJ205" s="555" t="s">
        <v>332</v>
      </c>
      <c r="CK205" s="555" t="s">
        <v>0</v>
      </c>
      <c r="CL205" s="555" t="s">
        <v>333</v>
      </c>
      <c r="CM205" s="555" t="s">
        <v>0</v>
      </c>
      <c r="CN205" s="555" t="s">
        <v>0</v>
      </c>
      <c r="CO205" s="555" t="s">
        <v>332</v>
      </c>
      <c r="CP205" s="555" t="s">
        <v>332</v>
      </c>
      <c r="CQ205" s="555" t="s">
        <v>333</v>
      </c>
      <c r="CR205" s="555" t="s">
        <v>333</v>
      </c>
      <c r="CS205" s="555" t="s">
        <v>333</v>
      </c>
      <c r="CT205" s="555" t="s">
        <v>333</v>
      </c>
      <c r="CU205" s="555" t="s">
        <v>333</v>
      </c>
      <c r="CV205" s="555" t="s">
        <v>51</v>
      </c>
      <c r="CW205" s="555" t="s">
        <v>15</v>
      </c>
      <c r="CX205" s="555" t="s">
        <v>15</v>
      </c>
      <c r="CY205" s="555" t="s">
        <v>15</v>
      </c>
      <c r="CZ205" s="555" t="s">
        <v>15</v>
      </c>
      <c r="DA205" s="555" t="s">
        <v>15</v>
      </c>
      <c r="DB205" s="555" t="s">
        <v>51</v>
      </c>
      <c r="DC205" s="555" t="s">
        <v>53</v>
      </c>
    </row>
    <row r="206" spans="1:113" hidden="1">
      <c r="A206" s="555" t="s">
        <v>213</v>
      </c>
      <c r="B206" s="1116">
        <v>45261</v>
      </c>
      <c r="C206" s="1115">
        <v>45272</v>
      </c>
      <c r="D206" s="1147">
        <v>17.670000000000002</v>
      </c>
      <c r="E206" s="368">
        <v>6.86</v>
      </c>
      <c r="F206" s="369">
        <v>7800</v>
      </c>
      <c r="G206" s="198"/>
      <c r="H206" s="198"/>
      <c r="I206" s="369"/>
      <c r="J206" s="369"/>
      <c r="K206" s="369"/>
      <c r="L206" s="369"/>
      <c r="M206" s="369"/>
      <c r="O206" s="1147">
        <v>7.14</v>
      </c>
      <c r="P206" s="555">
        <v>10000</v>
      </c>
      <c r="Q206" s="555" t="s">
        <v>51</v>
      </c>
      <c r="R206" s="555" t="s">
        <v>51</v>
      </c>
      <c r="S206" s="555">
        <v>402</v>
      </c>
      <c r="T206" s="555">
        <v>402</v>
      </c>
      <c r="U206" s="555">
        <v>35</v>
      </c>
      <c r="V206" s="555">
        <v>1380</v>
      </c>
      <c r="W206" s="555">
        <v>2270</v>
      </c>
      <c r="X206" s="555">
        <v>661</v>
      </c>
      <c r="Y206" s="555">
        <v>364</v>
      </c>
      <c r="Z206" s="555">
        <v>1040</v>
      </c>
      <c r="AA206" s="555">
        <v>21</v>
      </c>
      <c r="AB206" s="555">
        <v>3150</v>
      </c>
      <c r="AC206" s="555" t="s">
        <v>30</v>
      </c>
      <c r="AD206" s="555" t="s">
        <v>17</v>
      </c>
      <c r="AE206" s="555" t="s">
        <v>17</v>
      </c>
      <c r="AF206" s="555">
        <v>0.02</v>
      </c>
      <c r="AG206" s="555" t="s">
        <v>37</v>
      </c>
      <c r="AH206" s="555" t="s">
        <v>17</v>
      </c>
      <c r="AI206" s="555">
        <v>0.66</v>
      </c>
      <c r="AJ206" s="555" t="s">
        <v>17</v>
      </c>
      <c r="AK206" s="555">
        <v>0.624</v>
      </c>
      <c r="AL206" s="555" t="s">
        <v>17</v>
      </c>
      <c r="AM206" s="555">
        <v>6.8000000000000005E-2</v>
      </c>
      <c r="AN206" s="555" t="s">
        <v>30</v>
      </c>
      <c r="AO206" s="555">
        <v>1.6E-2</v>
      </c>
      <c r="AP206" s="555">
        <v>0.11</v>
      </c>
      <c r="AQ206" s="555" t="s">
        <v>52</v>
      </c>
      <c r="AR206" s="555">
        <v>0.14000000000000001</v>
      </c>
      <c r="AS206" s="555" t="s">
        <v>17</v>
      </c>
      <c r="AT206" s="555" t="s">
        <v>17</v>
      </c>
      <c r="AU206" s="555">
        <v>2.4E-2</v>
      </c>
      <c r="AV206" s="555" t="s">
        <v>37</v>
      </c>
      <c r="AW206" s="555">
        <v>2E-3</v>
      </c>
      <c r="AX206" s="555">
        <v>0.75</v>
      </c>
      <c r="AY206" s="555">
        <v>1.7999999999999999E-2</v>
      </c>
      <c r="AZ206" s="555">
        <v>0.625</v>
      </c>
      <c r="BA206" s="555">
        <v>1E-3</v>
      </c>
      <c r="BB206" s="555">
        <v>7.1999999999999995E-2</v>
      </c>
      <c r="BC206" s="555" t="s">
        <v>30</v>
      </c>
      <c r="BD206" s="555">
        <v>2.9000000000000001E-2</v>
      </c>
      <c r="BE206" s="555" t="s">
        <v>52</v>
      </c>
      <c r="BF206" s="555">
        <v>0.81</v>
      </c>
      <c r="BG206" s="555" t="s">
        <v>37</v>
      </c>
      <c r="BH206" s="555" t="s">
        <v>37</v>
      </c>
      <c r="BI206" s="555">
        <v>0.4</v>
      </c>
      <c r="BJ206" s="555">
        <v>0.5</v>
      </c>
      <c r="BK206" s="555">
        <v>0.01</v>
      </c>
      <c r="BL206" s="555">
        <v>0.06</v>
      </c>
      <c r="BM206" s="555">
        <v>7.0000000000000007E-2</v>
      </c>
      <c r="BN206" s="555">
        <v>101</v>
      </c>
      <c r="BO206" s="555">
        <v>109</v>
      </c>
      <c r="BP206" s="555">
        <v>3.78</v>
      </c>
      <c r="BQ206" s="555" t="s">
        <v>53</v>
      </c>
      <c r="BR206" s="555" t="s">
        <v>85</v>
      </c>
      <c r="BS206" s="555" t="s">
        <v>85</v>
      </c>
      <c r="BT206" s="555" t="s">
        <v>85</v>
      </c>
      <c r="BU206" s="555" t="s">
        <v>85</v>
      </c>
      <c r="BV206" s="555" t="s">
        <v>85</v>
      </c>
      <c r="BW206" s="555" t="s">
        <v>85</v>
      </c>
      <c r="BX206" s="555" t="s">
        <v>85</v>
      </c>
      <c r="BY206" s="555" t="s">
        <v>85</v>
      </c>
      <c r="BZ206" s="555" t="s">
        <v>85</v>
      </c>
      <c r="CA206" s="555" t="s">
        <v>85</v>
      </c>
      <c r="CB206" s="555" t="s">
        <v>85</v>
      </c>
      <c r="CC206" s="555" t="s">
        <v>85</v>
      </c>
      <c r="CD206" s="555" t="s">
        <v>102</v>
      </c>
      <c r="CE206" s="555" t="s">
        <v>85</v>
      </c>
      <c r="CF206" s="555" t="s">
        <v>85</v>
      </c>
      <c r="CG206" s="555" t="s">
        <v>85</v>
      </c>
      <c r="CH206" s="555" t="s">
        <v>102</v>
      </c>
      <c r="CI206" s="555" t="s">
        <v>102</v>
      </c>
      <c r="CJ206" s="555" t="s">
        <v>332</v>
      </c>
      <c r="CK206" s="555" t="s">
        <v>0</v>
      </c>
      <c r="CL206" s="555" t="s">
        <v>333</v>
      </c>
      <c r="CM206" s="555" t="s">
        <v>0</v>
      </c>
      <c r="CN206" s="555" t="s">
        <v>0</v>
      </c>
      <c r="CO206" s="555" t="s">
        <v>332</v>
      </c>
      <c r="CP206" s="555" t="s">
        <v>332</v>
      </c>
      <c r="CQ206" s="555" t="s">
        <v>333</v>
      </c>
      <c r="CR206" s="555" t="s">
        <v>333</v>
      </c>
      <c r="CS206" s="555" t="s">
        <v>333</v>
      </c>
      <c r="CT206" s="555" t="s">
        <v>333</v>
      </c>
      <c r="CU206" s="555" t="s">
        <v>333</v>
      </c>
      <c r="CV206" s="555" t="s">
        <v>51</v>
      </c>
      <c r="CW206" s="555" t="s">
        <v>15</v>
      </c>
      <c r="CX206" s="555" t="s">
        <v>15</v>
      </c>
      <c r="CY206" s="555" t="s">
        <v>15</v>
      </c>
      <c r="CZ206" s="555" t="s">
        <v>15</v>
      </c>
      <c r="DA206" s="555" t="s">
        <v>15</v>
      </c>
      <c r="DB206" s="555" t="s">
        <v>51</v>
      </c>
      <c r="DC206" s="555" t="s">
        <v>53</v>
      </c>
    </row>
    <row r="207" spans="1:113" hidden="1">
      <c r="A207" s="555" t="s">
        <v>213</v>
      </c>
      <c r="B207" s="1116">
        <v>45323</v>
      </c>
      <c r="C207" s="1115">
        <v>45350</v>
      </c>
      <c r="D207" s="1147">
        <v>17.850000000000001</v>
      </c>
      <c r="E207" s="368">
        <v>6.94</v>
      </c>
      <c r="F207" s="369">
        <v>8760</v>
      </c>
      <c r="G207" s="198">
        <v>25.5</v>
      </c>
      <c r="H207" s="198"/>
      <c r="I207" s="369"/>
      <c r="J207" s="369" t="s">
        <v>245</v>
      </c>
      <c r="K207" s="369" t="s">
        <v>246</v>
      </c>
      <c r="L207" s="369" t="s">
        <v>433</v>
      </c>
      <c r="M207" s="369"/>
      <c r="O207" s="1147">
        <v>7.07</v>
      </c>
      <c r="P207" s="555">
        <v>9990</v>
      </c>
      <c r="Q207" s="555" t="s">
        <v>51</v>
      </c>
      <c r="R207" s="555" t="s">
        <v>51</v>
      </c>
      <c r="S207" s="555">
        <v>412</v>
      </c>
      <c r="T207" s="555">
        <v>412</v>
      </c>
      <c r="U207" s="555">
        <v>27</v>
      </c>
      <c r="V207" s="555">
        <v>1340</v>
      </c>
      <c r="W207" s="555">
        <v>2490</v>
      </c>
      <c r="X207" s="555">
        <v>556</v>
      </c>
      <c r="Y207" s="555">
        <v>355</v>
      </c>
      <c r="Z207" s="555">
        <v>1040</v>
      </c>
      <c r="AA207" s="555">
        <v>20</v>
      </c>
      <c r="AB207" s="555">
        <v>2850</v>
      </c>
      <c r="AC207" s="555" t="s">
        <v>30</v>
      </c>
      <c r="AD207" s="555" t="s">
        <v>17</v>
      </c>
      <c r="AE207" s="555" t="s">
        <v>17</v>
      </c>
      <c r="AF207" s="555">
        <v>2.1999999999999999E-2</v>
      </c>
      <c r="AG207" s="555">
        <v>1E-4</v>
      </c>
      <c r="AH207" s="555" t="s">
        <v>17</v>
      </c>
      <c r="AI207" s="555">
        <v>0.624</v>
      </c>
      <c r="AJ207" s="555" t="s">
        <v>17</v>
      </c>
      <c r="AK207" s="555">
        <v>0.55600000000000005</v>
      </c>
      <c r="AL207" s="555" t="s">
        <v>17</v>
      </c>
      <c r="AM207" s="555">
        <v>6.4000000000000001E-2</v>
      </c>
      <c r="AN207" s="555" t="s">
        <v>30</v>
      </c>
      <c r="AO207" s="555">
        <v>3.3000000000000002E-2</v>
      </c>
      <c r="AP207" s="555" t="s">
        <v>52</v>
      </c>
      <c r="AQ207" s="555" t="s">
        <v>52</v>
      </c>
      <c r="AR207" s="555">
        <v>0.04</v>
      </c>
      <c r="AS207" s="555" t="s">
        <v>17</v>
      </c>
      <c r="AT207" s="555" t="s">
        <v>17</v>
      </c>
      <c r="AU207" s="555">
        <v>0.02</v>
      </c>
      <c r="AV207" s="555" t="s">
        <v>37</v>
      </c>
      <c r="AW207" s="555">
        <v>2E-3</v>
      </c>
      <c r="AX207" s="555">
        <v>0.75900000000000001</v>
      </c>
      <c r="AY207" s="555">
        <v>2E-3</v>
      </c>
      <c r="AZ207" s="555">
        <v>0.57499999999999996</v>
      </c>
      <c r="BA207" s="555">
        <v>1E-3</v>
      </c>
      <c r="BB207" s="555">
        <v>6.6000000000000003E-2</v>
      </c>
      <c r="BC207" s="555" t="s">
        <v>30</v>
      </c>
      <c r="BD207" s="555">
        <v>0.02</v>
      </c>
      <c r="BE207" s="555" t="s">
        <v>52</v>
      </c>
      <c r="BF207" s="555">
        <v>0.23</v>
      </c>
      <c r="BG207" s="555" t="s">
        <v>37</v>
      </c>
      <c r="BH207" s="555" t="s">
        <v>37</v>
      </c>
      <c r="BI207" s="555">
        <v>0.4</v>
      </c>
      <c r="BJ207" s="555">
        <v>0.13</v>
      </c>
      <c r="BK207" s="555">
        <v>0.03</v>
      </c>
      <c r="BL207" s="555">
        <v>0.06</v>
      </c>
      <c r="BM207" s="555">
        <v>0.09</v>
      </c>
      <c r="BN207" s="555">
        <v>106</v>
      </c>
      <c r="BO207" s="555">
        <v>103</v>
      </c>
      <c r="BP207" s="555">
        <v>1.75</v>
      </c>
      <c r="BQ207" s="555" t="s">
        <v>53</v>
      </c>
      <c r="BR207" s="555" t="s">
        <v>85</v>
      </c>
      <c r="BS207" s="555" t="s">
        <v>85</v>
      </c>
      <c r="BT207" s="555" t="s">
        <v>85</v>
      </c>
      <c r="BU207" s="555" t="s">
        <v>85</v>
      </c>
      <c r="BV207" s="555" t="s">
        <v>85</v>
      </c>
      <c r="BW207" s="555" t="s">
        <v>85</v>
      </c>
      <c r="BX207" s="555" t="s">
        <v>85</v>
      </c>
      <c r="BY207" s="555" t="s">
        <v>85</v>
      </c>
      <c r="BZ207" s="555" t="s">
        <v>85</v>
      </c>
      <c r="CA207" s="555" t="s">
        <v>85</v>
      </c>
      <c r="CB207" s="555" t="s">
        <v>85</v>
      </c>
      <c r="CC207" s="555" t="s">
        <v>85</v>
      </c>
      <c r="CD207" s="555" t="s">
        <v>102</v>
      </c>
      <c r="CE207" s="555" t="s">
        <v>85</v>
      </c>
      <c r="CF207" s="555" t="s">
        <v>85</v>
      </c>
      <c r="CG207" s="555" t="s">
        <v>85</v>
      </c>
      <c r="CH207" s="555" t="s">
        <v>102</v>
      </c>
      <c r="CI207" s="555" t="s">
        <v>102</v>
      </c>
      <c r="CJ207" s="555" t="s">
        <v>332</v>
      </c>
      <c r="CK207" s="555" t="s">
        <v>0</v>
      </c>
      <c r="CL207" s="555" t="s">
        <v>333</v>
      </c>
      <c r="CM207" s="555" t="s">
        <v>0</v>
      </c>
      <c r="CN207" s="555" t="s">
        <v>0</v>
      </c>
      <c r="CO207" s="555" t="s">
        <v>332</v>
      </c>
      <c r="CP207" s="555" t="s">
        <v>332</v>
      </c>
      <c r="CQ207" s="555" t="s">
        <v>333</v>
      </c>
      <c r="CR207" s="555" t="s">
        <v>333</v>
      </c>
      <c r="CS207" s="555" t="s">
        <v>333</v>
      </c>
      <c r="CT207" s="555" t="s">
        <v>333</v>
      </c>
      <c r="CU207" s="555" t="s">
        <v>333</v>
      </c>
      <c r="CV207" s="555" t="s">
        <v>51</v>
      </c>
      <c r="CW207" s="555" t="s">
        <v>15</v>
      </c>
      <c r="CX207" s="555" t="s">
        <v>15</v>
      </c>
      <c r="CY207" s="555" t="s">
        <v>15</v>
      </c>
      <c r="CZ207" s="555" t="s">
        <v>15</v>
      </c>
      <c r="DA207" s="555" t="s">
        <v>15</v>
      </c>
      <c r="DB207" s="555" t="s">
        <v>51</v>
      </c>
      <c r="DC207" s="555" t="s">
        <v>53</v>
      </c>
    </row>
    <row r="208" spans="1:113" hidden="1">
      <c r="A208" s="555" t="s">
        <v>213</v>
      </c>
      <c r="B208" s="1116">
        <v>45383</v>
      </c>
      <c r="C208" s="1115">
        <v>45390</v>
      </c>
      <c r="D208" s="1147">
        <v>17.89</v>
      </c>
      <c r="E208" s="368">
        <v>6.93</v>
      </c>
      <c r="F208" s="369">
        <v>9200</v>
      </c>
      <c r="G208" s="198">
        <v>21.1</v>
      </c>
      <c r="H208" s="198"/>
      <c r="I208" s="369"/>
      <c r="J208" s="369" t="s">
        <v>245</v>
      </c>
      <c r="K208" s="369" t="s">
        <v>246</v>
      </c>
      <c r="L208" s="369" t="s">
        <v>433</v>
      </c>
      <c r="M208" s="369"/>
      <c r="O208" s="1147">
        <v>7.1</v>
      </c>
      <c r="P208" s="555">
        <v>9950</v>
      </c>
      <c r="Q208" s="555" t="s">
        <v>51</v>
      </c>
      <c r="R208" s="555" t="s">
        <v>51</v>
      </c>
      <c r="S208" s="555">
        <v>407</v>
      </c>
      <c r="T208" s="555">
        <v>407</v>
      </c>
      <c r="U208" s="555"/>
      <c r="V208" s="555">
        <v>1480</v>
      </c>
      <c r="W208" s="555">
        <v>2550</v>
      </c>
      <c r="X208" s="555">
        <v>565</v>
      </c>
      <c r="Y208" s="555">
        <v>361</v>
      </c>
      <c r="Z208" s="555">
        <v>1040</v>
      </c>
      <c r="AA208" s="555">
        <v>25</v>
      </c>
      <c r="AB208" s="555">
        <v>2900</v>
      </c>
      <c r="AC208" s="555" t="s">
        <v>30</v>
      </c>
      <c r="AD208" s="555" t="s">
        <v>17</v>
      </c>
      <c r="AE208" s="555" t="s">
        <v>17</v>
      </c>
      <c r="AF208" s="555">
        <v>1.9E-2</v>
      </c>
      <c r="AG208" s="555" t="s">
        <v>37</v>
      </c>
      <c r="AH208" s="555" t="s">
        <v>17</v>
      </c>
      <c r="AI208" s="555">
        <v>0.77800000000000002</v>
      </c>
      <c r="AJ208" s="555" t="s">
        <v>17</v>
      </c>
      <c r="AK208" s="555">
        <v>0.62</v>
      </c>
      <c r="AL208" s="555" t="s">
        <v>17</v>
      </c>
      <c r="AM208" s="555">
        <v>6.6000000000000003E-2</v>
      </c>
      <c r="AN208" s="555" t="s">
        <v>30</v>
      </c>
      <c r="AO208" s="555">
        <v>2.1999999999999999E-2</v>
      </c>
      <c r="AP208" s="555">
        <v>0.05</v>
      </c>
      <c r="AQ208" s="555" t="s">
        <v>52</v>
      </c>
      <c r="AR208" s="555">
        <v>0.06</v>
      </c>
      <c r="AS208" s="555" t="s">
        <v>17</v>
      </c>
      <c r="AT208" s="555" t="s">
        <v>17</v>
      </c>
      <c r="AU208" s="555">
        <v>2.4E-2</v>
      </c>
      <c r="AV208" s="555">
        <v>1E-4</v>
      </c>
      <c r="AW208" s="555">
        <v>1E-3</v>
      </c>
      <c r="AX208" s="555">
        <v>0.79200000000000004</v>
      </c>
      <c r="AY208" s="555">
        <v>2E-3</v>
      </c>
      <c r="AZ208" s="555">
        <v>0.624</v>
      </c>
      <c r="BA208" s="555">
        <v>1E-3</v>
      </c>
      <c r="BB208" s="555">
        <v>6.4000000000000001E-2</v>
      </c>
      <c r="BC208" s="555" t="s">
        <v>30</v>
      </c>
      <c r="BD208" s="555">
        <v>2.9000000000000001E-2</v>
      </c>
      <c r="BE208" s="555" t="s">
        <v>52</v>
      </c>
      <c r="BF208" s="555">
        <v>0.18</v>
      </c>
      <c r="BG208" s="555" t="s">
        <v>37</v>
      </c>
      <c r="BH208" s="555" t="s">
        <v>37</v>
      </c>
      <c r="BI208" s="555">
        <v>0.4</v>
      </c>
      <c r="BJ208" s="555">
        <v>0.03</v>
      </c>
      <c r="BK208" s="555" t="s">
        <v>30</v>
      </c>
      <c r="BL208" s="555">
        <v>0.16</v>
      </c>
      <c r="BM208" s="555">
        <v>0.16</v>
      </c>
      <c r="BN208" s="555">
        <v>111</v>
      </c>
      <c r="BO208" s="555">
        <v>104</v>
      </c>
      <c r="BP208" s="555">
        <v>3.3</v>
      </c>
      <c r="BQ208" s="555" t="s">
        <v>53</v>
      </c>
      <c r="BR208" s="555" t="s">
        <v>85</v>
      </c>
      <c r="BS208" s="555" t="s">
        <v>85</v>
      </c>
      <c r="BT208" s="555" t="s">
        <v>85</v>
      </c>
      <c r="BU208" s="555" t="s">
        <v>85</v>
      </c>
      <c r="BV208" s="555" t="s">
        <v>85</v>
      </c>
      <c r="BW208" s="555" t="s">
        <v>85</v>
      </c>
      <c r="BX208" s="555" t="s">
        <v>85</v>
      </c>
      <c r="BY208" s="555" t="s">
        <v>85</v>
      </c>
      <c r="BZ208" s="555" t="s">
        <v>85</v>
      </c>
      <c r="CA208" s="555" t="s">
        <v>85</v>
      </c>
      <c r="CB208" s="555" t="s">
        <v>85</v>
      </c>
      <c r="CC208" s="555" t="s">
        <v>85</v>
      </c>
      <c r="CD208" s="555" t="s">
        <v>102</v>
      </c>
      <c r="CE208" s="555" t="s">
        <v>85</v>
      </c>
      <c r="CF208" s="555" t="s">
        <v>85</v>
      </c>
      <c r="CG208" s="555" t="s">
        <v>85</v>
      </c>
      <c r="CH208" s="555" t="s">
        <v>102</v>
      </c>
      <c r="CI208" s="555" t="s">
        <v>102</v>
      </c>
      <c r="CJ208" s="555" t="s">
        <v>332</v>
      </c>
      <c r="CK208" s="555" t="s">
        <v>0</v>
      </c>
      <c r="CL208" s="555" t="s">
        <v>333</v>
      </c>
      <c r="CM208" s="555" t="s">
        <v>0</v>
      </c>
      <c r="CN208" s="555" t="s">
        <v>0</v>
      </c>
      <c r="CO208" s="555" t="s">
        <v>332</v>
      </c>
      <c r="CP208" s="555" t="s">
        <v>332</v>
      </c>
      <c r="CQ208" s="555" t="s">
        <v>333</v>
      </c>
      <c r="CR208" s="555" t="s">
        <v>333</v>
      </c>
      <c r="CS208" s="555" t="s">
        <v>333</v>
      </c>
      <c r="CT208" s="555" t="s">
        <v>333</v>
      </c>
      <c r="CU208" s="555" t="s">
        <v>333</v>
      </c>
      <c r="CV208" s="555" t="s">
        <v>51</v>
      </c>
      <c r="CW208" s="555" t="s">
        <v>15</v>
      </c>
      <c r="CX208" s="555" t="s">
        <v>15</v>
      </c>
      <c r="CY208" s="555" t="s">
        <v>15</v>
      </c>
      <c r="CZ208" s="555" t="s">
        <v>15</v>
      </c>
      <c r="DA208" s="555" t="s">
        <v>15</v>
      </c>
      <c r="DB208" s="555" t="s">
        <v>51</v>
      </c>
      <c r="DC208" s="555" t="s">
        <v>53</v>
      </c>
    </row>
    <row r="209" spans="1:113" hidden="1">
      <c r="A209" s="555" t="s">
        <v>213</v>
      </c>
      <c r="B209" s="1116">
        <v>45444</v>
      </c>
      <c r="C209" s="1115">
        <v>45455</v>
      </c>
      <c r="D209" s="1147">
        <v>17.95</v>
      </c>
      <c r="E209" s="368">
        <v>7.11</v>
      </c>
      <c r="F209" s="369">
        <v>9420</v>
      </c>
      <c r="G209" s="198">
        <v>18.3</v>
      </c>
      <c r="H209" s="198"/>
      <c r="I209" s="369"/>
      <c r="J209" s="369" t="s">
        <v>245</v>
      </c>
      <c r="K209" s="369" t="s">
        <v>246</v>
      </c>
      <c r="L209" s="369" t="s">
        <v>433</v>
      </c>
      <c r="M209" s="369"/>
      <c r="O209" s="1147">
        <v>7.22</v>
      </c>
      <c r="P209" s="555">
        <v>10200</v>
      </c>
      <c r="Q209" s="555" t="s">
        <v>51</v>
      </c>
      <c r="R209" s="555" t="s">
        <v>51</v>
      </c>
      <c r="S209" s="555">
        <v>417</v>
      </c>
      <c r="T209" s="555">
        <v>417</v>
      </c>
      <c r="U209" s="555">
        <v>38</v>
      </c>
      <c r="V209" s="555">
        <v>1970</v>
      </c>
      <c r="W209" s="555">
        <v>2490</v>
      </c>
      <c r="X209" s="555">
        <v>648</v>
      </c>
      <c r="Y209" s="555">
        <v>379</v>
      </c>
      <c r="Z209" s="555">
        <v>1080</v>
      </c>
      <c r="AA209" s="555">
        <v>20</v>
      </c>
      <c r="AB209" s="555">
        <v>3180</v>
      </c>
      <c r="AC209" s="555" t="s">
        <v>30</v>
      </c>
      <c r="AD209" s="555" t="s">
        <v>17</v>
      </c>
      <c r="AE209" s="555" t="s">
        <v>17</v>
      </c>
      <c r="AF209" s="555">
        <v>0.02</v>
      </c>
      <c r="AG209" s="555" t="s">
        <v>37</v>
      </c>
      <c r="AH209" s="555" t="s">
        <v>17</v>
      </c>
      <c r="AI209" s="555">
        <v>0.82499999999999996</v>
      </c>
      <c r="AJ209" s="555" t="s">
        <v>17</v>
      </c>
      <c r="AK209" s="555">
        <v>0.55900000000000005</v>
      </c>
      <c r="AL209" s="555">
        <v>1E-3</v>
      </c>
      <c r="AM209" s="555">
        <v>5.8999999999999997E-2</v>
      </c>
      <c r="AN209" s="555" t="s">
        <v>30</v>
      </c>
      <c r="AO209" s="555">
        <v>0.02</v>
      </c>
      <c r="AP209" s="555">
        <v>0.06</v>
      </c>
      <c r="AQ209" s="555" t="s">
        <v>52</v>
      </c>
      <c r="AR209" s="555">
        <v>0.08</v>
      </c>
      <c r="AS209" s="555" t="s">
        <v>17</v>
      </c>
      <c r="AT209" s="555" t="s">
        <v>17</v>
      </c>
      <c r="AU209" s="555">
        <v>2.4E-2</v>
      </c>
      <c r="AV209" s="555" t="s">
        <v>37</v>
      </c>
      <c r="AW209" s="555">
        <v>2E-3</v>
      </c>
      <c r="AX209" s="555">
        <v>0.96399999999999997</v>
      </c>
      <c r="AY209" s="555">
        <v>0.01</v>
      </c>
      <c r="AZ209" s="555">
        <v>0.626</v>
      </c>
      <c r="BA209" s="555">
        <v>1E-3</v>
      </c>
      <c r="BB209" s="555">
        <v>7.0000000000000007E-2</v>
      </c>
      <c r="BC209" s="555" t="s">
        <v>30</v>
      </c>
      <c r="BD209" s="555">
        <v>2.1999999999999999E-2</v>
      </c>
      <c r="BE209" s="555" t="s">
        <v>52</v>
      </c>
      <c r="BF209" s="555">
        <v>0.36</v>
      </c>
      <c r="BG209" s="555" t="s">
        <v>37</v>
      </c>
      <c r="BH209" s="555" t="s">
        <v>37</v>
      </c>
      <c r="BI209" s="555">
        <v>0.4</v>
      </c>
      <c r="BJ209" s="555">
        <v>0.01</v>
      </c>
      <c r="BK209" s="555"/>
      <c r="BL209" s="555">
        <v>0.16</v>
      </c>
      <c r="BM209" s="555"/>
      <c r="BN209" s="555">
        <v>120</v>
      </c>
      <c r="BO209" s="555">
        <v>111</v>
      </c>
      <c r="BP209" s="555">
        <v>3.72</v>
      </c>
      <c r="BQ209" s="555" t="s">
        <v>53</v>
      </c>
      <c r="BR209" s="555" t="s">
        <v>85</v>
      </c>
      <c r="BS209" s="555" t="s">
        <v>85</v>
      </c>
      <c r="BT209" s="555" t="s">
        <v>85</v>
      </c>
      <c r="BU209" s="555" t="s">
        <v>85</v>
      </c>
      <c r="BV209" s="555" t="s">
        <v>85</v>
      </c>
      <c r="BW209" s="555" t="s">
        <v>85</v>
      </c>
      <c r="BX209" s="555" t="s">
        <v>85</v>
      </c>
      <c r="BY209" s="555" t="s">
        <v>85</v>
      </c>
      <c r="BZ209" s="555" t="s">
        <v>85</v>
      </c>
      <c r="CA209" s="555" t="s">
        <v>85</v>
      </c>
      <c r="CB209" s="555" t="s">
        <v>85</v>
      </c>
      <c r="CC209" s="555" t="s">
        <v>85</v>
      </c>
      <c r="CD209" s="555" t="s">
        <v>102</v>
      </c>
      <c r="CE209" s="555" t="s">
        <v>85</v>
      </c>
      <c r="CF209" s="555" t="s">
        <v>85</v>
      </c>
      <c r="CG209" s="555" t="s">
        <v>85</v>
      </c>
      <c r="CH209" s="555" t="s">
        <v>102</v>
      </c>
      <c r="CI209" s="555" t="s">
        <v>102</v>
      </c>
      <c r="CJ209" s="555" t="s">
        <v>332</v>
      </c>
      <c r="CK209" s="555" t="s">
        <v>0</v>
      </c>
      <c r="CL209" s="555" t="s">
        <v>333</v>
      </c>
      <c r="CM209" s="555" t="s">
        <v>0</v>
      </c>
      <c r="CN209" s="555" t="s">
        <v>0</v>
      </c>
      <c r="CO209" s="555" t="s">
        <v>332</v>
      </c>
      <c r="CP209" s="555" t="s">
        <v>332</v>
      </c>
      <c r="CQ209" s="555" t="s">
        <v>333</v>
      </c>
      <c r="CR209" s="555" t="s">
        <v>333</v>
      </c>
      <c r="CS209" s="555" t="s">
        <v>333</v>
      </c>
      <c r="CT209" s="555" t="s">
        <v>333</v>
      </c>
      <c r="CU209" s="555" t="s">
        <v>333</v>
      </c>
      <c r="CV209" s="555" t="s">
        <v>51</v>
      </c>
      <c r="CW209" s="555" t="s">
        <v>15</v>
      </c>
      <c r="CX209" s="555" t="s">
        <v>15</v>
      </c>
      <c r="CY209" s="555" t="s">
        <v>15</v>
      </c>
      <c r="CZ209" s="555" t="s">
        <v>15</v>
      </c>
      <c r="DA209" s="555" t="s">
        <v>15</v>
      </c>
      <c r="DB209" s="555" t="s">
        <v>51</v>
      </c>
      <c r="DC209" s="555" t="s">
        <v>53</v>
      </c>
    </row>
    <row r="210" spans="1:113" hidden="1">
      <c r="A210" s="555" t="s">
        <v>213</v>
      </c>
      <c r="B210" s="1116">
        <v>45505</v>
      </c>
      <c r="C210" s="1115">
        <v>45524</v>
      </c>
      <c r="D210" s="1147">
        <v>18.079999999999998</v>
      </c>
      <c r="E210" s="368">
        <v>7.36</v>
      </c>
      <c r="F210" s="369">
        <v>8510</v>
      </c>
      <c r="G210" s="198">
        <v>19.600000000000001</v>
      </c>
      <c r="H210" s="198"/>
      <c r="I210" s="369"/>
      <c r="J210" s="369" t="s">
        <v>245</v>
      </c>
      <c r="K210" s="369" t="s">
        <v>246</v>
      </c>
      <c r="L210" s="369" t="s">
        <v>433</v>
      </c>
      <c r="M210" s="369"/>
      <c r="O210" s="1147">
        <v>7.47</v>
      </c>
      <c r="P210" s="555">
        <v>10200</v>
      </c>
      <c r="Q210" s="555" t="s">
        <v>51</v>
      </c>
      <c r="R210" s="555" t="s">
        <v>51</v>
      </c>
      <c r="S210" s="555">
        <v>421</v>
      </c>
      <c r="T210" s="555">
        <v>421</v>
      </c>
      <c r="U210" s="555">
        <v>14</v>
      </c>
      <c r="V210" s="555">
        <v>1580</v>
      </c>
      <c r="W210" s="555">
        <v>2360</v>
      </c>
      <c r="X210" s="555">
        <v>705</v>
      </c>
      <c r="Y210" s="555">
        <v>354</v>
      </c>
      <c r="Z210" s="555">
        <v>1010</v>
      </c>
      <c r="AA210" s="555">
        <v>20</v>
      </c>
      <c r="AB210" s="555"/>
      <c r="AC210" s="555" t="s">
        <v>30</v>
      </c>
      <c r="AD210" s="555" t="s">
        <v>17</v>
      </c>
      <c r="AE210" s="555" t="s">
        <v>17</v>
      </c>
      <c r="AF210" s="555">
        <v>1.7999999999999999E-2</v>
      </c>
      <c r="AG210" s="555" t="s">
        <v>37</v>
      </c>
      <c r="AH210" s="555" t="s">
        <v>17</v>
      </c>
      <c r="AI210" s="555">
        <v>0.86</v>
      </c>
      <c r="AJ210" s="555" t="s">
        <v>17</v>
      </c>
      <c r="AK210" s="555">
        <v>0.56000000000000005</v>
      </c>
      <c r="AL210" s="555" t="s">
        <v>17</v>
      </c>
      <c r="AM210" s="555">
        <v>0.06</v>
      </c>
      <c r="AN210" s="555" t="s">
        <v>30</v>
      </c>
      <c r="AO210" s="555">
        <v>1.7999999999999999E-2</v>
      </c>
      <c r="AP210" s="555" t="s">
        <v>52</v>
      </c>
      <c r="AQ210" s="555" t="s">
        <v>52</v>
      </c>
      <c r="AR210" s="555">
        <v>0.03</v>
      </c>
      <c r="AS210" s="555" t="s">
        <v>17</v>
      </c>
      <c r="AT210" s="555" t="s">
        <v>17</v>
      </c>
      <c r="AU210" s="555">
        <v>2.1000000000000001E-2</v>
      </c>
      <c r="AV210" s="555">
        <v>1E-4</v>
      </c>
      <c r="AW210" s="555">
        <v>1E-3</v>
      </c>
      <c r="AX210" s="555">
        <v>0.94199999999999995</v>
      </c>
      <c r="AY210" s="555">
        <v>3.0000000000000001E-3</v>
      </c>
      <c r="AZ210" s="555">
        <v>0.56999999999999995</v>
      </c>
      <c r="BA210" s="555">
        <v>1E-3</v>
      </c>
      <c r="BB210" s="555">
        <v>6.6000000000000003E-2</v>
      </c>
      <c r="BC210" s="555" t="s">
        <v>30</v>
      </c>
      <c r="BD210" s="555">
        <v>2.1999999999999999E-2</v>
      </c>
      <c r="BE210" s="555" t="s">
        <v>52</v>
      </c>
      <c r="BF210" s="555">
        <v>0.14000000000000001</v>
      </c>
      <c r="BG210" s="555" t="s">
        <v>37</v>
      </c>
      <c r="BH210" s="555" t="s">
        <v>37</v>
      </c>
      <c r="BI210" s="555">
        <v>0.4</v>
      </c>
      <c r="BJ210" s="555" t="s">
        <v>52</v>
      </c>
      <c r="BK210" s="555" t="s">
        <v>30</v>
      </c>
      <c r="BL210" s="555">
        <v>0.36</v>
      </c>
      <c r="BM210" s="555"/>
      <c r="BN210" s="555"/>
      <c r="BO210" s="555"/>
      <c r="BP210" s="555"/>
      <c r="BQ210" s="555" t="s">
        <v>53</v>
      </c>
      <c r="BR210" s="555" t="s">
        <v>85</v>
      </c>
      <c r="BS210" s="555" t="s">
        <v>85</v>
      </c>
      <c r="BT210" s="555" t="s">
        <v>85</v>
      </c>
      <c r="BU210" s="555" t="s">
        <v>85</v>
      </c>
      <c r="BV210" s="555" t="s">
        <v>85</v>
      </c>
      <c r="BW210" s="555" t="s">
        <v>85</v>
      </c>
      <c r="BX210" s="555" t="s">
        <v>85</v>
      </c>
      <c r="BY210" s="555" t="s">
        <v>85</v>
      </c>
      <c r="BZ210" s="555" t="s">
        <v>85</v>
      </c>
      <c r="CA210" s="555" t="s">
        <v>85</v>
      </c>
      <c r="CB210" s="555" t="s">
        <v>85</v>
      </c>
      <c r="CC210" s="555" t="s">
        <v>85</v>
      </c>
      <c r="CD210" s="555" t="s">
        <v>102</v>
      </c>
      <c r="CE210" s="555" t="s">
        <v>85</v>
      </c>
      <c r="CF210" s="555" t="s">
        <v>85</v>
      </c>
      <c r="CG210" s="555" t="s">
        <v>85</v>
      </c>
      <c r="CH210" s="555" t="s">
        <v>102</v>
      </c>
      <c r="CI210" s="555" t="s">
        <v>102</v>
      </c>
      <c r="CJ210" s="555" t="s">
        <v>332</v>
      </c>
      <c r="CK210" s="555" t="s">
        <v>0</v>
      </c>
      <c r="CL210" s="555" t="s">
        <v>333</v>
      </c>
      <c r="CM210" s="555" t="s">
        <v>0</v>
      </c>
      <c r="CN210" s="555" t="s">
        <v>0</v>
      </c>
      <c r="CO210" s="555" t="s">
        <v>332</v>
      </c>
      <c r="CP210" s="555" t="s">
        <v>332</v>
      </c>
      <c r="CQ210" s="555" t="s">
        <v>333</v>
      </c>
      <c r="CR210" s="555" t="s">
        <v>333</v>
      </c>
      <c r="CS210" s="555" t="s">
        <v>333</v>
      </c>
      <c r="CT210" s="555" t="s">
        <v>333</v>
      </c>
      <c r="CU210" s="555" t="s">
        <v>333</v>
      </c>
      <c r="CV210" s="555" t="s">
        <v>51</v>
      </c>
      <c r="CW210" s="555" t="s">
        <v>15</v>
      </c>
      <c r="CX210" s="555" t="s">
        <v>15</v>
      </c>
      <c r="CY210" s="555" t="s">
        <v>15</v>
      </c>
      <c r="CZ210" s="555" t="s">
        <v>15</v>
      </c>
      <c r="DA210" s="555" t="s">
        <v>15</v>
      </c>
      <c r="DB210" s="555" t="s">
        <v>51</v>
      </c>
      <c r="DC210" s="555" t="s">
        <v>53</v>
      </c>
    </row>
    <row r="211" spans="1:113" hidden="1">
      <c r="A211" s="555" t="s">
        <v>213</v>
      </c>
      <c r="B211" s="1116">
        <v>45566</v>
      </c>
      <c r="C211" s="1115">
        <v>45580</v>
      </c>
      <c r="D211" s="1147">
        <v>18.45</v>
      </c>
      <c r="E211" s="368">
        <v>7.37</v>
      </c>
      <c r="F211" s="369">
        <v>8490</v>
      </c>
      <c r="G211" s="198">
        <v>19.8</v>
      </c>
      <c r="H211" s="198"/>
      <c r="I211" s="369"/>
      <c r="J211" s="369" t="s">
        <v>245</v>
      </c>
      <c r="K211" s="369" t="s">
        <v>246</v>
      </c>
      <c r="L211" s="369" t="s">
        <v>433</v>
      </c>
      <c r="M211" s="369"/>
      <c r="O211" s="1147">
        <v>7.56</v>
      </c>
      <c r="P211" s="555">
        <v>9690</v>
      </c>
      <c r="Q211" s="555" t="s">
        <v>51</v>
      </c>
      <c r="R211" s="555" t="s">
        <v>51</v>
      </c>
      <c r="S211" s="555">
        <v>415</v>
      </c>
      <c r="T211" s="555">
        <v>415</v>
      </c>
      <c r="U211" s="555">
        <v>28</v>
      </c>
      <c r="V211" s="555">
        <v>1580</v>
      </c>
      <c r="W211" s="555">
        <v>2580</v>
      </c>
      <c r="X211" s="555">
        <v>620</v>
      </c>
      <c r="Y211" s="555">
        <v>361</v>
      </c>
      <c r="Z211" s="555">
        <v>1040</v>
      </c>
      <c r="AA211" s="555">
        <v>20</v>
      </c>
      <c r="AB211" s="555">
        <v>3030</v>
      </c>
      <c r="AC211" s="555" t="s">
        <v>30</v>
      </c>
      <c r="AD211" s="555" t="s">
        <v>17</v>
      </c>
      <c r="AE211" s="555" t="s">
        <v>17</v>
      </c>
      <c r="AF211" s="555">
        <v>2.1000000000000001E-2</v>
      </c>
      <c r="AG211" s="555">
        <v>1E-4</v>
      </c>
      <c r="AH211" s="555" t="s">
        <v>17</v>
      </c>
      <c r="AI211" s="555">
        <v>1.01</v>
      </c>
      <c r="AJ211" s="555" t="s">
        <v>17</v>
      </c>
      <c r="AK211" s="555">
        <v>0.57599999999999996</v>
      </c>
      <c r="AL211" s="555">
        <v>1E-3</v>
      </c>
      <c r="AM211" s="555">
        <v>7.0000000000000007E-2</v>
      </c>
      <c r="AN211" s="555" t="s">
        <v>30</v>
      </c>
      <c r="AO211" s="555">
        <v>2.4E-2</v>
      </c>
      <c r="AP211" s="555" t="s">
        <v>52</v>
      </c>
      <c r="AQ211" s="555" t="s">
        <v>52</v>
      </c>
      <c r="AR211" s="555">
        <v>0.17</v>
      </c>
      <c r="AS211" s="555" t="s">
        <v>17</v>
      </c>
      <c r="AT211" s="555" t="s">
        <v>17</v>
      </c>
      <c r="AU211" s="555">
        <v>2.5000000000000001E-2</v>
      </c>
      <c r="AV211" s="555" t="s">
        <v>37</v>
      </c>
      <c r="AW211" s="555">
        <v>2E-3</v>
      </c>
      <c r="AX211" s="555">
        <v>1.19</v>
      </c>
      <c r="AY211" s="555">
        <v>1.2999999999999999E-2</v>
      </c>
      <c r="AZ211" s="555">
        <v>0.60199999999999998</v>
      </c>
      <c r="BA211" s="555">
        <v>1E-3</v>
      </c>
      <c r="BB211" s="555">
        <v>6.9000000000000006E-2</v>
      </c>
      <c r="BC211" s="555" t="s">
        <v>30</v>
      </c>
      <c r="BD211" s="555">
        <v>2.9000000000000001E-2</v>
      </c>
      <c r="BE211" s="555" t="s">
        <v>52</v>
      </c>
      <c r="BF211" s="555">
        <v>0.68</v>
      </c>
      <c r="BG211" s="555" t="s">
        <v>37</v>
      </c>
      <c r="BH211" s="555" t="s">
        <v>37</v>
      </c>
      <c r="BI211" s="555">
        <v>0.4</v>
      </c>
      <c r="BJ211" s="555">
        <v>0.02</v>
      </c>
      <c r="BK211" s="555" t="s">
        <v>30</v>
      </c>
      <c r="BL211" s="555">
        <v>0.14000000000000001</v>
      </c>
      <c r="BM211" s="555">
        <v>0.14000000000000001</v>
      </c>
      <c r="BN211" s="555">
        <v>114</v>
      </c>
      <c r="BO211" s="555">
        <v>106</v>
      </c>
      <c r="BP211" s="555">
        <v>3.43</v>
      </c>
      <c r="BQ211" s="555" t="s">
        <v>53</v>
      </c>
      <c r="BR211" s="555" t="s">
        <v>85</v>
      </c>
      <c r="BS211" s="555" t="s">
        <v>85</v>
      </c>
      <c r="BT211" s="555" t="s">
        <v>85</v>
      </c>
      <c r="BU211" s="555" t="s">
        <v>85</v>
      </c>
      <c r="BV211" s="555" t="s">
        <v>85</v>
      </c>
      <c r="BW211" s="555" t="s">
        <v>85</v>
      </c>
      <c r="BX211" s="555" t="s">
        <v>85</v>
      </c>
      <c r="BY211" s="555" t="s">
        <v>85</v>
      </c>
      <c r="BZ211" s="555" t="s">
        <v>85</v>
      </c>
      <c r="CA211" s="555" t="s">
        <v>85</v>
      </c>
      <c r="CB211" s="555" t="s">
        <v>85</v>
      </c>
      <c r="CC211" s="555" t="s">
        <v>85</v>
      </c>
      <c r="CD211" s="555" t="s">
        <v>102</v>
      </c>
      <c r="CE211" s="555" t="s">
        <v>85</v>
      </c>
      <c r="CF211" s="555" t="s">
        <v>85</v>
      </c>
      <c r="CG211" s="555" t="s">
        <v>85</v>
      </c>
      <c r="CH211" s="555" t="s">
        <v>102</v>
      </c>
      <c r="CI211" s="555" t="s">
        <v>102</v>
      </c>
      <c r="CJ211" s="555" t="s">
        <v>332</v>
      </c>
      <c r="CK211" s="555" t="s">
        <v>0</v>
      </c>
      <c r="CL211" s="555" t="s">
        <v>333</v>
      </c>
      <c r="CM211" s="555" t="s">
        <v>0</v>
      </c>
      <c r="CN211" s="555" t="s">
        <v>0</v>
      </c>
      <c r="CO211" s="555" t="s">
        <v>332</v>
      </c>
      <c r="CP211" s="555" t="s">
        <v>332</v>
      </c>
      <c r="CQ211" s="555" t="s">
        <v>333</v>
      </c>
      <c r="CR211" s="555" t="s">
        <v>333</v>
      </c>
      <c r="CS211" s="555" t="s">
        <v>333</v>
      </c>
      <c r="CT211" s="555" t="s">
        <v>333</v>
      </c>
      <c r="CU211" s="555" t="s">
        <v>333</v>
      </c>
      <c r="CV211" s="555" t="s">
        <v>51</v>
      </c>
      <c r="CW211" s="555" t="s">
        <v>15</v>
      </c>
      <c r="CX211" s="555" t="s">
        <v>15</v>
      </c>
      <c r="CY211" s="555" t="s">
        <v>15</v>
      </c>
      <c r="CZ211" s="555" t="s">
        <v>15</v>
      </c>
      <c r="DA211" s="555" t="s">
        <v>15</v>
      </c>
      <c r="DB211" s="555" t="s">
        <v>51</v>
      </c>
      <c r="DC211" s="555" t="s">
        <v>53</v>
      </c>
    </row>
    <row r="212" spans="1:113" hidden="1">
      <c r="A212" s="555" t="s">
        <v>213</v>
      </c>
      <c r="B212" s="1116">
        <v>45627</v>
      </c>
      <c r="C212" s="1115">
        <v>45644</v>
      </c>
      <c r="D212" s="1147">
        <v>18.52</v>
      </c>
      <c r="E212" s="368">
        <v>7.52</v>
      </c>
      <c r="F212" s="369">
        <v>7960</v>
      </c>
      <c r="G212" s="198">
        <v>18.899999999999999</v>
      </c>
      <c r="H212" s="198"/>
      <c r="I212" s="369"/>
      <c r="J212" s="369" t="s">
        <v>245</v>
      </c>
      <c r="K212" s="369" t="s">
        <v>246</v>
      </c>
      <c r="L212" s="369" t="s">
        <v>433</v>
      </c>
      <c r="M212" s="369"/>
      <c r="O212" s="1147">
        <v>7.63</v>
      </c>
      <c r="P212" s="555">
        <v>9550</v>
      </c>
      <c r="Q212" s="555" t="s">
        <v>51</v>
      </c>
      <c r="R212" s="555" t="s">
        <v>51</v>
      </c>
      <c r="S212" s="555">
        <v>150</v>
      </c>
      <c r="T212" s="555">
        <v>150</v>
      </c>
      <c r="U212" s="555">
        <v>28</v>
      </c>
      <c r="V212" s="555">
        <v>1340</v>
      </c>
      <c r="W212" s="555">
        <v>2830</v>
      </c>
      <c r="X212" s="555">
        <v>565</v>
      </c>
      <c r="Y212" s="555">
        <v>360</v>
      </c>
      <c r="Z212" s="555">
        <v>1060</v>
      </c>
      <c r="AA212" s="555">
        <v>21</v>
      </c>
      <c r="AB212" s="555">
        <v>2890</v>
      </c>
      <c r="AC212" s="555" t="s">
        <v>30</v>
      </c>
      <c r="AD212" s="555" t="s">
        <v>17</v>
      </c>
      <c r="AE212" s="555" t="s">
        <v>17</v>
      </c>
      <c r="AF212" s="555">
        <v>0.02</v>
      </c>
      <c r="AG212" s="555" t="s">
        <v>37</v>
      </c>
      <c r="AH212" s="555" t="s">
        <v>17</v>
      </c>
      <c r="AI212" s="555">
        <v>1.06</v>
      </c>
      <c r="AJ212" s="555" t="s">
        <v>17</v>
      </c>
      <c r="AK212" s="555">
        <v>0.63300000000000001</v>
      </c>
      <c r="AL212" s="555">
        <v>1E-3</v>
      </c>
      <c r="AM212" s="555">
        <v>0.105</v>
      </c>
      <c r="AN212" s="555" t="s">
        <v>30</v>
      </c>
      <c r="AO212" s="555">
        <v>2.1999999999999999E-2</v>
      </c>
      <c r="AP212" s="555">
        <v>0.06</v>
      </c>
      <c r="AQ212" s="555" t="s">
        <v>52</v>
      </c>
      <c r="AR212" s="555">
        <v>0.05</v>
      </c>
      <c r="AS212" s="555" t="s">
        <v>17</v>
      </c>
      <c r="AT212" s="555" t="s">
        <v>17</v>
      </c>
      <c r="AU212" s="555">
        <v>2.1999999999999999E-2</v>
      </c>
      <c r="AV212" s="555" t="s">
        <v>37</v>
      </c>
      <c r="AW212" s="555">
        <v>6.0000000000000001E-3</v>
      </c>
      <c r="AX212" s="555">
        <v>1.07</v>
      </c>
      <c r="AY212" s="555">
        <v>5.0000000000000001E-3</v>
      </c>
      <c r="AZ212" s="555">
        <v>0.62</v>
      </c>
      <c r="BA212" s="555">
        <v>2E-3</v>
      </c>
      <c r="BB212" s="555">
        <v>0.109</v>
      </c>
      <c r="BC212" s="555" t="s">
        <v>30</v>
      </c>
      <c r="BD212" s="555">
        <v>2.5999999999999999E-2</v>
      </c>
      <c r="BE212" s="555">
        <v>0.06</v>
      </c>
      <c r="BF212" s="555">
        <v>0.28999999999999998</v>
      </c>
      <c r="BG212" s="555" t="s">
        <v>37</v>
      </c>
      <c r="BH212" s="555" t="s">
        <v>37</v>
      </c>
      <c r="BI212" s="555">
        <v>0.1</v>
      </c>
      <c r="BJ212" s="555" t="s">
        <v>30</v>
      </c>
      <c r="BK212" s="555" t="s">
        <v>30</v>
      </c>
      <c r="BL212" s="555">
        <v>0.15</v>
      </c>
      <c r="BM212" s="555">
        <v>0.15</v>
      </c>
      <c r="BN212" s="555">
        <v>111</v>
      </c>
      <c r="BO212" s="555">
        <v>104</v>
      </c>
      <c r="BP212" s="555">
        <v>2.91</v>
      </c>
      <c r="BQ212" s="555" t="s">
        <v>53</v>
      </c>
      <c r="BR212" s="555" t="s">
        <v>85</v>
      </c>
      <c r="BS212" s="555" t="s">
        <v>85</v>
      </c>
      <c r="BT212" s="555" t="s">
        <v>85</v>
      </c>
      <c r="BU212" s="555" t="s">
        <v>85</v>
      </c>
      <c r="BV212" s="555" t="s">
        <v>85</v>
      </c>
      <c r="BW212" s="555" t="s">
        <v>85</v>
      </c>
      <c r="BX212" s="555" t="s">
        <v>85</v>
      </c>
      <c r="BY212" s="555" t="s">
        <v>85</v>
      </c>
      <c r="BZ212" s="555" t="s">
        <v>85</v>
      </c>
      <c r="CA212" s="555" t="s">
        <v>85</v>
      </c>
      <c r="CB212" s="555" t="s">
        <v>85</v>
      </c>
      <c r="CC212" s="555" t="s">
        <v>85</v>
      </c>
      <c r="CD212" s="555" t="s">
        <v>102</v>
      </c>
      <c r="CE212" s="555" t="s">
        <v>85</v>
      </c>
      <c r="CF212" s="555" t="s">
        <v>85</v>
      </c>
      <c r="CG212" s="555" t="s">
        <v>85</v>
      </c>
      <c r="CH212" s="555" t="s">
        <v>102</v>
      </c>
      <c r="CI212" s="555" t="s">
        <v>102</v>
      </c>
      <c r="CJ212" s="555" t="s">
        <v>332</v>
      </c>
      <c r="CK212" s="555" t="s">
        <v>0</v>
      </c>
      <c r="CL212" s="555" t="s">
        <v>333</v>
      </c>
      <c r="CM212" s="555" t="s">
        <v>0</v>
      </c>
      <c r="CN212" s="555" t="s">
        <v>0</v>
      </c>
      <c r="CO212" s="555" t="s">
        <v>332</v>
      </c>
      <c r="CP212" s="555" t="s">
        <v>332</v>
      </c>
      <c r="CQ212" s="555" t="s">
        <v>333</v>
      </c>
      <c r="CR212" s="555" t="s">
        <v>333</v>
      </c>
      <c r="CS212" s="555" t="s">
        <v>333</v>
      </c>
      <c r="CT212" s="555" t="s">
        <v>333</v>
      </c>
      <c r="CU212" s="555" t="s">
        <v>333</v>
      </c>
      <c r="CV212" s="555" t="s">
        <v>51</v>
      </c>
      <c r="CW212" s="555" t="s">
        <v>15</v>
      </c>
      <c r="CX212" s="555" t="s">
        <v>15</v>
      </c>
      <c r="CY212" s="555" t="s">
        <v>15</v>
      </c>
      <c r="CZ212" s="555" t="s">
        <v>15</v>
      </c>
      <c r="DA212" s="555" t="s">
        <v>15</v>
      </c>
      <c r="DB212" s="555" t="s">
        <v>51</v>
      </c>
      <c r="DC212" s="555" t="s">
        <v>53</v>
      </c>
    </row>
    <row r="213" spans="1:113">
      <c r="A213" s="555" t="s">
        <v>213</v>
      </c>
      <c r="B213" s="1116">
        <v>45689</v>
      </c>
      <c r="C213" s="1115">
        <v>45698</v>
      </c>
      <c r="D213" s="1147">
        <v>18.670000000000002</v>
      </c>
      <c r="E213" s="368">
        <v>7.61</v>
      </c>
      <c r="F213" s="369">
        <v>7380</v>
      </c>
      <c r="G213" s="198">
        <v>21.3</v>
      </c>
      <c r="H213" s="198"/>
      <c r="I213" s="369"/>
      <c r="J213" s="369" t="s">
        <v>245</v>
      </c>
      <c r="K213" s="369" t="s">
        <v>246</v>
      </c>
      <c r="L213" s="369" t="s">
        <v>433</v>
      </c>
      <c r="M213" s="369"/>
      <c r="N213" s="555" t="s">
        <v>836</v>
      </c>
      <c r="O213" s="1147">
        <v>7.68</v>
      </c>
      <c r="P213" s="555">
        <v>8820</v>
      </c>
      <c r="Q213" s="555" t="s">
        <v>51</v>
      </c>
      <c r="R213" s="555" t="s">
        <v>51</v>
      </c>
      <c r="S213" s="555">
        <v>395</v>
      </c>
      <c r="T213" s="555">
        <v>395</v>
      </c>
      <c r="U213" s="555">
        <v>15</v>
      </c>
      <c r="V213" s="555">
        <v>1560</v>
      </c>
      <c r="W213" s="555">
        <v>2680</v>
      </c>
      <c r="X213" s="555">
        <v>699</v>
      </c>
      <c r="Y213" s="555">
        <v>381</v>
      </c>
      <c r="Z213" s="555">
        <v>1120</v>
      </c>
      <c r="AA213" s="555">
        <v>22</v>
      </c>
      <c r="AB213" s="555">
        <v>3310</v>
      </c>
      <c r="AC213" s="555" t="s">
        <v>30</v>
      </c>
      <c r="AD213" s="555" t="s">
        <v>17</v>
      </c>
      <c r="AE213" s="555" t="s">
        <v>17</v>
      </c>
      <c r="AF213" s="555">
        <v>2.1000000000000001E-2</v>
      </c>
      <c r="AG213" s="555" t="s">
        <v>37</v>
      </c>
      <c r="AH213" s="555" t="s">
        <v>17</v>
      </c>
      <c r="AI213" s="555">
        <v>0.496</v>
      </c>
      <c r="AJ213" s="555" t="s">
        <v>17</v>
      </c>
      <c r="AK213" s="555">
        <v>0.57499999999999996</v>
      </c>
      <c r="AL213" s="555">
        <v>3.0000000000000001E-3</v>
      </c>
      <c r="AM213" s="555">
        <v>0.105</v>
      </c>
      <c r="AN213" s="555" t="s">
        <v>30</v>
      </c>
      <c r="AO213" s="555">
        <v>1.4999999999999999E-2</v>
      </c>
      <c r="AP213" s="555">
        <v>7.0000000000000007E-2</v>
      </c>
      <c r="AQ213" s="555" t="s">
        <v>52</v>
      </c>
      <c r="AR213" s="555">
        <v>0.04</v>
      </c>
      <c r="AS213" s="555" t="s">
        <v>17</v>
      </c>
      <c r="AT213" s="555" t="s">
        <v>17</v>
      </c>
      <c r="AU213" s="555">
        <v>2.4E-2</v>
      </c>
      <c r="AV213" s="555" t="s">
        <v>37</v>
      </c>
      <c r="AW213" s="555">
        <v>1E-3</v>
      </c>
      <c r="AX213" s="555">
        <v>1.07</v>
      </c>
      <c r="AY213" s="555">
        <v>2E-3</v>
      </c>
      <c r="AZ213" s="555">
        <v>0.67200000000000004</v>
      </c>
      <c r="BA213" s="555">
        <v>2E-3</v>
      </c>
      <c r="BB213" s="555">
        <v>0.11899999999999999</v>
      </c>
      <c r="BC213" s="555" t="s">
        <v>30</v>
      </c>
      <c r="BD213" s="555">
        <v>3.2000000000000001E-2</v>
      </c>
      <c r="BE213" s="555" t="s">
        <v>52</v>
      </c>
      <c r="BF213" s="555">
        <v>0.09</v>
      </c>
      <c r="BG213" s="555" t="s">
        <v>37</v>
      </c>
      <c r="BH213" s="555" t="s">
        <v>37</v>
      </c>
      <c r="BI213" s="555">
        <v>0.3</v>
      </c>
      <c r="BJ213" s="555">
        <v>0.02</v>
      </c>
      <c r="BK213" s="555" t="s">
        <v>30</v>
      </c>
      <c r="BL213" s="555">
        <v>0.27</v>
      </c>
      <c r="BM213" s="555">
        <v>0.27</v>
      </c>
      <c r="BN213" s="555">
        <v>116</v>
      </c>
      <c r="BO213" s="555">
        <v>116</v>
      </c>
      <c r="BP213" s="555">
        <v>0.2</v>
      </c>
      <c r="BQ213" s="555" t="s">
        <v>53</v>
      </c>
      <c r="BR213" s="555" t="s">
        <v>85</v>
      </c>
      <c r="BS213" s="555" t="s">
        <v>85</v>
      </c>
      <c r="BT213" s="555" t="s">
        <v>85</v>
      </c>
      <c r="BU213" s="555" t="s">
        <v>85</v>
      </c>
      <c r="BV213" s="555" t="s">
        <v>85</v>
      </c>
      <c r="BW213" s="555" t="s">
        <v>85</v>
      </c>
      <c r="BX213" s="555" t="s">
        <v>85</v>
      </c>
      <c r="BY213" s="555" t="s">
        <v>85</v>
      </c>
      <c r="BZ213" s="555" t="s">
        <v>85</v>
      </c>
      <c r="CA213" s="555" t="s">
        <v>85</v>
      </c>
      <c r="CB213" s="555" t="s">
        <v>85</v>
      </c>
      <c r="CC213" s="555" t="s">
        <v>85</v>
      </c>
      <c r="CD213" s="555" t="s">
        <v>102</v>
      </c>
      <c r="CE213" s="555" t="s">
        <v>85</v>
      </c>
      <c r="CF213" s="555" t="s">
        <v>85</v>
      </c>
      <c r="CG213" s="555" t="s">
        <v>85</v>
      </c>
      <c r="CH213" s="555" t="s">
        <v>102</v>
      </c>
      <c r="CI213" s="555" t="s">
        <v>102</v>
      </c>
      <c r="CJ213" s="555" t="s">
        <v>332</v>
      </c>
      <c r="CK213" s="555" t="s">
        <v>0</v>
      </c>
      <c r="CL213" s="555" t="s">
        <v>333</v>
      </c>
      <c r="CM213" s="555" t="s">
        <v>0</v>
      </c>
      <c r="CN213" s="555" t="s">
        <v>0</v>
      </c>
      <c r="CO213" s="555" t="s">
        <v>332</v>
      </c>
      <c r="CP213" s="555" t="s">
        <v>332</v>
      </c>
      <c r="CQ213" s="555" t="s">
        <v>333</v>
      </c>
      <c r="CR213" s="555" t="s">
        <v>333</v>
      </c>
      <c r="CS213" s="555" t="s">
        <v>333</v>
      </c>
      <c r="CT213" s="555" t="s">
        <v>333</v>
      </c>
      <c r="CU213" s="555" t="s">
        <v>333</v>
      </c>
      <c r="CV213" s="555" t="s">
        <v>51</v>
      </c>
      <c r="CW213" s="555" t="s">
        <v>15</v>
      </c>
      <c r="CX213" s="555" t="s">
        <v>15</v>
      </c>
      <c r="CY213" s="555" t="s">
        <v>15</v>
      </c>
      <c r="CZ213" s="555" t="s">
        <v>15</v>
      </c>
      <c r="DA213" s="555" t="s">
        <v>15</v>
      </c>
      <c r="DB213" s="555" t="s">
        <v>51</v>
      </c>
      <c r="DC213" s="555" t="s">
        <v>53</v>
      </c>
    </row>
    <row r="214" spans="1:113">
      <c r="A214" s="555" t="s">
        <v>213</v>
      </c>
      <c r="B214" s="1116">
        <v>45748</v>
      </c>
      <c r="C214" s="1115">
        <v>45757</v>
      </c>
      <c r="D214" s="1147">
        <v>18.43</v>
      </c>
      <c r="E214" s="368">
        <v>7.62</v>
      </c>
      <c r="F214" s="369">
        <v>7690</v>
      </c>
      <c r="G214" s="198">
        <v>20.7</v>
      </c>
      <c r="H214" s="198">
        <v>77.5</v>
      </c>
      <c r="I214" s="369">
        <v>152</v>
      </c>
      <c r="J214" s="369" t="s">
        <v>245</v>
      </c>
      <c r="K214" s="369" t="s">
        <v>246</v>
      </c>
      <c r="L214" s="369" t="s">
        <v>433</v>
      </c>
      <c r="M214" s="369"/>
      <c r="N214" s="555" t="s">
        <v>836</v>
      </c>
      <c r="O214" s="1147">
        <v>7.74</v>
      </c>
      <c r="P214" s="555">
        <v>9720</v>
      </c>
      <c r="Q214" s="555" t="s">
        <v>51</v>
      </c>
      <c r="R214" s="555" t="s">
        <v>51</v>
      </c>
      <c r="S214" s="555">
        <v>398</v>
      </c>
      <c r="T214" s="555">
        <v>398</v>
      </c>
      <c r="U214" s="555">
        <v>28</v>
      </c>
      <c r="V214" s="555">
        <v>1450</v>
      </c>
      <c r="W214" s="555">
        <v>2880</v>
      </c>
      <c r="X214" s="555">
        <v>710</v>
      </c>
      <c r="Y214" s="555">
        <v>351</v>
      </c>
      <c r="Z214" s="555">
        <v>1030</v>
      </c>
      <c r="AA214" s="555">
        <v>20</v>
      </c>
      <c r="AB214" s="555">
        <v>3220</v>
      </c>
      <c r="AC214" s="555">
        <v>0.01</v>
      </c>
      <c r="AD214" s="555" t="s">
        <v>17</v>
      </c>
      <c r="AE214" s="555" t="s">
        <v>17</v>
      </c>
      <c r="AF214" s="555">
        <v>2.1999999999999999E-2</v>
      </c>
      <c r="AG214" s="555">
        <v>1E-4</v>
      </c>
      <c r="AH214" s="555">
        <v>1E-3</v>
      </c>
      <c r="AI214" s="555">
        <v>0.97</v>
      </c>
      <c r="AJ214" s="555" t="s">
        <v>17</v>
      </c>
      <c r="AK214" s="555">
        <v>0.63800000000000001</v>
      </c>
      <c r="AL214" s="555">
        <v>1E-3</v>
      </c>
      <c r="AM214" s="555">
        <v>0.113</v>
      </c>
      <c r="AN214" s="555" t="s">
        <v>30</v>
      </c>
      <c r="AO214" s="555">
        <v>0.03</v>
      </c>
      <c r="AP214" s="555">
        <v>7.0000000000000007E-2</v>
      </c>
      <c r="AQ214" s="555" t="s">
        <v>52</v>
      </c>
      <c r="AR214" s="555">
        <v>0.25</v>
      </c>
      <c r="AS214" s="555" t="s">
        <v>17</v>
      </c>
      <c r="AT214" s="555" t="s">
        <v>17</v>
      </c>
      <c r="AU214" s="555">
        <v>2.9000000000000001E-2</v>
      </c>
      <c r="AV214" s="555">
        <v>2.0000000000000001E-4</v>
      </c>
      <c r="AW214" s="555">
        <v>2E-3</v>
      </c>
      <c r="AX214" s="555">
        <v>0.95199999999999996</v>
      </c>
      <c r="AY214" s="555">
        <v>1.7999999999999999E-2</v>
      </c>
      <c r="AZ214" s="555">
        <v>0.65</v>
      </c>
      <c r="BA214" s="555">
        <v>2E-3</v>
      </c>
      <c r="BB214" s="555">
        <v>0.11</v>
      </c>
      <c r="BC214" s="555" t="s">
        <v>30</v>
      </c>
      <c r="BD214" s="555">
        <v>5.1999999999999998E-2</v>
      </c>
      <c r="BE214" s="555">
        <v>0.06</v>
      </c>
      <c r="BF214" s="555">
        <v>0.66</v>
      </c>
      <c r="BG214" s="555" t="s">
        <v>37</v>
      </c>
      <c r="BH214" s="555" t="s">
        <v>37</v>
      </c>
      <c r="BI214" s="555">
        <v>0.4</v>
      </c>
      <c r="BJ214" s="555">
        <v>0.02</v>
      </c>
      <c r="BK214" s="555" t="s">
        <v>30</v>
      </c>
      <c r="BL214" s="555">
        <v>0.31</v>
      </c>
      <c r="BM214" s="555">
        <v>0.31</v>
      </c>
      <c r="BN214" s="555">
        <v>119</v>
      </c>
      <c r="BO214" s="555">
        <v>110</v>
      </c>
      <c r="BP214" s="555">
        <v>4.26</v>
      </c>
      <c r="BQ214" s="555" t="s">
        <v>53</v>
      </c>
      <c r="BR214" s="555" t="s">
        <v>85</v>
      </c>
      <c r="BS214" s="555" t="s">
        <v>85</v>
      </c>
      <c r="BT214" s="555" t="s">
        <v>85</v>
      </c>
      <c r="BU214" s="555" t="s">
        <v>85</v>
      </c>
      <c r="BV214" s="555" t="s">
        <v>85</v>
      </c>
      <c r="BW214" s="555" t="s">
        <v>85</v>
      </c>
      <c r="BX214" s="555" t="s">
        <v>85</v>
      </c>
      <c r="BY214" s="555" t="s">
        <v>85</v>
      </c>
      <c r="BZ214" s="555" t="s">
        <v>85</v>
      </c>
      <c r="CA214" s="555" t="s">
        <v>85</v>
      </c>
      <c r="CB214" s="555" t="s">
        <v>85</v>
      </c>
      <c r="CC214" s="555" t="s">
        <v>85</v>
      </c>
      <c r="CD214" s="555" t="s">
        <v>102</v>
      </c>
      <c r="CE214" s="555" t="s">
        <v>85</v>
      </c>
      <c r="CF214" s="555" t="s">
        <v>85</v>
      </c>
      <c r="CG214" s="555" t="s">
        <v>85</v>
      </c>
      <c r="CH214" s="555" t="s">
        <v>102</v>
      </c>
      <c r="CI214" s="555" t="s">
        <v>102</v>
      </c>
      <c r="CJ214" s="555" t="s">
        <v>332</v>
      </c>
      <c r="CK214" s="555" t="s">
        <v>0</v>
      </c>
      <c r="CL214" s="555" t="s">
        <v>333</v>
      </c>
      <c r="CM214" s="555" t="s">
        <v>0</v>
      </c>
      <c r="CN214" s="555" t="s">
        <v>0</v>
      </c>
      <c r="CO214" s="555" t="s">
        <v>332</v>
      </c>
      <c r="CP214" s="555" t="s">
        <v>332</v>
      </c>
      <c r="CQ214" s="555" t="s">
        <v>333</v>
      </c>
      <c r="CR214" s="555" t="s">
        <v>333</v>
      </c>
      <c r="CS214" s="555" t="s">
        <v>333</v>
      </c>
      <c r="CT214" s="555" t="s">
        <v>333</v>
      </c>
      <c r="CU214" s="555" t="s">
        <v>333</v>
      </c>
      <c r="CV214" s="555" t="s">
        <v>51</v>
      </c>
      <c r="CW214" s="555" t="s">
        <v>15</v>
      </c>
      <c r="CX214" s="555" t="s">
        <v>15</v>
      </c>
      <c r="CY214" s="555" t="s">
        <v>15</v>
      </c>
      <c r="CZ214" s="555" t="s">
        <v>15</v>
      </c>
      <c r="DA214" s="555" t="s">
        <v>15</v>
      </c>
      <c r="DB214" s="555" t="s">
        <v>51</v>
      </c>
      <c r="DC214" s="555" t="s">
        <v>53</v>
      </c>
    </row>
    <row r="215" spans="1:113">
      <c r="A215" s="555" t="s">
        <v>213</v>
      </c>
      <c r="B215" s="1116">
        <v>45809</v>
      </c>
      <c r="C215" s="1115">
        <v>45833</v>
      </c>
      <c r="D215" s="1147">
        <v>18.670000000000002</v>
      </c>
      <c r="E215" s="368">
        <v>7.6</v>
      </c>
      <c r="F215" s="369">
        <v>8930</v>
      </c>
      <c r="G215" s="198">
        <v>16</v>
      </c>
      <c r="H215" s="198">
        <v>72.5</v>
      </c>
      <c r="I215" s="369">
        <v>214</v>
      </c>
      <c r="J215" s="369" t="s">
        <v>245</v>
      </c>
      <c r="K215" s="369" t="s">
        <v>246</v>
      </c>
      <c r="L215" s="369" t="s">
        <v>543</v>
      </c>
      <c r="M215" s="369" t="s">
        <v>881</v>
      </c>
      <c r="O215" s="555">
        <v>7.8</v>
      </c>
      <c r="P215" s="555">
        <v>9560</v>
      </c>
      <c r="Q215" s="555" t="s">
        <v>51</v>
      </c>
      <c r="R215" s="555" t="s">
        <v>51</v>
      </c>
      <c r="S215" s="555">
        <v>389</v>
      </c>
      <c r="T215" s="555">
        <v>389</v>
      </c>
      <c r="U215" s="555">
        <v>23</v>
      </c>
      <c r="V215" s="555">
        <v>1370</v>
      </c>
      <c r="W215" s="555">
        <v>2640</v>
      </c>
      <c r="X215" s="555">
        <v>658</v>
      </c>
      <c r="Y215" s="555">
        <v>358</v>
      </c>
      <c r="Z215" s="555">
        <v>1040</v>
      </c>
      <c r="AA215" s="555">
        <v>21</v>
      </c>
      <c r="AB215" s="555">
        <v>3120</v>
      </c>
      <c r="AC215" s="555" t="s">
        <v>30</v>
      </c>
      <c r="AD215" s="555" t="s">
        <v>17</v>
      </c>
      <c r="AE215" s="555" t="s">
        <v>17</v>
      </c>
      <c r="AF215" s="555">
        <v>2.1000000000000001E-2</v>
      </c>
      <c r="AG215" s="555" t="s">
        <v>37</v>
      </c>
      <c r="AH215" s="555" t="s">
        <v>17</v>
      </c>
      <c r="AI215" s="555">
        <v>0.84399999999999997</v>
      </c>
      <c r="AJ215" s="555" t="s">
        <v>17</v>
      </c>
      <c r="AK215" s="555">
        <v>0.55300000000000005</v>
      </c>
      <c r="AL215" s="555">
        <v>2E-3</v>
      </c>
      <c r="AM215" s="555">
        <v>0.104</v>
      </c>
      <c r="AN215" s="555" t="s">
        <v>30</v>
      </c>
      <c r="AO215" s="555">
        <v>2.9000000000000001E-2</v>
      </c>
      <c r="AP215" s="555">
        <v>0.06</v>
      </c>
      <c r="AQ215" s="555" t="s">
        <v>52</v>
      </c>
      <c r="AR215" s="555">
        <v>0.06</v>
      </c>
      <c r="AS215" s="555" t="s">
        <v>17</v>
      </c>
      <c r="AT215" s="555" t="s">
        <v>17</v>
      </c>
      <c r="AU215" s="555">
        <v>2.3E-2</v>
      </c>
      <c r="AV215" s="555" t="s">
        <v>37</v>
      </c>
      <c r="AW215" s="555">
        <v>1E-3</v>
      </c>
      <c r="AX215" s="555">
        <v>0.92900000000000005</v>
      </c>
      <c r="AY215" s="555">
        <v>2E-3</v>
      </c>
      <c r="AZ215" s="555">
        <v>0.61</v>
      </c>
      <c r="BA215" s="555">
        <v>2E-3</v>
      </c>
      <c r="BB215" s="555">
        <v>0.112</v>
      </c>
      <c r="BC215" s="555" t="s">
        <v>30</v>
      </c>
      <c r="BD215" s="555">
        <v>3.5000000000000003E-2</v>
      </c>
      <c r="BE215" s="555">
        <v>0.05</v>
      </c>
      <c r="BF215" s="555">
        <v>0.15</v>
      </c>
      <c r="BG215" s="555" t="s">
        <v>37</v>
      </c>
      <c r="BH215" s="555" t="s">
        <v>37</v>
      </c>
      <c r="BI215" s="555">
        <v>0.4</v>
      </c>
      <c r="BJ215" s="555">
        <v>0.03</v>
      </c>
      <c r="BK215" s="555" t="s">
        <v>30</v>
      </c>
      <c r="BL215" s="555">
        <v>0.24</v>
      </c>
      <c r="BM215" s="555">
        <v>0.24</v>
      </c>
      <c r="BN215" s="555">
        <v>111</v>
      </c>
      <c r="BO215" s="555">
        <v>108</v>
      </c>
      <c r="BP215" s="555">
        <v>1.23</v>
      </c>
      <c r="BQ215" s="555" t="s">
        <v>53</v>
      </c>
      <c r="BR215" s="555" t="s">
        <v>85</v>
      </c>
      <c r="BS215" s="555" t="s">
        <v>85</v>
      </c>
      <c r="BT215" s="555" t="s">
        <v>85</v>
      </c>
      <c r="BU215" s="555" t="s">
        <v>85</v>
      </c>
      <c r="BV215" s="555" t="s">
        <v>85</v>
      </c>
      <c r="BW215" s="555" t="s">
        <v>85</v>
      </c>
      <c r="BX215" s="555" t="s">
        <v>85</v>
      </c>
      <c r="BY215" s="555" t="s">
        <v>85</v>
      </c>
      <c r="BZ215" s="555" t="s">
        <v>85</v>
      </c>
      <c r="CA215" s="555" t="s">
        <v>85</v>
      </c>
      <c r="CB215" s="555" t="s">
        <v>85</v>
      </c>
      <c r="CC215" s="555" t="s">
        <v>85</v>
      </c>
      <c r="CD215" s="555" t="s">
        <v>102</v>
      </c>
      <c r="CE215" s="555" t="s">
        <v>85</v>
      </c>
      <c r="CF215" s="555" t="s">
        <v>85</v>
      </c>
      <c r="CG215" s="555" t="s">
        <v>85</v>
      </c>
      <c r="CH215" s="555" t="s">
        <v>102</v>
      </c>
      <c r="CI215" s="555" t="s">
        <v>102</v>
      </c>
      <c r="CJ215" s="555" t="s">
        <v>332</v>
      </c>
      <c r="CK215" s="555" t="s">
        <v>0</v>
      </c>
      <c r="CL215" s="555" t="s">
        <v>333</v>
      </c>
      <c r="CM215" s="555" t="s">
        <v>0</v>
      </c>
      <c r="CN215" s="555" t="s">
        <v>0</v>
      </c>
      <c r="CO215" s="555" t="s">
        <v>332</v>
      </c>
      <c r="CP215" s="555" t="s">
        <v>332</v>
      </c>
      <c r="CQ215" s="555" t="s">
        <v>333</v>
      </c>
      <c r="CR215" s="555" t="s">
        <v>333</v>
      </c>
      <c r="CS215" s="555" t="s">
        <v>333</v>
      </c>
      <c r="CT215" s="555" t="s">
        <v>333</v>
      </c>
      <c r="CU215" s="555" t="s">
        <v>333</v>
      </c>
      <c r="CV215" s="555" t="s">
        <v>51</v>
      </c>
      <c r="CW215" s="555" t="s">
        <v>15</v>
      </c>
      <c r="CX215" s="555" t="s">
        <v>15</v>
      </c>
      <c r="CY215" s="555" t="s">
        <v>15</v>
      </c>
      <c r="CZ215" s="555" t="s">
        <v>15</v>
      </c>
      <c r="DA215" s="555" t="s">
        <v>15</v>
      </c>
      <c r="DB215" s="555" t="s">
        <v>51</v>
      </c>
      <c r="DC215" s="555" t="s">
        <v>53</v>
      </c>
    </row>
    <row r="216" spans="1:113">
      <c r="A216" s="555" t="s">
        <v>213</v>
      </c>
      <c r="B216" s="1116">
        <v>45839</v>
      </c>
      <c r="C216" s="1115">
        <v>45859</v>
      </c>
      <c r="D216" s="1147">
        <v>18.73</v>
      </c>
      <c r="E216" s="368">
        <v>7.73</v>
      </c>
      <c r="F216" s="369">
        <v>7710</v>
      </c>
      <c r="G216" s="198">
        <v>17.8</v>
      </c>
      <c r="H216" s="198">
        <v>73.599999999999994</v>
      </c>
      <c r="I216" s="369">
        <v>170</v>
      </c>
      <c r="J216" s="369" t="s">
        <v>245</v>
      </c>
      <c r="K216" s="369" t="s">
        <v>246</v>
      </c>
      <c r="L216" s="369" t="s">
        <v>433</v>
      </c>
      <c r="M216" s="369" t="s">
        <v>881</v>
      </c>
      <c r="O216" s="1147">
        <v>7.74</v>
      </c>
      <c r="P216" s="555">
        <v>9310</v>
      </c>
      <c r="Q216" s="555" t="s">
        <v>51</v>
      </c>
      <c r="R216" s="555" t="s">
        <v>51</v>
      </c>
      <c r="S216" s="555">
        <v>382</v>
      </c>
      <c r="T216" s="555">
        <v>382</v>
      </c>
      <c r="U216" s="555">
        <v>23</v>
      </c>
      <c r="V216" s="555">
        <v>1560</v>
      </c>
      <c r="W216" s="555">
        <v>2640</v>
      </c>
      <c r="X216" s="555">
        <v>682</v>
      </c>
      <c r="Y216" s="555">
        <v>347</v>
      </c>
      <c r="Z216" s="555">
        <v>1020</v>
      </c>
      <c r="AA216" s="555">
        <v>20</v>
      </c>
      <c r="AB216" s="555">
        <v>3130</v>
      </c>
      <c r="AC216" s="555" t="s">
        <v>30</v>
      </c>
      <c r="AD216" s="555" t="s">
        <v>17</v>
      </c>
      <c r="AE216" s="555" t="s">
        <v>17</v>
      </c>
      <c r="AF216" s="555">
        <v>2.1000000000000001E-2</v>
      </c>
      <c r="AG216" s="555" t="s">
        <v>37</v>
      </c>
      <c r="AH216" s="555" t="s">
        <v>17</v>
      </c>
      <c r="AI216" s="555">
        <v>0.86599999999999999</v>
      </c>
      <c r="AJ216" s="555" t="s">
        <v>17</v>
      </c>
      <c r="AK216" s="555">
        <v>0.58799999999999997</v>
      </c>
      <c r="AL216" s="555">
        <v>2E-3</v>
      </c>
      <c r="AM216" s="555">
        <v>0.108</v>
      </c>
      <c r="AN216" s="555" t="s">
        <v>30</v>
      </c>
      <c r="AO216" s="555">
        <v>3.1E-2</v>
      </c>
      <c r="AP216" s="555">
        <v>0.05</v>
      </c>
      <c r="AQ216" s="555" t="s">
        <v>52</v>
      </c>
      <c r="AR216" s="555">
        <v>7.0000000000000007E-2</v>
      </c>
      <c r="AS216" s="555" t="s">
        <v>17</v>
      </c>
      <c r="AT216" s="555" t="s">
        <v>17</v>
      </c>
      <c r="AU216" s="555">
        <v>2.4E-2</v>
      </c>
      <c r="AV216" s="555" t="s">
        <v>37</v>
      </c>
      <c r="AW216" s="555">
        <v>2E-3</v>
      </c>
      <c r="AX216" s="555">
        <v>0.94699999999999995</v>
      </c>
      <c r="AY216" s="555">
        <v>2E-3</v>
      </c>
      <c r="AZ216" s="555">
        <v>0.67500000000000004</v>
      </c>
      <c r="BA216" s="555">
        <v>2E-3</v>
      </c>
      <c r="BB216" s="555">
        <v>0.11700000000000001</v>
      </c>
      <c r="BC216" s="555" t="s">
        <v>30</v>
      </c>
      <c r="BD216" s="555">
        <v>3.4000000000000002E-2</v>
      </c>
      <c r="BE216" s="555">
        <v>0.06</v>
      </c>
      <c r="BF216" s="555">
        <v>0.16</v>
      </c>
      <c r="BG216" s="555" t="s">
        <v>37</v>
      </c>
      <c r="BH216" s="555" t="s">
        <v>37</v>
      </c>
      <c r="BI216" s="555">
        <v>0.4</v>
      </c>
      <c r="BJ216" s="555">
        <v>0.02</v>
      </c>
      <c r="BK216" s="555" t="s">
        <v>30</v>
      </c>
      <c r="BL216" s="555">
        <v>0.31</v>
      </c>
      <c r="BM216" s="555">
        <v>0.31</v>
      </c>
      <c r="BN216" s="555">
        <v>114</v>
      </c>
      <c r="BO216" s="555">
        <v>107</v>
      </c>
      <c r="BP216" s="555">
        <v>3.2</v>
      </c>
      <c r="BQ216" s="555" t="s">
        <v>53</v>
      </c>
      <c r="BR216" s="555" t="s">
        <v>85</v>
      </c>
      <c r="BS216" s="555" t="s">
        <v>85</v>
      </c>
      <c r="BT216" s="555" t="s">
        <v>85</v>
      </c>
      <c r="BU216" s="555" t="s">
        <v>85</v>
      </c>
      <c r="BV216" s="555" t="s">
        <v>85</v>
      </c>
      <c r="BW216" s="555" t="s">
        <v>85</v>
      </c>
      <c r="BX216" s="555" t="s">
        <v>85</v>
      </c>
      <c r="BY216" s="555" t="s">
        <v>85</v>
      </c>
      <c r="BZ216" s="555" t="s">
        <v>85</v>
      </c>
      <c r="CA216" s="555" t="s">
        <v>85</v>
      </c>
      <c r="CB216" s="555" t="s">
        <v>85</v>
      </c>
      <c r="CC216" s="555" t="s">
        <v>85</v>
      </c>
      <c r="CD216" s="555" t="s">
        <v>102</v>
      </c>
      <c r="CE216" s="555" t="s">
        <v>85</v>
      </c>
      <c r="CF216" s="555" t="s">
        <v>85</v>
      </c>
      <c r="CG216" s="555" t="s">
        <v>85</v>
      </c>
      <c r="CH216" s="555" t="s">
        <v>102</v>
      </c>
      <c r="CI216" s="555" t="s">
        <v>102</v>
      </c>
      <c r="CJ216" s="555" t="s">
        <v>332</v>
      </c>
      <c r="CK216" s="555" t="s">
        <v>0</v>
      </c>
      <c r="CL216" s="555" t="s">
        <v>333</v>
      </c>
      <c r="CM216" s="555" t="s">
        <v>0</v>
      </c>
      <c r="CN216" s="555" t="s">
        <v>0</v>
      </c>
      <c r="CO216" s="555" t="s">
        <v>332</v>
      </c>
      <c r="CP216" s="555" t="s">
        <v>332</v>
      </c>
      <c r="CQ216" s="555" t="s">
        <v>333</v>
      </c>
      <c r="CR216" s="555" t="s">
        <v>333</v>
      </c>
      <c r="CS216" s="555" t="s">
        <v>333</v>
      </c>
      <c r="CT216" s="555" t="s">
        <v>333</v>
      </c>
      <c r="CU216" s="555" t="s">
        <v>333</v>
      </c>
      <c r="CV216" s="555" t="s">
        <v>51</v>
      </c>
      <c r="CW216" s="555" t="s">
        <v>15</v>
      </c>
      <c r="CX216" s="555" t="s">
        <v>15</v>
      </c>
      <c r="CY216" s="555" t="s">
        <v>15</v>
      </c>
      <c r="CZ216" s="555" t="s">
        <v>15</v>
      </c>
      <c r="DA216" s="555" t="s">
        <v>15</v>
      </c>
      <c r="DB216" s="555" t="s">
        <v>51</v>
      </c>
      <c r="DC216" s="555" t="s">
        <v>53</v>
      </c>
    </row>
    <row r="217" spans="1:113">
      <c r="A217" s="555" t="s">
        <v>213</v>
      </c>
      <c r="B217" s="1116">
        <v>45870</v>
      </c>
      <c r="C217" s="1115"/>
      <c r="D217" s="1147"/>
      <c r="E217" s="368"/>
      <c r="F217" s="369"/>
      <c r="G217" s="198"/>
      <c r="H217" s="198"/>
      <c r="I217" s="369"/>
      <c r="J217" s="369"/>
      <c r="K217" s="369"/>
      <c r="L217" s="369"/>
      <c r="M217" s="369"/>
      <c r="O217" s="1147"/>
      <c r="P217" s="555"/>
      <c r="Q217" s="555"/>
      <c r="R217" s="555"/>
      <c r="S217" s="555"/>
      <c r="T217" s="555"/>
      <c r="U217" s="555"/>
      <c r="V217" s="555"/>
      <c r="W217" s="555"/>
      <c r="X217" s="555"/>
      <c r="Y217" s="555"/>
      <c r="Z217" s="555"/>
      <c r="AA217" s="555"/>
      <c r="AB217" s="555"/>
      <c r="AC217" s="555"/>
      <c r="AD217" s="555"/>
      <c r="AE217" s="555"/>
      <c r="AF217" s="555"/>
      <c r="AG217" s="555"/>
      <c r="AH217" s="555"/>
      <c r="AI217" s="555"/>
      <c r="AJ217" s="555"/>
      <c r="AK217" s="555"/>
      <c r="AL217" s="555"/>
      <c r="AM217" s="555"/>
      <c r="AN217" s="555"/>
      <c r="AO217" s="555"/>
      <c r="AP217" s="555"/>
      <c r="AQ217" s="555"/>
      <c r="AR217" s="555"/>
      <c r="AS217" s="555"/>
      <c r="AT217" s="555"/>
      <c r="AU217" s="555"/>
      <c r="AV217" s="555"/>
      <c r="AW217" s="555"/>
      <c r="AX217" s="555"/>
      <c r="AY217" s="555"/>
      <c r="AZ217" s="555"/>
      <c r="BA217" s="555"/>
      <c r="BB217" s="555"/>
      <c r="BC217" s="555"/>
      <c r="BD217" s="555"/>
      <c r="BE217" s="555"/>
      <c r="BF217" s="555"/>
      <c r="BG217" s="555"/>
      <c r="BH217" s="555"/>
      <c r="BI217" s="555"/>
      <c r="BJ217" s="555"/>
      <c r="BK217" s="555"/>
      <c r="BL217" s="555"/>
      <c r="BM217" s="555"/>
      <c r="BN217" s="555"/>
      <c r="BO217" s="555"/>
      <c r="BP217" s="555"/>
      <c r="BQ217" s="555"/>
      <c r="BR217" s="555"/>
      <c r="BS217" s="555"/>
      <c r="BT217" s="555"/>
      <c r="BU217" s="555"/>
      <c r="BV217" s="555"/>
      <c r="BW217" s="555"/>
      <c r="BX217" s="555"/>
      <c r="BY217" s="555"/>
      <c r="BZ217" s="555"/>
      <c r="CA217" s="555"/>
      <c r="CB217" s="555"/>
      <c r="CC217" s="555"/>
      <c r="CD217" s="555"/>
      <c r="CE217" s="555"/>
      <c r="CF217" s="555"/>
      <c r="CG217" s="555"/>
      <c r="CH217" s="555"/>
      <c r="CI217" s="555"/>
      <c r="CJ217" s="555"/>
      <c r="CK217" s="555"/>
      <c r="CL217" s="555"/>
      <c r="CM217" s="555"/>
      <c r="CN217" s="555"/>
      <c r="CO217" s="555"/>
      <c r="CP217" s="555"/>
      <c r="CQ217" s="555"/>
      <c r="CR217" s="555"/>
      <c r="CS217" s="555"/>
      <c r="CT217" s="555"/>
      <c r="CU217" s="555"/>
      <c r="CV217" s="555"/>
      <c r="CW217" s="555"/>
      <c r="CX217" s="555"/>
      <c r="CY217" s="555"/>
      <c r="CZ217" s="555"/>
      <c r="DA217" s="555"/>
      <c r="DB217" s="555"/>
      <c r="DC217" s="555"/>
    </row>
    <row r="218" spans="1:113">
      <c r="A218" s="555" t="s">
        <v>213</v>
      </c>
      <c r="B218" s="1116">
        <v>45901</v>
      </c>
      <c r="C218" s="1115"/>
      <c r="D218" s="1147"/>
      <c r="E218" s="368"/>
      <c r="F218" s="369"/>
      <c r="G218" s="198"/>
      <c r="H218" s="198"/>
      <c r="I218" s="369"/>
      <c r="J218" s="369"/>
      <c r="K218" s="369"/>
      <c r="L218" s="369"/>
      <c r="M218" s="369"/>
      <c r="O218" s="1147"/>
      <c r="P218" s="555"/>
      <c r="Q218" s="555"/>
      <c r="R218" s="555"/>
      <c r="S218" s="555"/>
      <c r="T218" s="555"/>
      <c r="U218" s="555"/>
      <c r="V218" s="555"/>
      <c r="W218" s="555"/>
      <c r="X218" s="555"/>
      <c r="Y218" s="555"/>
      <c r="Z218" s="555"/>
      <c r="AA218" s="555"/>
      <c r="AB218" s="555"/>
      <c r="AC218" s="555"/>
      <c r="AD218" s="555"/>
      <c r="AE218" s="555"/>
      <c r="AF218" s="555"/>
      <c r="AG218" s="555"/>
      <c r="AH218" s="555"/>
      <c r="AI218" s="555"/>
      <c r="AJ218" s="555"/>
      <c r="AK218" s="555"/>
      <c r="AL218" s="555"/>
      <c r="AM218" s="555"/>
      <c r="AN218" s="555"/>
      <c r="AO218" s="555"/>
      <c r="AP218" s="555"/>
      <c r="AQ218" s="555"/>
      <c r="AR218" s="555"/>
      <c r="AS218" s="555"/>
      <c r="AT218" s="555"/>
      <c r="AU218" s="555"/>
      <c r="AV218" s="555"/>
      <c r="AW218" s="555"/>
      <c r="AX218" s="555"/>
      <c r="AY218" s="555"/>
      <c r="AZ218" s="555"/>
      <c r="BA218" s="555"/>
      <c r="BB218" s="555"/>
      <c r="BC218" s="555"/>
      <c r="BD218" s="555"/>
      <c r="BE218" s="555"/>
      <c r="BF218" s="555"/>
      <c r="BG218" s="555"/>
      <c r="BH218" s="555"/>
      <c r="BI218" s="555"/>
      <c r="BJ218" s="555"/>
      <c r="BK218" s="555"/>
      <c r="BL218" s="555"/>
      <c r="BM218" s="555"/>
      <c r="BN218" s="555"/>
      <c r="BO218" s="555"/>
      <c r="BP218" s="555"/>
      <c r="BQ218" s="555"/>
      <c r="BR218" s="555"/>
      <c r="BS218" s="555"/>
      <c r="BT218" s="555"/>
      <c r="BU218" s="555"/>
      <c r="BV218" s="555"/>
      <c r="BW218" s="555"/>
      <c r="BX218" s="555"/>
      <c r="BY218" s="555"/>
      <c r="BZ218" s="555"/>
      <c r="CA218" s="555"/>
      <c r="CB218" s="555"/>
      <c r="CC218" s="555"/>
      <c r="CD218" s="555"/>
      <c r="CE218" s="555"/>
      <c r="CF218" s="555"/>
      <c r="CG218" s="555"/>
      <c r="CH218" s="555"/>
      <c r="CI218" s="555"/>
      <c r="CJ218" s="555"/>
      <c r="CK218" s="555"/>
      <c r="CL218" s="555"/>
      <c r="CM218" s="555"/>
      <c r="CN218" s="555"/>
      <c r="CO218" s="555"/>
      <c r="CP218" s="555"/>
      <c r="CQ218" s="555"/>
      <c r="CR218" s="555"/>
      <c r="CS218" s="555"/>
      <c r="CT218" s="555"/>
      <c r="CU218" s="555"/>
      <c r="CV218" s="555"/>
      <c r="CW218" s="555"/>
      <c r="CX218" s="555"/>
      <c r="CY218" s="555"/>
      <c r="CZ218" s="555"/>
      <c r="DA218" s="555"/>
      <c r="DB218" s="555"/>
      <c r="DC218" s="555"/>
    </row>
    <row r="219" spans="1:113">
      <c r="A219" s="555" t="s">
        <v>213</v>
      </c>
      <c r="B219" s="1116">
        <v>45931</v>
      </c>
      <c r="C219" s="1115"/>
      <c r="D219" s="1147"/>
      <c r="E219" s="368"/>
      <c r="F219" s="369"/>
      <c r="G219" s="198"/>
      <c r="H219" s="198"/>
      <c r="I219" s="369"/>
      <c r="J219" s="369"/>
      <c r="K219" s="369"/>
      <c r="L219" s="369"/>
      <c r="M219" s="369"/>
      <c r="O219" s="1147"/>
      <c r="P219" s="555"/>
      <c r="Q219" s="555"/>
      <c r="R219" s="555"/>
      <c r="S219" s="555"/>
      <c r="T219" s="555"/>
      <c r="U219" s="555"/>
      <c r="V219" s="555"/>
      <c r="W219" s="555"/>
      <c r="X219" s="555"/>
      <c r="Y219" s="555"/>
      <c r="Z219" s="555"/>
      <c r="AA219" s="555"/>
      <c r="AB219" s="555"/>
      <c r="AC219" s="555"/>
      <c r="AD219" s="555"/>
      <c r="AE219" s="555"/>
      <c r="AF219" s="555"/>
      <c r="AG219" s="555"/>
      <c r="AH219" s="555"/>
      <c r="AI219" s="555"/>
      <c r="AJ219" s="555"/>
      <c r="AK219" s="555"/>
      <c r="AL219" s="555"/>
      <c r="AM219" s="555"/>
      <c r="AN219" s="555"/>
      <c r="AO219" s="555"/>
      <c r="AP219" s="555"/>
      <c r="AQ219" s="555"/>
      <c r="AR219" s="555"/>
      <c r="AS219" s="555"/>
      <c r="AT219" s="555"/>
      <c r="AU219" s="555"/>
      <c r="AV219" s="555"/>
      <c r="AW219" s="555"/>
      <c r="AX219" s="555"/>
      <c r="AY219" s="555"/>
      <c r="AZ219" s="555"/>
      <c r="BA219" s="555"/>
      <c r="BB219" s="555"/>
      <c r="BC219" s="555"/>
      <c r="BD219" s="555"/>
      <c r="BE219" s="555"/>
      <c r="BF219" s="555"/>
      <c r="BG219" s="555"/>
      <c r="BH219" s="555"/>
      <c r="BI219" s="555"/>
      <c r="BJ219" s="555"/>
      <c r="BK219" s="555"/>
      <c r="BL219" s="555"/>
      <c r="BM219" s="555"/>
      <c r="BN219" s="555"/>
      <c r="BO219" s="555"/>
      <c r="BP219" s="555"/>
      <c r="BQ219" s="555"/>
      <c r="BR219" s="555"/>
      <c r="BS219" s="555"/>
      <c r="BT219" s="555"/>
      <c r="BU219" s="555"/>
      <c r="BV219" s="555"/>
      <c r="BW219" s="555"/>
      <c r="BX219" s="555"/>
      <c r="BY219" s="555"/>
      <c r="BZ219" s="555"/>
      <c r="CA219" s="555"/>
      <c r="CB219" s="555"/>
      <c r="CC219" s="555"/>
      <c r="CD219" s="555"/>
      <c r="CE219" s="555"/>
      <c r="CF219" s="555"/>
      <c r="CG219" s="555"/>
      <c r="CH219" s="555"/>
      <c r="CI219" s="555"/>
      <c r="CJ219" s="555"/>
      <c r="CK219" s="555"/>
      <c r="CL219" s="555"/>
      <c r="CM219" s="555"/>
      <c r="CN219" s="555"/>
      <c r="CO219" s="555"/>
      <c r="CP219" s="555"/>
      <c r="CQ219" s="555"/>
      <c r="CR219" s="555"/>
      <c r="CS219" s="555"/>
      <c r="CT219" s="555"/>
      <c r="CU219" s="555"/>
      <c r="CV219" s="555"/>
      <c r="CW219" s="555"/>
      <c r="CX219" s="555"/>
      <c r="CY219" s="555"/>
      <c r="CZ219" s="555"/>
      <c r="DA219" s="555"/>
      <c r="DB219" s="555"/>
      <c r="DC219" s="555"/>
    </row>
    <row r="220" spans="1:113">
      <c r="A220" s="555" t="s">
        <v>213</v>
      </c>
      <c r="B220" s="1116">
        <v>45962</v>
      </c>
      <c r="C220" s="1115"/>
      <c r="D220" s="1147"/>
      <c r="E220" s="368"/>
      <c r="F220" s="369"/>
      <c r="G220" s="198"/>
      <c r="H220" s="198"/>
      <c r="I220" s="369"/>
      <c r="J220" s="369"/>
      <c r="K220" s="369"/>
      <c r="L220" s="369"/>
      <c r="M220" s="369"/>
      <c r="O220" s="1147"/>
      <c r="P220" s="555"/>
      <c r="Q220" s="555"/>
      <c r="R220" s="555"/>
      <c r="S220" s="555"/>
      <c r="T220" s="555"/>
      <c r="U220" s="555"/>
      <c r="V220" s="555"/>
      <c r="W220" s="555"/>
      <c r="X220" s="555"/>
      <c r="Y220" s="555"/>
      <c r="Z220" s="555"/>
      <c r="AA220" s="555"/>
      <c r="AB220" s="555"/>
      <c r="AC220" s="555"/>
      <c r="AD220" s="555"/>
      <c r="AE220" s="555"/>
      <c r="AF220" s="555"/>
      <c r="AG220" s="555"/>
      <c r="AH220" s="555"/>
      <c r="AI220" s="555"/>
      <c r="AJ220" s="555"/>
      <c r="AK220" s="555"/>
      <c r="AL220" s="555"/>
      <c r="AM220" s="555"/>
      <c r="AN220" s="555"/>
      <c r="AO220" s="555"/>
      <c r="AP220" s="555"/>
      <c r="AQ220" s="555"/>
      <c r="AR220" s="555"/>
      <c r="AS220" s="555"/>
      <c r="AT220" s="555"/>
      <c r="AU220" s="555"/>
      <c r="AV220" s="555"/>
      <c r="AW220" s="555"/>
      <c r="AX220" s="555"/>
      <c r="AY220" s="555"/>
      <c r="AZ220" s="555"/>
      <c r="BA220" s="555"/>
      <c r="BB220" s="555"/>
      <c r="BC220" s="555"/>
      <c r="BD220" s="555"/>
      <c r="BE220" s="555"/>
      <c r="BF220" s="555"/>
      <c r="BG220" s="555"/>
      <c r="BH220" s="555"/>
      <c r="BI220" s="555"/>
      <c r="BJ220" s="555"/>
      <c r="BK220" s="555"/>
      <c r="BL220" s="555"/>
      <c r="BM220" s="555"/>
      <c r="BN220" s="555"/>
      <c r="BO220" s="555"/>
      <c r="BP220" s="555"/>
      <c r="BQ220" s="555"/>
      <c r="BR220" s="555"/>
      <c r="BS220" s="555"/>
      <c r="BT220" s="555"/>
      <c r="BU220" s="555"/>
      <c r="BV220" s="555"/>
      <c r="BW220" s="555"/>
      <c r="BX220" s="555"/>
      <c r="BY220" s="555"/>
      <c r="BZ220" s="555"/>
      <c r="CA220" s="555"/>
      <c r="CB220" s="555"/>
      <c r="CC220" s="555"/>
      <c r="CD220" s="555"/>
      <c r="CE220" s="555"/>
      <c r="CF220" s="555"/>
      <c r="CG220" s="555"/>
      <c r="CH220" s="555"/>
      <c r="CI220" s="555"/>
      <c r="CJ220" s="555"/>
      <c r="CK220" s="555"/>
      <c r="CL220" s="555"/>
      <c r="CM220" s="555"/>
      <c r="CN220" s="555"/>
      <c r="CO220" s="555"/>
      <c r="CP220" s="555"/>
      <c r="CQ220" s="555"/>
      <c r="CR220" s="555"/>
      <c r="CS220" s="555"/>
      <c r="CT220" s="555"/>
      <c r="CU220" s="555"/>
      <c r="CV220" s="555"/>
      <c r="CW220" s="555"/>
      <c r="CX220" s="555"/>
      <c r="CY220" s="555"/>
      <c r="CZ220" s="555"/>
      <c r="DA220" s="555"/>
      <c r="DB220" s="555"/>
      <c r="DC220" s="555"/>
    </row>
    <row r="221" spans="1:113">
      <c r="A221" s="555" t="s">
        <v>213</v>
      </c>
      <c r="B221" s="1116">
        <v>45992</v>
      </c>
      <c r="C221" s="1115"/>
      <c r="D221" s="1147"/>
      <c r="E221" s="368"/>
      <c r="F221" s="369"/>
      <c r="G221" s="198"/>
      <c r="H221" s="198"/>
      <c r="I221" s="369"/>
      <c r="J221" s="369"/>
      <c r="K221" s="369"/>
      <c r="L221" s="369"/>
      <c r="M221" s="369"/>
      <c r="O221" s="1147"/>
      <c r="P221" s="555"/>
      <c r="Q221" s="555"/>
      <c r="R221" s="555"/>
      <c r="S221" s="555"/>
      <c r="T221" s="555"/>
      <c r="U221" s="555"/>
      <c r="V221" s="555"/>
      <c r="W221" s="555"/>
      <c r="X221" s="555"/>
      <c r="Y221" s="555"/>
      <c r="Z221" s="555"/>
      <c r="AA221" s="555"/>
      <c r="AB221" s="555"/>
      <c r="AC221" s="555"/>
      <c r="AD221" s="555"/>
      <c r="AE221" s="555"/>
      <c r="AF221" s="555"/>
      <c r="AG221" s="555"/>
      <c r="AH221" s="555"/>
      <c r="AI221" s="555"/>
      <c r="AJ221" s="555"/>
      <c r="AK221" s="555"/>
      <c r="AL221" s="555"/>
      <c r="AM221" s="555"/>
      <c r="AN221" s="555"/>
      <c r="AO221" s="555"/>
      <c r="AP221" s="555"/>
      <c r="AQ221" s="555"/>
      <c r="AR221" s="555"/>
      <c r="AS221" s="555"/>
      <c r="AT221" s="555"/>
      <c r="AU221" s="555"/>
      <c r="AV221" s="555"/>
      <c r="AW221" s="555"/>
      <c r="AX221" s="555"/>
      <c r="AY221" s="555"/>
      <c r="AZ221" s="555"/>
      <c r="BA221" s="555"/>
      <c r="BB221" s="555"/>
      <c r="BC221" s="555"/>
      <c r="BD221" s="555"/>
      <c r="BE221" s="555"/>
      <c r="BF221" s="555"/>
      <c r="BG221" s="555"/>
      <c r="BH221" s="555"/>
      <c r="BI221" s="555"/>
      <c r="BJ221" s="555"/>
      <c r="BK221" s="555"/>
      <c r="BL221" s="555"/>
      <c r="BM221" s="555"/>
      <c r="BN221" s="555"/>
      <c r="BO221" s="555"/>
      <c r="BP221" s="555"/>
      <c r="BQ221" s="555"/>
      <c r="BR221" s="555"/>
      <c r="BS221" s="555"/>
      <c r="BT221" s="555"/>
      <c r="BU221" s="555"/>
      <c r="BV221" s="555"/>
      <c r="BW221" s="555"/>
      <c r="BX221" s="555"/>
      <c r="BY221" s="555"/>
      <c r="BZ221" s="555"/>
      <c r="CA221" s="555"/>
      <c r="CB221" s="555"/>
      <c r="CC221" s="555"/>
      <c r="CD221" s="555"/>
      <c r="CE221" s="555"/>
      <c r="CF221" s="555"/>
      <c r="CG221" s="555"/>
      <c r="CH221" s="555"/>
      <c r="CI221" s="555"/>
      <c r="CJ221" s="555"/>
      <c r="CK221" s="555"/>
      <c r="CL221" s="555"/>
      <c r="CM221" s="555"/>
      <c r="CN221" s="555"/>
      <c r="CO221" s="555"/>
      <c r="CP221" s="555"/>
      <c r="CQ221" s="555"/>
      <c r="CR221" s="555"/>
      <c r="CS221" s="555"/>
      <c r="CT221" s="555"/>
      <c r="CU221" s="555"/>
      <c r="CV221" s="555"/>
      <c r="CW221" s="555"/>
      <c r="CX221" s="555"/>
      <c r="CY221" s="555"/>
      <c r="CZ221" s="555"/>
      <c r="DA221" s="555"/>
      <c r="DB221" s="555"/>
      <c r="DC221" s="555"/>
    </row>
    <row r="222" spans="1:113" hidden="1">
      <c r="B222" s="1116"/>
      <c r="C222" s="1115"/>
      <c r="D222" s="1147"/>
      <c r="E222" s="368"/>
      <c r="F222" s="369"/>
      <c r="G222" s="198"/>
      <c r="H222" s="198"/>
      <c r="I222" s="369"/>
      <c r="J222" s="369"/>
      <c r="K222" s="369"/>
      <c r="L222" s="369"/>
      <c r="M222" s="369"/>
      <c r="O222" s="1147"/>
      <c r="P222" s="555"/>
      <c r="Q222" s="555"/>
      <c r="R222" s="555"/>
      <c r="S222" s="555"/>
      <c r="T222" s="555"/>
      <c r="U222" s="555"/>
      <c r="V222" s="555"/>
      <c r="W222" s="555"/>
      <c r="X222" s="555"/>
      <c r="Y222" s="555"/>
      <c r="Z222" s="555"/>
      <c r="AA222" s="555"/>
      <c r="AB222" s="555"/>
      <c r="AC222" s="555"/>
      <c r="AD222" s="555"/>
      <c r="AE222" s="555"/>
      <c r="AF222" s="555"/>
      <c r="AG222" s="555"/>
      <c r="AH222" s="555"/>
      <c r="AI222" s="555"/>
      <c r="AJ222" s="555"/>
      <c r="AK222" s="555"/>
      <c r="AL222" s="555"/>
      <c r="AM222" s="555"/>
      <c r="AN222" s="555"/>
      <c r="AO222" s="555"/>
      <c r="AP222" s="555"/>
      <c r="AQ222" s="555"/>
      <c r="AR222" s="555"/>
      <c r="AS222" s="555"/>
      <c r="AT222" s="555"/>
      <c r="AU222" s="555"/>
      <c r="AV222" s="555"/>
      <c r="AW222" s="555"/>
      <c r="AX222" s="555"/>
      <c r="AY222" s="555"/>
      <c r="AZ222" s="555"/>
      <c r="BA222" s="555"/>
      <c r="BB222" s="555"/>
      <c r="BC222" s="555"/>
      <c r="BD222" s="555"/>
      <c r="BE222" s="555"/>
      <c r="BF222" s="555"/>
      <c r="BG222" s="555"/>
      <c r="BH222" s="555"/>
      <c r="BI222" s="555"/>
      <c r="BJ222" s="555"/>
      <c r="BK222" s="555"/>
      <c r="BL222" s="555"/>
      <c r="BM222" s="555"/>
      <c r="BN222" s="555"/>
      <c r="BO222" s="555"/>
      <c r="BP222" s="555"/>
      <c r="BQ222" s="555"/>
      <c r="BR222" s="555"/>
      <c r="BS222" s="555"/>
      <c r="BT222" s="555"/>
      <c r="BU222" s="555"/>
      <c r="BV222" s="555"/>
      <c r="BW222" s="555"/>
      <c r="BX222" s="555"/>
      <c r="BY222" s="555"/>
      <c r="BZ222" s="555"/>
      <c r="CA222" s="555"/>
      <c r="CB222" s="555"/>
      <c r="CC222" s="555"/>
      <c r="CD222" s="555"/>
      <c r="CE222" s="555"/>
      <c r="CF222" s="555"/>
      <c r="CG222" s="555"/>
      <c r="CH222" s="555"/>
      <c r="CI222" s="555"/>
      <c r="CJ222" s="555"/>
      <c r="CK222" s="555"/>
      <c r="CL222" s="555"/>
      <c r="CM222" s="555"/>
      <c r="CN222" s="555"/>
      <c r="CO222" s="555"/>
      <c r="CP222" s="555"/>
      <c r="CQ222" s="555"/>
      <c r="CR222" s="555"/>
      <c r="CS222" s="555"/>
      <c r="CT222" s="555"/>
      <c r="CU222" s="555"/>
      <c r="CV222" s="555"/>
      <c r="CW222" s="555"/>
      <c r="CX222" s="555"/>
      <c r="CY222" s="555"/>
      <c r="CZ222" s="555"/>
      <c r="DA222" s="555"/>
      <c r="DB222" s="555"/>
      <c r="DC222" s="555"/>
    </row>
    <row r="223" spans="1:113" s="1127" customFormat="1" ht="10.5" hidden="1" customHeight="1">
      <c r="A223" s="1148"/>
      <c r="E223" s="1230"/>
      <c r="F223" s="1151"/>
      <c r="G223" s="1240"/>
      <c r="H223" s="1240"/>
      <c r="I223" s="1151"/>
      <c r="J223" s="1151"/>
      <c r="K223" s="1151"/>
      <c r="L223" s="1151"/>
      <c r="M223" s="1151"/>
      <c r="N223" s="1148"/>
      <c r="O223" s="1242"/>
      <c r="P223" s="1148"/>
      <c r="Q223" s="1148"/>
      <c r="R223" s="1148"/>
      <c r="S223" s="1148"/>
      <c r="T223" s="1148"/>
      <c r="U223" s="1148"/>
      <c r="V223" s="1148"/>
      <c r="W223" s="1148"/>
      <c r="X223" s="1148"/>
      <c r="Y223" s="1148"/>
      <c r="Z223" s="1148"/>
      <c r="AA223" s="1148"/>
      <c r="AB223" s="1148"/>
      <c r="AC223" s="1148"/>
      <c r="AD223" s="1148"/>
      <c r="AE223" s="1148"/>
      <c r="AF223" s="1148"/>
      <c r="AG223" s="1148"/>
      <c r="AH223" s="1148"/>
      <c r="AI223" s="1148"/>
      <c r="AJ223" s="1148"/>
      <c r="AK223" s="1148"/>
      <c r="AL223" s="1148"/>
      <c r="AM223" s="1148"/>
      <c r="AN223" s="1148"/>
      <c r="AO223" s="1148"/>
      <c r="AP223" s="1148"/>
      <c r="AQ223" s="1148"/>
      <c r="AR223" s="1148"/>
      <c r="AS223" s="1148"/>
      <c r="AT223" s="1148"/>
      <c r="AU223" s="1148"/>
      <c r="AV223" s="1148"/>
      <c r="AW223" s="1148"/>
      <c r="AX223" s="1148"/>
      <c r="AY223" s="1148"/>
      <c r="AZ223" s="1148"/>
      <c r="BA223" s="1148"/>
      <c r="BB223" s="1148"/>
      <c r="BC223" s="1148"/>
      <c r="BD223" s="1148"/>
      <c r="BE223" s="1148"/>
      <c r="BF223" s="1148"/>
      <c r="BG223" s="1148"/>
      <c r="BH223" s="1148"/>
      <c r="BI223" s="1148"/>
      <c r="BJ223" s="1148"/>
      <c r="BK223" s="1148"/>
      <c r="BL223" s="1148"/>
      <c r="BM223" s="1148"/>
      <c r="BN223" s="1148"/>
      <c r="BO223" s="1148"/>
      <c r="BP223" s="1148"/>
      <c r="BQ223" s="1148"/>
      <c r="BR223" s="1148"/>
      <c r="BS223" s="1148"/>
      <c r="BT223" s="1148"/>
      <c r="BU223" s="1148"/>
      <c r="BV223" s="1148"/>
      <c r="BW223" s="1148"/>
      <c r="BX223" s="1148"/>
      <c r="BY223" s="1148"/>
      <c r="BZ223" s="1148"/>
      <c r="CA223" s="1148"/>
      <c r="CB223" s="1148"/>
      <c r="CC223" s="1148"/>
      <c r="CD223" s="1148"/>
      <c r="CE223" s="1148"/>
      <c r="CF223" s="1148"/>
      <c r="CG223" s="1148"/>
      <c r="CH223" s="1148"/>
      <c r="CI223" s="1148"/>
      <c r="CJ223" s="1148"/>
      <c r="CK223" s="1148"/>
      <c r="CL223" s="1148"/>
      <c r="CM223" s="1148"/>
      <c r="CN223" s="1148"/>
      <c r="CO223" s="1148"/>
      <c r="CP223" s="1148"/>
      <c r="CQ223" s="1148"/>
      <c r="CR223" s="1148"/>
      <c r="CS223" s="1148"/>
      <c r="CT223" s="1148"/>
      <c r="CU223" s="1148"/>
      <c r="CV223" s="1148"/>
      <c r="CW223" s="1148"/>
      <c r="CX223" s="1148"/>
      <c r="CY223" s="1148"/>
      <c r="CZ223" s="1148"/>
      <c r="DA223" s="1148"/>
      <c r="DB223" s="1148"/>
      <c r="DC223" s="1148"/>
      <c r="DI223" s="1148"/>
    </row>
    <row r="224" spans="1:113" hidden="1">
      <c r="A224" s="555" t="s">
        <v>751</v>
      </c>
      <c r="B224" s="1116">
        <v>44958</v>
      </c>
      <c r="C224" s="1115">
        <v>44978</v>
      </c>
      <c r="D224" s="1147">
        <v>17.53</v>
      </c>
      <c r="E224" s="368">
        <v>6.86</v>
      </c>
      <c r="F224" s="369">
        <v>9050</v>
      </c>
      <c r="G224" s="198"/>
      <c r="H224" s="198"/>
      <c r="I224" s="369"/>
      <c r="J224" s="369"/>
      <c r="K224" s="369"/>
      <c r="L224" s="369"/>
      <c r="M224" s="369"/>
      <c r="O224" s="1147">
        <v>7.02</v>
      </c>
      <c r="P224" s="555">
        <v>9550</v>
      </c>
      <c r="Q224" s="555" t="s">
        <v>51</v>
      </c>
      <c r="R224" s="555" t="s">
        <v>51</v>
      </c>
      <c r="S224" s="555">
        <v>411</v>
      </c>
      <c r="T224" s="555">
        <v>411</v>
      </c>
      <c r="U224" s="555"/>
      <c r="V224" s="555">
        <v>1440</v>
      </c>
      <c r="W224" s="555">
        <v>2800</v>
      </c>
      <c r="X224" s="555">
        <v>688</v>
      </c>
      <c r="Y224" s="555">
        <v>383</v>
      </c>
      <c r="Z224" s="555">
        <v>1140</v>
      </c>
      <c r="AA224" s="555">
        <v>22</v>
      </c>
      <c r="AB224" s="555">
        <v>3300</v>
      </c>
      <c r="AC224" s="555" t="s">
        <v>30</v>
      </c>
      <c r="AD224" s="555" t="s">
        <v>17</v>
      </c>
      <c r="AE224" s="555" t="s">
        <v>17</v>
      </c>
      <c r="AF224" s="555">
        <v>1.9E-2</v>
      </c>
      <c r="AG224" s="555" t="s">
        <v>37</v>
      </c>
      <c r="AH224" s="555" t="s">
        <v>17</v>
      </c>
      <c r="AI224" s="555" t="s">
        <v>17</v>
      </c>
      <c r="AJ224" s="555" t="s">
        <v>17</v>
      </c>
      <c r="AK224" s="555">
        <v>0.58799999999999997</v>
      </c>
      <c r="AL224" s="555" t="s">
        <v>17</v>
      </c>
      <c r="AM224" s="555">
        <v>1.7000000000000001E-2</v>
      </c>
      <c r="AN224" s="555" t="s">
        <v>30</v>
      </c>
      <c r="AO224" s="555" t="s">
        <v>50</v>
      </c>
      <c r="AP224" s="555">
        <v>0.05</v>
      </c>
      <c r="AQ224" s="555">
        <v>0.98</v>
      </c>
      <c r="AR224" s="555">
        <v>0.2</v>
      </c>
      <c r="AS224" s="555" t="s">
        <v>17</v>
      </c>
      <c r="AT224" s="555" t="s">
        <v>17</v>
      </c>
      <c r="AU224" s="555">
        <v>2.1999999999999999E-2</v>
      </c>
      <c r="AV224" s="555" t="s">
        <v>37</v>
      </c>
      <c r="AW224" s="555">
        <v>1E-3</v>
      </c>
      <c r="AX224" s="555" t="s">
        <v>17</v>
      </c>
      <c r="AY224" s="555">
        <v>1.9E-2</v>
      </c>
      <c r="AZ224" s="555">
        <v>0.72799999999999998</v>
      </c>
      <c r="BA224" s="555" t="s">
        <v>17</v>
      </c>
      <c r="BB224" s="555">
        <v>2.8000000000000001E-2</v>
      </c>
      <c r="BC224" s="555" t="s">
        <v>30</v>
      </c>
      <c r="BD224" s="555">
        <v>4.4999999999999998E-2</v>
      </c>
      <c r="BE224" s="555">
        <v>7.0000000000000007E-2</v>
      </c>
      <c r="BF224" s="555">
        <v>2.64</v>
      </c>
      <c r="BG224" s="555" t="s">
        <v>37</v>
      </c>
      <c r="BH224" s="555" t="s">
        <v>37</v>
      </c>
      <c r="BI224" s="555">
        <v>0.4</v>
      </c>
      <c r="BJ224" s="555">
        <v>0.75</v>
      </c>
      <c r="BK224" s="555">
        <v>0.03</v>
      </c>
      <c r="BL224" s="555">
        <v>0.05</v>
      </c>
      <c r="BM224" s="555">
        <v>0.08</v>
      </c>
      <c r="BN224" s="555">
        <v>117</v>
      </c>
      <c r="BO224" s="555">
        <v>116</v>
      </c>
      <c r="BP224" s="555">
        <v>0.5</v>
      </c>
      <c r="BQ224" s="555" t="s">
        <v>53</v>
      </c>
      <c r="BR224" s="555" t="s">
        <v>85</v>
      </c>
      <c r="BS224" s="555" t="s">
        <v>85</v>
      </c>
      <c r="BT224" s="555" t="s">
        <v>85</v>
      </c>
      <c r="BU224" s="555" t="s">
        <v>85</v>
      </c>
      <c r="BV224" s="555" t="s">
        <v>85</v>
      </c>
      <c r="BW224" s="555" t="s">
        <v>85</v>
      </c>
      <c r="BX224" s="555" t="s">
        <v>85</v>
      </c>
      <c r="BY224" s="555" t="s">
        <v>85</v>
      </c>
      <c r="BZ224" s="555" t="s">
        <v>85</v>
      </c>
      <c r="CA224" s="555" t="s">
        <v>85</v>
      </c>
      <c r="CB224" s="555" t="s">
        <v>85</v>
      </c>
      <c r="CC224" s="555" t="s">
        <v>85</v>
      </c>
      <c r="CD224" s="555" t="s">
        <v>102</v>
      </c>
      <c r="CE224" s="555" t="s">
        <v>85</v>
      </c>
      <c r="CF224" s="555" t="s">
        <v>85</v>
      </c>
      <c r="CG224" s="555" t="s">
        <v>85</v>
      </c>
      <c r="CH224" s="555" t="s">
        <v>102</v>
      </c>
      <c r="CI224" s="555" t="s">
        <v>102</v>
      </c>
      <c r="CJ224" s="555" t="s">
        <v>332</v>
      </c>
      <c r="CK224" s="555" t="s">
        <v>0</v>
      </c>
      <c r="CL224" s="555" t="s">
        <v>333</v>
      </c>
      <c r="CM224" s="555" t="s">
        <v>0</v>
      </c>
      <c r="CN224" s="555" t="s">
        <v>0</v>
      </c>
      <c r="CO224" s="555" t="s">
        <v>332</v>
      </c>
      <c r="CP224" s="555" t="s">
        <v>332</v>
      </c>
      <c r="CQ224" s="555" t="s">
        <v>333</v>
      </c>
      <c r="CR224" s="555" t="s">
        <v>333</v>
      </c>
      <c r="CS224" s="555" t="s">
        <v>333</v>
      </c>
      <c r="CT224" s="555" t="s">
        <v>333</v>
      </c>
      <c r="CU224" s="555" t="s">
        <v>333</v>
      </c>
      <c r="CV224" s="555" t="s">
        <v>51</v>
      </c>
      <c r="CW224" s="555" t="s">
        <v>15</v>
      </c>
      <c r="CX224" s="555" t="s">
        <v>15</v>
      </c>
      <c r="CY224" s="555" t="s">
        <v>15</v>
      </c>
      <c r="CZ224" s="555" t="s">
        <v>15</v>
      </c>
      <c r="DA224" s="555" t="s">
        <v>15</v>
      </c>
      <c r="DB224" s="555" t="s">
        <v>51</v>
      </c>
      <c r="DC224" s="555" t="s">
        <v>53</v>
      </c>
    </row>
    <row r="225" spans="1:107" hidden="1">
      <c r="A225" s="555" t="s">
        <v>752</v>
      </c>
      <c r="B225" s="1116">
        <v>45017</v>
      </c>
      <c r="C225" s="1115">
        <v>45042</v>
      </c>
      <c r="D225" s="1147" t="s">
        <v>743</v>
      </c>
      <c r="E225" s="368">
        <v>7.26</v>
      </c>
      <c r="F225" s="369">
        <v>5970</v>
      </c>
      <c r="G225" s="198"/>
      <c r="H225" s="198"/>
      <c r="I225" s="369"/>
      <c r="J225" s="369"/>
      <c r="K225" s="369"/>
      <c r="L225" s="369"/>
      <c r="M225" s="369"/>
      <c r="O225" s="1147">
        <v>7.72</v>
      </c>
      <c r="P225" s="555">
        <v>6220</v>
      </c>
      <c r="Q225" s="555" t="s">
        <v>51</v>
      </c>
      <c r="R225" s="555" t="s">
        <v>51</v>
      </c>
      <c r="S225" s="555">
        <v>595</v>
      </c>
      <c r="T225" s="555">
        <v>595</v>
      </c>
      <c r="U225" s="555"/>
      <c r="V225" s="555">
        <v>1860</v>
      </c>
      <c r="W225" s="555">
        <v>776</v>
      </c>
      <c r="X225" s="555">
        <v>238</v>
      </c>
      <c r="Y225" s="555">
        <v>182</v>
      </c>
      <c r="Z225" s="555">
        <v>940</v>
      </c>
      <c r="AA225" s="555">
        <v>18</v>
      </c>
      <c r="AB225" s="555">
        <v>1340</v>
      </c>
      <c r="AC225" s="555" t="s">
        <v>30</v>
      </c>
      <c r="AD225" s="555" t="s">
        <v>17</v>
      </c>
      <c r="AE225" s="555" t="s">
        <v>17</v>
      </c>
      <c r="AF225" s="555">
        <v>2.3E-2</v>
      </c>
      <c r="AG225" s="555" t="s">
        <v>37</v>
      </c>
      <c r="AH225" s="555" t="s">
        <v>17</v>
      </c>
      <c r="AI225" s="555" t="s">
        <v>17</v>
      </c>
      <c r="AJ225" s="555" t="s">
        <v>17</v>
      </c>
      <c r="AK225" s="555">
        <v>0.752</v>
      </c>
      <c r="AL225" s="555">
        <v>1E-3</v>
      </c>
      <c r="AM225" s="555">
        <v>0.03</v>
      </c>
      <c r="AN225" s="555" t="s">
        <v>30</v>
      </c>
      <c r="AO225" s="555">
        <v>5.7000000000000002E-2</v>
      </c>
      <c r="AP225" s="555">
        <v>0.51</v>
      </c>
      <c r="AQ225" s="555">
        <v>7.62</v>
      </c>
      <c r="AR225" s="555">
        <v>0.02</v>
      </c>
      <c r="AS225" s="555" t="s">
        <v>17</v>
      </c>
      <c r="AT225" s="555" t="s">
        <v>17</v>
      </c>
      <c r="AU225" s="555">
        <v>2.5999999999999999E-2</v>
      </c>
      <c r="AV225" s="555" t="s">
        <v>37</v>
      </c>
      <c r="AW225" s="555" t="s">
        <v>17</v>
      </c>
      <c r="AX225" s="555" t="s">
        <v>17</v>
      </c>
      <c r="AY225" s="555" t="s">
        <v>17</v>
      </c>
      <c r="AZ225" s="555">
        <v>0.82699999999999996</v>
      </c>
      <c r="BA225" s="555">
        <v>1E-3</v>
      </c>
      <c r="BB225" s="555">
        <v>3.2000000000000001E-2</v>
      </c>
      <c r="BC225" s="555" t="s">
        <v>30</v>
      </c>
      <c r="BD225" s="555">
        <v>7.0000000000000007E-2</v>
      </c>
      <c r="BE225" s="555">
        <v>0.61</v>
      </c>
      <c r="BF225" s="555">
        <v>8.8800000000000008</v>
      </c>
      <c r="BG225" s="555" t="s">
        <v>37</v>
      </c>
      <c r="BH225" s="555" t="s">
        <v>37</v>
      </c>
      <c r="BI225" s="555">
        <v>1.3</v>
      </c>
      <c r="BJ225" s="555">
        <v>0.21</v>
      </c>
      <c r="BK225" s="555" t="s">
        <v>30</v>
      </c>
      <c r="BL225" s="555">
        <v>0.01</v>
      </c>
      <c r="BM225" s="555">
        <v>0.01</v>
      </c>
      <c r="BN225" s="555">
        <v>72.5</v>
      </c>
      <c r="BO225" s="555">
        <v>68.2</v>
      </c>
      <c r="BP225" s="555">
        <v>3.06</v>
      </c>
      <c r="BQ225" s="555" t="s">
        <v>53</v>
      </c>
      <c r="BR225" s="555" t="s">
        <v>85</v>
      </c>
      <c r="BS225" s="555" t="s">
        <v>85</v>
      </c>
      <c r="BT225" s="555" t="s">
        <v>85</v>
      </c>
      <c r="BU225" s="555" t="s">
        <v>85</v>
      </c>
      <c r="BV225" s="555" t="s">
        <v>85</v>
      </c>
      <c r="BW225" s="555" t="s">
        <v>85</v>
      </c>
      <c r="BX225" s="555" t="s">
        <v>85</v>
      </c>
      <c r="BY225" s="555" t="s">
        <v>85</v>
      </c>
      <c r="BZ225" s="555" t="s">
        <v>85</v>
      </c>
      <c r="CA225" s="555" t="s">
        <v>85</v>
      </c>
      <c r="CB225" s="555" t="s">
        <v>85</v>
      </c>
      <c r="CC225" s="555" t="s">
        <v>85</v>
      </c>
      <c r="CD225" s="555" t="s">
        <v>102</v>
      </c>
      <c r="CE225" s="555" t="s">
        <v>85</v>
      </c>
      <c r="CF225" s="555" t="s">
        <v>85</v>
      </c>
      <c r="CG225" s="555" t="s">
        <v>85</v>
      </c>
      <c r="CH225" s="555" t="s">
        <v>102</v>
      </c>
      <c r="CI225" s="555" t="s">
        <v>102</v>
      </c>
      <c r="CJ225" s="555" t="s">
        <v>332</v>
      </c>
      <c r="CK225" s="555" t="s">
        <v>0</v>
      </c>
      <c r="CL225" s="555" t="s">
        <v>333</v>
      </c>
      <c r="CM225" s="555" t="s">
        <v>0</v>
      </c>
      <c r="CN225" s="555" t="s">
        <v>0</v>
      </c>
      <c r="CO225" s="555" t="s">
        <v>332</v>
      </c>
      <c r="CP225" s="555" t="s">
        <v>332</v>
      </c>
      <c r="CQ225" s="555" t="s">
        <v>333</v>
      </c>
      <c r="CR225" s="555" t="s">
        <v>333</v>
      </c>
      <c r="CS225" s="555" t="s">
        <v>333</v>
      </c>
      <c r="CT225" s="555" t="s">
        <v>333</v>
      </c>
      <c r="CU225" s="555" t="s">
        <v>333</v>
      </c>
      <c r="CV225" s="555" t="s">
        <v>51</v>
      </c>
      <c r="CW225" s="555" t="s">
        <v>15</v>
      </c>
      <c r="CX225" s="555" t="s">
        <v>15</v>
      </c>
      <c r="CY225" s="555" t="s">
        <v>15</v>
      </c>
      <c r="CZ225" s="555" t="s">
        <v>15</v>
      </c>
      <c r="DA225" s="555" t="s">
        <v>15</v>
      </c>
      <c r="DB225" s="555" t="s">
        <v>51</v>
      </c>
      <c r="DC225" s="555" t="s">
        <v>53</v>
      </c>
    </row>
    <row r="226" spans="1:107" hidden="1">
      <c r="A226" s="555" t="s">
        <v>753</v>
      </c>
      <c r="B226" s="1116">
        <v>45078</v>
      </c>
      <c r="C226" s="1115">
        <v>45104</v>
      </c>
      <c r="D226" s="1147">
        <v>33.380000000000003</v>
      </c>
      <c r="E226" s="368">
        <v>6.25</v>
      </c>
      <c r="F226" s="369">
        <v>5480</v>
      </c>
      <c r="G226" s="198"/>
      <c r="H226" s="198"/>
      <c r="I226" s="369"/>
      <c r="J226" s="369"/>
      <c r="K226" s="369"/>
      <c r="L226" s="369"/>
      <c r="M226" s="369"/>
      <c r="O226" s="1147">
        <v>6.81</v>
      </c>
      <c r="P226" s="555">
        <v>5780</v>
      </c>
      <c r="Q226" s="555" t="s">
        <v>51</v>
      </c>
      <c r="R226" s="555" t="s">
        <v>51</v>
      </c>
      <c r="S226" s="555">
        <v>170</v>
      </c>
      <c r="T226" s="555">
        <v>170</v>
      </c>
      <c r="U226" s="555"/>
      <c r="V226" s="555">
        <v>2550</v>
      </c>
      <c r="W226" s="555">
        <v>630</v>
      </c>
      <c r="X226" s="555">
        <v>519</v>
      </c>
      <c r="Y226" s="555">
        <v>308</v>
      </c>
      <c r="Z226" s="555">
        <v>287</v>
      </c>
      <c r="AA226" s="555">
        <v>72</v>
      </c>
      <c r="AB226" s="555">
        <v>2560</v>
      </c>
      <c r="AC226" s="555" t="s">
        <v>30</v>
      </c>
      <c r="AD226" s="555" t="s">
        <v>17</v>
      </c>
      <c r="AE226" s="555" t="s">
        <v>17</v>
      </c>
      <c r="AF226" s="555">
        <v>2.8000000000000001E-2</v>
      </c>
      <c r="AG226" s="555">
        <v>5.0000000000000001E-4</v>
      </c>
      <c r="AH226" s="555" t="s">
        <v>17</v>
      </c>
      <c r="AI226" s="555">
        <v>2E-3</v>
      </c>
      <c r="AJ226" s="555" t="s">
        <v>17</v>
      </c>
      <c r="AK226" s="555">
        <v>0.42899999999999999</v>
      </c>
      <c r="AL226" s="555">
        <v>1E-3</v>
      </c>
      <c r="AM226" s="555">
        <v>3.6999999999999998E-2</v>
      </c>
      <c r="AN226" s="555" t="s">
        <v>30</v>
      </c>
      <c r="AO226" s="555">
        <v>6.6000000000000003E-2</v>
      </c>
      <c r="AP226" s="555">
        <v>0.74</v>
      </c>
      <c r="AQ226" s="555" t="s">
        <v>52</v>
      </c>
      <c r="AR226" s="555">
        <v>0.08</v>
      </c>
      <c r="AS226" s="555" t="s">
        <v>17</v>
      </c>
      <c r="AT226" s="555" t="s">
        <v>17</v>
      </c>
      <c r="AU226" s="555">
        <v>3.1E-2</v>
      </c>
      <c r="AV226" s="555">
        <v>5.9999999999999995E-4</v>
      </c>
      <c r="AW226" s="555">
        <v>1E-3</v>
      </c>
      <c r="AX226" s="555">
        <v>6.0000000000000001E-3</v>
      </c>
      <c r="AY226" s="555">
        <v>1E-3</v>
      </c>
      <c r="AZ226" s="555">
        <v>0.72499999999999998</v>
      </c>
      <c r="BA226" s="555">
        <v>2E-3</v>
      </c>
      <c r="BB226" s="555">
        <v>5.2999999999999999E-2</v>
      </c>
      <c r="BC226" s="555" t="s">
        <v>30</v>
      </c>
      <c r="BD226" s="555">
        <v>9.5000000000000001E-2</v>
      </c>
      <c r="BE226" s="555">
        <v>1.01</v>
      </c>
      <c r="BF226" s="555">
        <v>0.16</v>
      </c>
      <c r="BG226" s="555" t="s">
        <v>37</v>
      </c>
      <c r="BH226" s="555" t="s">
        <v>37</v>
      </c>
      <c r="BI226" s="555">
        <v>0.3</v>
      </c>
      <c r="BJ226" s="555">
        <v>0.06</v>
      </c>
      <c r="BK226" s="555"/>
      <c r="BL226" s="555">
        <v>2.62</v>
      </c>
      <c r="BM226" s="555"/>
      <c r="BN226" s="555">
        <v>74.2</v>
      </c>
      <c r="BO226" s="555">
        <v>65.599999999999994</v>
      </c>
      <c r="BP226" s="555">
        <v>6.21</v>
      </c>
      <c r="BQ226" s="555" t="s">
        <v>53</v>
      </c>
      <c r="BR226" s="555" t="s">
        <v>85</v>
      </c>
      <c r="BS226" s="555" t="s">
        <v>85</v>
      </c>
      <c r="BT226" s="555" t="s">
        <v>85</v>
      </c>
      <c r="BU226" s="555" t="s">
        <v>85</v>
      </c>
      <c r="BV226" s="555" t="s">
        <v>85</v>
      </c>
      <c r="BW226" s="555" t="s">
        <v>85</v>
      </c>
      <c r="BX226" s="555" t="s">
        <v>85</v>
      </c>
      <c r="BY226" s="555" t="s">
        <v>85</v>
      </c>
      <c r="BZ226" s="555" t="s">
        <v>85</v>
      </c>
      <c r="CA226" s="555" t="s">
        <v>85</v>
      </c>
      <c r="CB226" s="555" t="s">
        <v>85</v>
      </c>
      <c r="CC226" s="555" t="s">
        <v>85</v>
      </c>
      <c r="CD226" s="555" t="s">
        <v>102</v>
      </c>
      <c r="CE226" s="555" t="s">
        <v>85</v>
      </c>
      <c r="CF226" s="555" t="s">
        <v>85</v>
      </c>
      <c r="CG226" s="555" t="s">
        <v>85</v>
      </c>
      <c r="CH226" s="555" t="s">
        <v>102</v>
      </c>
      <c r="CI226" s="555" t="s">
        <v>102</v>
      </c>
      <c r="CJ226" s="555" t="s">
        <v>332</v>
      </c>
      <c r="CK226" s="555" t="s">
        <v>0</v>
      </c>
      <c r="CL226" s="555" t="s">
        <v>333</v>
      </c>
      <c r="CM226" s="555" t="s">
        <v>0</v>
      </c>
      <c r="CN226" s="555" t="s">
        <v>0</v>
      </c>
      <c r="CO226" s="555" t="s">
        <v>332</v>
      </c>
      <c r="CP226" s="555" t="s">
        <v>332</v>
      </c>
      <c r="CQ226" s="555" t="s">
        <v>333</v>
      </c>
      <c r="CR226" s="555" t="s">
        <v>333</v>
      </c>
      <c r="CS226" s="555" t="s">
        <v>333</v>
      </c>
      <c r="CT226" s="555" t="s">
        <v>333</v>
      </c>
      <c r="CU226" s="555" t="s">
        <v>333</v>
      </c>
      <c r="CV226" s="555" t="s">
        <v>51</v>
      </c>
      <c r="CW226" s="555" t="s">
        <v>15</v>
      </c>
      <c r="CX226" s="555" t="s">
        <v>15</v>
      </c>
      <c r="CY226" s="555" t="s">
        <v>15</v>
      </c>
      <c r="CZ226" s="555" t="s">
        <v>15</v>
      </c>
      <c r="DA226" s="555" t="s">
        <v>15</v>
      </c>
      <c r="DB226" s="555" t="s">
        <v>51</v>
      </c>
      <c r="DC226" s="555" t="s">
        <v>53</v>
      </c>
    </row>
    <row r="227" spans="1:107" hidden="1">
      <c r="A227" s="555" t="s">
        <v>753</v>
      </c>
      <c r="B227" s="1116">
        <v>45139</v>
      </c>
      <c r="C227" s="1115">
        <v>45153</v>
      </c>
      <c r="D227" s="1147">
        <v>33.5</v>
      </c>
      <c r="E227" s="368">
        <v>6.76</v>
      </c>
      <c r="F227" s="369">
        <v>6110</v>
      </c>
      <c r="G227" s="198"/>
      <c r="H227" s="198"/>
      <c r="I227" s="369"/>
      <c r="J227" s="369"/>
      <c r="K227" s="369"/>
      <c r="L227" s="369"/>
      <c r="M227" s="369"/>
      <c r="O227" s="1147">
        <v>7.02</v>
      </c>
      <c r="P227" s="555">
        <v>5500</v>
      </c>
      <c r="Q227" s="555" t="s">
        <v>51</v>
      </c>
      <c r="R227" s="555" t="s">
        <v>51</v>
      </c>
      <c r="S227" s="555">
        <v>159</v>
      </c>
      <c r="T227" s="555">
        <v>159</v>
      </c>
      <c r="U227" s="555">
        <v>32</v>
      </c>
      <c r="V227" s="555">
        <v>2730</v>
      </c>
      <c r="W227" s="555">
        <v>571</v>
      </c>
      <c r="X227" s="555">
        <v>583</v>
      </c>
      <c r="Y227" s="555">
        <v>358</v>
      </c>
      <c r="Z227" s="555">
        <v>348</v>
      </c>
      <c r="AA227" s="555">
        <v>84</v>
      </c>
      <c r="AB227" s="555">
        <v>2930</v>
      </c>
      <c r="AC227" s="555" t="s">
        <v>30</v>
      </c>
      <c r="AD227" s="555" t="s">
        <v>17</v>
      </c>
      <c r="AE227" s="555" t="s">
        <v>17</v>
      </c>
      <c r="AF227" s="555">
        <v>3.5000000000000003E-2</v>
      </c>
      <c r="AG227" s="555">
        <v>2.9999999999999997E-4</v>
      </c>
      <c r="AH227" s="555" t="s">
        <v>17</v>
      </c>
      <c r="AI227" s="555">
        <v>2E-3</v>
      </c>
      <c r="AJ227" s="555" t="s">
        <v>17</v>
      </c>
      <c r="AK227" s="555">
        <v>4.7E-2</v>
      </c>
      <c r="AL227" s="555">
        <v>1E-3</v>
      </c>
      <c r="AM227" s="555">
        <v>0.02</v>
      </c>
      <c r="AN227" s="555" t="s">
        <v>30</v>
      </c>
      <c r="AO227" s="555">
        <v>7.0000000000000007E-2</v>
      </c>
      <c r="AP227" s="555">
        <v>0.95</v>
      </c>
      <c r="AQ227" s="555" t="s">
        <v>52</v>
      </c>
      <c r="AR227" s="555">
        <v>0.73</v>
      </c>
      <c r="AS227" s="555" t="s">
        <v>17</v>
      </c>
      <c r="AT227" s="555" t="s">
        <v>17</v>
      </c>
      <c r="AU227" s="555">
        <v>5.0999999999999997E-2</v>
      </c>
      <c r="AV227" s="555">
        <v>2.9999999999999997E-4</v>
      </c>
      <c r="AW227" s="555">
        <v>1E-3</v>
      </c>
      <c r="AX227" s="555">
        <v>0.01</v>
      </c>
      <c r="AY227" s="555">
        <v>2E-3</v>
      </c>
      <c r="AZ227" s="555">
        <v>0.42</v>
      </c>
      <c r="BA227" s="555">
        <v>2E-3</v>
      </c>
      <c r="BB227" s="555">
        <v>3.4000000000000002E-2</v>
      </c>
      <c r="BC227" s="555" t="s">
        <v>30</v>
      </c>
      <c r="BD227" s="555">
        <v>0.13400000000000001</v>
      </c>
      <c r="BE227" s="555">
        <v>1.04</v>
      </c>
      <c r="BF227" s="555">
        <v>1.52</v>
      </c>
      <c r="BG227" s="555" t="s">
        <v>37</v>
      </c>
      <c r="BH227" s="555" t="s">
        <v>37</v>
      </c>
      <c r="BI227" s="555">
        <v>0.2</v>
      </c>
      <c r="BJ227" s="555">
        <v>0.02</v>
      </c>
      <c r="BK227" s="555"/>
      <c r="BL227" s="555">
        <v>2.33</v>
      </c>
      <c r="BM227" s="555"/>
      <c r="BN227" s="555">
        <v>76.099999999999994</v>
      </c>
      <c r="BO227" s="555">
        <v>75.8</v>
      </c>
      <c r="BP227" s="555">
        <v>0.18</v>
      </c>
      <c r="BQ227" s="555" t="s">
        <v>53</v>
      </c>
      <c r="BR227" s="555" t="s">
        <v>85</v>
      </c>
      <c r="BS227" s="555" t="s">
        <v>85</v>
      </c>
      <c r="BT227" s="555" t="s">
        <v>85</v>
      </c>
      <c r="BU227" s="555" t="s">
        <v>85</v>
      </c>
      <c r="BV227" s="555" t="s">
        <v>85</v>
      </c>
      <c r="BW227" s="555" t="s">
        <v>85</v>
      </c>
      <c r="BX227" s="555" t="s">
        <v>85</v>
      </c>
      <c r="BY227" s="555" t="s">
        <v>85</v>
      </c>
      <c r="BZ227" s="555" t="s">
        <v>85</v>
      </c>
      <c r="CA227" s="555" t="s">
        <v>85</v>
      </c>
      <c r="CB227" s="555" t="s">
        <v>85</v>
      </c>
      <c r="CC227" s="555" t="s">
        <v>85</v>
      </c>
      <c r="CD227" s="555" t="s">
        <v>102</v>
      </c>
      <c r="CE227" s="555" t="s">
        <v>85</v>
      </c>
      <c r="CF227" s="555" t="s">
        <v>85</v>
      </c>
      <c r="CG227" s="555" t="s">
        <v>85</v>
      </c>
      <c r="CH227" s="555" t="s">
        <v>102</v>
      </c>
      <c r="CI227" s="555" t="s">
        <v>102</v>
      </c>
      <c r="CJ227" s="555" t="s">
        <v>332</v>
      </c>
      <c r="CK227" s="555" t="s">
        <v>0</v>
      </c>
      <c r="CL227" s="555" t="s">
        <v>333</v>
      </c>
      <c r="CM227" s="555" t="s">
        <v>0</v>
      </c>
      <c r="CN227" s="555" t="s">
        <v>0</v>
      </c>
      <c r="CO227" s="555" t="s">
        <v>332</v>
      </c>
      <c r="CP227" s="555" t="s">
        <v>332</v>
      </c>
      <c r="CQ227" s="555" t="s">
        <v>333</v>
      </c>
      <c r="CR227" s="555" t="s">
        <v>333</v>
      </c>
      <c r="CS227" s="555" t="s">
        <v>333</v>
      </c>
      <c r="CT227" s="555" t="s">
        <v>333</v>
      </c>
      <c r="CU227" s="555" t="s">
        <v>333</v>
      </c>
      <c r="CV227" s="555" t="s">
        <v>51</v>
      </c>
      <c r="CW227" s="555" t="s">
        <v>15</v>
      </c>
      <c r="CX227" s="555" t="s">
        <v>15</v>
      </c>
      <c r="CY227" s="555" t="s">
        <v>15</v>
      </c>
      <c r="CZ227" s="555" t="s">
        <v>15</v>
      </c>
      <c r="DA227" s="555" t="s">
        <v>15</v>
      </c>
      <c r="DB227" s="555" t="s">
        <v>51</v>
      </c>
      <c r="DC227" s="555" t="s">
        <v>53</v>
      </c>
    </row>
    <row r="228" spans="1:107" hidden="1">
      <c r="A228" s="555" t="s">
        <v>779</v>
      </c>
      <c r="B228" s="1116">
        <v>45200</v>
      </c>
      <c r="C228" s="1115">
        <v>45210</v>
      </c>
      <c r="D228" s="1147">
        <v>4.82</v>
      </c>
      <c r="E228" s="368">
        <v>7.04</v>
      </c>
      <c r="F228" s="369">
        <v>1533</v>
      </c>
      <c r="G228" s="198"/>
      <c r="H228" s="198"/>
      <c r="I228" s="369"/>
      <c r="J228" s="369"/>
      <c r="K228" s="369"/>
      <c r="L228" s="369"/>
      <c r="M228" s="369"/>
      <c r="O228" s="1147">
        <v>7.17</v>
      </c>
      <c r="P228" s="555">
        <v>1670</v>
      </c>
      <c r="Q228" s="555" t="s">
        <v>51</v>
      </c>
      <c r="R228" s="555" t="s">
        <v>51</v>
      </c>
      <c r="S228" s="555">
        <v>265</v>
      </c>
      <c r="T228" s="555">
        <v>265</v>
      </c>
      <c r="U228" s="555">
        <v>13</v>
      </c>
      <c r="V228" s="555">
        <v>144</v>
      </c>
      <c r="W228" s="555">
        <v>354</v>
      </c>
      <c r="X228" s="555">
        <v>101</v>
      </c>
      <c r="Y228" s="555">
        <v>45</v>
      </c>
      <c r="Z228" s="555">
        <v>171</v>
      </c>
      <c r="AA228" s="555">
        <v>2</v>
      </c>
      <c r="AB228" s="555">
        <v>438</v>
      </c>
      <c r="AC228" s="555" t="s">
        <v>30</v>
      </c>
      <c r="AD228" s="555" t="s">
        <v>17</v>
      </c>
      <c r="AE228" s="555" t="s">
        <v>17</v>
      </c>
      <c r="AF228" s="555">
        <v>0.04</v>
      </c>
      <c r="AG228" s="555" t="s">
        <v>37</v>
      </c>
      <c r="AH228" s="555" t="s">
        <v>17</v>
      </c>
      <c r="AI228" s="555">
        <v>2E-3</v>
      </c>
      <c r="AJ228" s="555" t="s">
        <v>17</v>
      </c>
      <c r="AK228" s="555" t="s">
        <v>17</v>
      </c>
      <c r="AL228" s="555" t="s">
        <v>17</v>
      </c>
      <c r="AM228" s="555" t="s">
        <v>17</v>
      </c>
      <c r="AN228" s="555" t="s">
        <v>30</v>
      </c>
      <c r="AO228" s="555" t="s">
        <v>50</v>
      </c>
      <c r="AP228" s="555">
        <v>0.12</v>
      </c>
      <c r="AQ228" s="555" t="s">
        <v>52</v>
      </c>
      <c r="AR228" s="555">
        <v>0.04</v>
      </c>
      <c r="AS228" s="555" t="s">
        <v>17</v>
      </c>
      <c r="AT228" s="555" t="s">
        <v>17</v>
      </c>
      <c r="AU228" s="555">
        <v>4.7E-2</v>
      </c>
      <c r="AV228" s="555" t="s">
        <v>37</v>
      </c>
      <c r="AW228" s="555" t="s">
        <v>17</v>
      </c>
      <c r="AX228" s="555">
        <v>6.0000000000000001E-3</v>
      </c>
      <c r="AY228" s="555">
        <v>1E-3</v>
      </c>
      <c r="AZ228" s="555">
        <v>0.01</v>
      </c>
      <c r="BA228" s="555" t="s">
        <v>17</v>
      </c>
      <c r="BB228" s="555" t="s">
        <v>17</v>
      </c>
      <c r="BC228" s="555" t="s">
        <v>30</v>
      </c>
      <c r="BD228" s="555" t="s">
        <v>50</v>
      </c>
      <c r="BE228" s="555">
        <v>0.1</v>
      </c>
      <c r="BF228" s="555">
        <v>0.36</v>
      </c>
      <c r="BG228" s="555" t="s">
        <v>37</v>
      </c>
      <c r="BH228" s="555" t="s">
        <v>37</v>
      </c>
      <c r="BI228" s="555">
        <v>0.5</v>
      </c>
      <c r="BJ228" s="555" t="s">
        <v>30</v>
      </c>
      <c r="BK228" s="555" t="s">
        <v>30</v>
      </c>
      <c r="BL228" s="555">
        <v>0.26</v>
      </c>
      <c r="BM228" s="555">
        <v>0.26</v>
      </c>
      <c r="BN228" s="555">
        <v>18.3</v>
      </c>
      <c r="BO228" s="555">
        <v>16.2</v>
      </c>
      <c r="BP228" s="555">
        <v>5.93</v>
      </c>
      <c r="BQ228" s="555" t="s">
        <v>53</v>
      </c>
      <c r="BR228" s="555" t="s">
        <v>85</v>
      </c>
      <c r="BS228" s="555" t="s">
        <v>85</v>
      </c>
      <c r="BT228" s="555" t="s">
        <v>85</v>
      </c>
      <c r="BU228" s="555" t="s">
        <v>85</v>
      </c>
      <c r="BV228" s="555" t="s">
        <v>85</v>
      </c>
      <c r="BW228" s="555" t="s">
        <v>85</v>
      </c>
      <c r="BX228" s="555" t="s">
        <v>85</v>
      </c>
      <c r="BY228" s="555" t="s">
        <v>85</v>
      </c>
      <c r="BZ228" s="555" t="s">
        <v>85</v>
      </c>
      <c r="CA228" s="555" t="s">
        <v>85</v>
      </c>
      <c r="CB228" s="555" t="s">
        <v>85</v>
      </c>
      <c r="CC228" s="555" t="s">
        <v>85</v>
      </c>
      <c r="CD228" s="555" t="s">
        <v>102</v>
      </c>
      <c r="CE228" s="555" t="s">
        <v>85</v>
      </c>
      <c r="CF228" s="555" t="s">
        <v>85</v>
      </c>
      <c r="CG228" s="555" t="s">
        <v>85</v>
      </c>
      <c r="CH228" s="555" t="s">
        <v>102</v>
      </c>
      <c r="CI228" s="555" t="s">
        <v>102</v>
      </c>
      <c r="CJ228" s="555" t="s">
        <v>332</v>
      </c>
      <c r="CK228" s="555" t="s">
        <v>0</v>
      </c>
      <c r="CL228" s="555" t="s">
        <v>333</v>
      </c>
      <c r="CM228" s="555" t="s">
        <v>0</v>
      </c>
      <c r="CN228" s="555" t="s">
        <v>0</v>
      </c>
      <c r="CO228" s="555" t="s">
        <v>332</v>
      </c>
      <c r="CP228" s="555" t="s">
        <v>332</v>
      </c>
      <c r="CQ228" s="555" t="s">
        <v>333</v>
      </c>
      <c r="CR228" s="555" t="s">
        <v>333</v>
      </c>
      <c r="CS228" s="555" t="s">
        <v>333</v>
      </c>
      <c r="CT228" s="555" t="s">
        <v>333</v>
      </c>
      <c r="CU228" s="555" t="s">
        <v>333</v>
      </c>
      <c r="CV228" s="555" t="s">
        <v>51</v>
      </c>
      <c r="CW228" s="555" t="s">
        <v>15</v>
      </c>
      <c r="CX228" s="555" t="s">
        <v>15</v>
      </c>
      <c r="CY228" s="555" t="s">
        <v>15</v>
      </c>
      <c r="CZ228" s="555" t="s">
        <v>15</v>
      </c>
      <c r="DA228" s="555" t="s">
        <v>15</v>
      </c>
      <c r="DB228" s="555" t="s">
        <v>51</v>
      </c>
      <c r="DC228" s="555" t="s">
        <v>53</v>
      </c>
    </row>
    <row r="229" spans="1:107" hidden="1">
      <c r="A229" s="555" t="s">
        <v>786</v>
      </c>
      <c r="B229" s="1116">
        <v>45261</v>
      </c>
      <c r="C229" s="1115">
        <v>45272</v>
      </c>
      <c r="D229" s="1147">
        <v>116.7</v>
      </c>
      <c r="E229" s="368">
        <v>6.89</v>
      </c>
      <c r="F229" s="369">
        <v>5570</v>
      </c>
      <c r="G229" s="198"/>
      <c r="H229" s="198"/>
      <c r="I229" s="369"/>
      <c r="J229" s="369"/>
      <c r="K229" s="369"/>
      <c r="L229" s="369"/>
      <c r="M229" s="369"/>
      <c r="O229" s="1147">
        <v>6.89</v>
      </c>
      <c r="P229" s="555">
        <v>6810</v>
      </c>
      <c r="Q229" s="555" t="s">
        <v>51</v>
      </c>
      <c r="R229" s="555" t="s">
        <v>51</v>
      </c>
      <c r="S229" s="555">
        <v>349</v>
      </c>
      <c r="T229" s="555">
        <v>349</v>
      </c>
      <c r="U229" s="555">
        <v>32</v>
      </c>
      <c r="V229" s="555">
        <v>3070</v>
      </c>
      <c r="W229" s="555">
        <v>597</v>
      </c>
      <c r="X229" s="555">
        <v>579</v>
      </c>
      <c r="Y229" s="555">
        <v>412</v>
      </c>
      <c r="Z229" s="555">
        <v>561</v>
      </c>
      <c r="AA229" s="555">
        <v>46</v>
      </c>
      <c r="AB229" s="555">
        <v>3140</v>
      </c>
      <c r="AC229" s="555" t="s">
        <v>30</v>
      </c>
      <c r="AD229" s="555" t="s">
        <v>17</v>
      </c>
      <c r="AE229" s="555" t="s">
        <v>17</v>
      </c>
      <c r="AF229" s="555">
        <v>2.7E-2</v>
      </c>
      <c r="AG229" s="555" t="s">
        <v>37</v>
      </c>
      <c r="AH229" s="555">
        <v>1E-3</v>
      </c>
      <c r="AI229" s="555">
        <v>5.0000000000000001E-3</v>
      </c>
      <c r="AJ229" s="555" t="s">
        <v>17</v>
      </c>
      <c r="AK229" s="555">
        <v>0.13400000000000001</v>
      </c>
      <c r="AL229" s="555">
        <v>3.0000000000000001E-3</v>
      </c>
      <c r="AM229" s="555">
        <v>1.2999999999999999E-2</v>
      </c>
      <c r="AN229" s="555" t="s">
        <v>30</v>
      </c>
      <c r="AO229" s="555">
        <v>0.17699999999999999</v>
      </c>
      <c r="AP229" s="555">
        <v>1.07</v>
      </c>
      <c r="AQ229" s="555" t="s">
        <v>52</v>
      </c>
      <c r="AR229" s="555" t="s">
        <v>30</v>
      </c>
      <c r="AS229" s="555" t="s">
        <v>17</v>
      </c>
      <c r="AT229" s="555" t="s">
        <v>17</v>
      </c>
      <c r="AU229" s="555">
        <v>2.8000000000000001E-2</v>
      </c>
      <c r="AV229" s="555" t="s">
        <v>37</v>
      </c>
      <c r="AW229" s="555" t="s">
        <v>17</v>
      </c>
      <c r="AX229" s="555">
        <v>6.0000000000000001E-3</v>
      </c>
      <c r="AY229" s="555" t="s">
        <v>17</v>
      </c>
      <c r="AZ229" s="555">
        <v>0.17399999999999999</v>
      </c>
      <c r="BA229" s="555">
        <v>4.0000000000000001E-3</v>
      </c>
      <c r="BB229" s="555">
        <v>1.2999999999999999E-2</v>
      </c>
      <c r="BC229" s="555" t="s">
        <v>30</v>
      </c>
      <c r="BD229" s="555">
        <v>0.182</v>
      </c>
      <c r="BE229" s="555">
        <v>0.91</v>
      </c>
      <c r="BF229" s="555">
        <v>0.46</v>
      </c>
      <c r="BG229" s="555" t="s">
        <v>37</v>
      </c>
      <c r="BH229" s="555" t="s">
        <v>37</v>
      </c>
      <c r="BI229" s="555">
        <v>0.8</v>
      </c>
      <c r="BJ229" s="555">
        <v>1.74</v>
      </c>
      <c r="BK229" s="555">
        <v>0.09</v>
      </c>
      <c r="BL229" s="555">
        <v>1.58</v>
      </c>
      <c r="BM229" s="555">
        <v>1.67</v>
      </c>
      <c r="BN229" s="555">
        <v>87.7</v>
      </c>
      <c r="BO229" s="555">
        <v>88.4</v>
      </c>
      <c r="BP229" s="555">
        <v>0.37</v>
      </c>
      <c r="BQ229" s="555" t="s">
        <v>53</v>
      </c>
      <c r="BR229" s="555" t="s">
        <v>85</v>
      </c>
      <c r="BS229" s="555" t="s">
        <v>85</v>
      </c>
      <c r="BT229" s="555" t="s">
        <v>85</v>
      </c>
      <c r="BU229" s="555" t="s">
        <v>85</v>
      </c>
      <c r="BV229" s="555" t="s">
        <v>85</v>
      </c>
      <c r="BW229" s="555" t="s">
        <v>85</v>
      </c>
      <c r="BX229" s="555" t="s">
        <v>85</v>
      </c>
      <c r="BY229" s="555" t="s">
        <v>85</v>
      </c>
      <c r="BZ229" s="555" t="s">
        <v>85</v>
      </c>
      <c r="CA229" s="555" t="s">
        <v>85</v>
      </c>
      <c r="CB229" s="555" t="s">
        <v>85</v>
      </c>
      <c r="CC229" s="555" t="s">
        <v>85</v>
      </c>
      <c r="CD229" s="555" t="s">
        <v>102</v>
      </c>
      <c r="CE229" s="555" t="s">
        <v>85</v>
      </c>
      <c r="CF229" s="555" t="s">
        <v>85</v>
      </c>
      <c r="CG229" s="555" t="s">
        <v>85</v>
      </c>
      <c r="CH229" s="555" t="s">
        <v>102</v>
      </c>
      <c r="CI229" s="555" t="s">
        <v>102</v>
      </c>
      <c r="CJ229" s="555" t="s">
        <v>332</v>
      </c>
      <c r="CK229" s="555" t="s">
        <v>0</v>
      </c>
      <c r="CL229" s="555" t="s">
        <v>333</v>
      </c>
      <c r="CM229" s="555" t="s">
        <v>0</v>
      </c>
      <c r="CN229" s="555" t="s">
        <v>0</v>
      </c>
      <c r="CO229" s="555" t="s">
        <v>332</v>
      </c>
      <c r="CP229" s="555" t="s">
        <v>332</v>
      </c>
      <c r="CQ229" s="555" t="s">
        <v>333</v>
      </c>
      <c r="CR229" s="555" t="s">
        <v>333</v>
      </c>
      <c r="CS229" s="555" t="s">
        <v>333</v>
      </c>
      <c r="CT229" s="555" t="s">
        <v>333</v>
      </c>
      <c r="CU229" s="555" t="s">
        <v>333</v>
      </c>
      <c r="CV229" s="555" t="s">
        <v>51</v>
      </c>
      <c r="CW229" s="555" t="s">
        <v>15</v>
      </c>
      <c r="CX229" s="555" t="s">
        <v>15</v>
      </c>
      <c r="CY229" s="555" t="s">
        <v>15</v>
      </c>
      <c r="CZ229" s="555" t="s">
        <v>15</v>
      </c>
      <c r="DA229" s="555" t="s">
        <v>15</v>
      </c>
      <c r="DB229" s="555" t="s">
        <v>51</v>
      </c>
      <c r="DC229" s="555" t="s">
        <v>53</v>
      </c>
    </row>
    <row r="230" spans="1:107" hidden="1">
      <c r="A230" s="555" t="s">
        <v>794</v>
      </c>
      <c r="B230" s="1116">
        <v>45323</v>
      </c>
      <c r="C230" s="1115">
        <v>45350</v>
      </c>
      <c r="D230" s="1147">
        <v>17.850000000000001</v>
      </c>
      <c r="E230" s="368">
        <v>6.96</v>
      </c>
      <c r="F230" s="369">
        <v>8780</v>
      </c>
      <c r="G230" s="198">
        <v>27.9</v>
      </c>
      <c r="H230" s="198"/>
      <c r="I230" s="369"/>
      <c r="J230" s="369" t="s">
        <v>245</v>
      </c>
      <c r="K230" s="369" t="s">
        <v>246</v>
      </c>
      <c r="L230" s="369" t="s">
        <v>433</v>
      </c>
      <c r="M230" s="369"/>
      <c r="O230" s="1147">
        <v>7.09</v>
      </c>
      <c r="P230" s="555">
        <v>10200</v>
      </c>
      <c r="Q230" s="555" t="s">
        <v>51</v>
      </c>
      <c r="R230" s="555" t="s">
        <v>51</v>
      </c>
      <c r="S230" s="555">
        <v>411</v>
      </c>
      <c r="T230" s="555">
        <v>411</v>
      </c>
      <c r="U230" s="555">
        <v>37</v>
      </c>
      <c r="V230" s="555">
        <v>1320</v>
      </c>
      <c r="W230" s="555">
        <v>2470</v>
      </c>
      <c r="X230" s="555">
        <v>567</v>
      </c>
      <c r="Y230" s="555">
        <v>362</v>
      </c>
      <c r="Z230" s="555">
        <v>1040</v>
      </c>
      <c r="AA230" s="555">
        <v>21</v>
      </c>
      <c r="AB230" s="555">
        <v>2910</v>
      </c>
      <c r="AC230" s="555" t="s">
        <v>30</v>
      </c>
      <c r="AD230" s="555" t="s">
        <v>17</v>
      </c>
      <c r="AE230" s="555" t="s">
        <v>17</v>
      </c>
      <c r="AF230" s="555">
        <v>2.3E-2</v>
      </c>
      <c r="AG230" s="555" t="s">
        <v>37</v>
      </c>
      <c r="AH230" s="555" t="s">
        <v>17</v>
      </c>
      <c r="AI230" s="555">
        <v>0.66200000000000003</v>
      </c>
      <c r="AJ230" s="555" t="s">
        <v>17</v>
      </c>
      <c r="AK230" s="555">
        <v>0.56100000000000005</v>
      </c>
      <c r="AL230" s="555">
        <v>1E-3</v>
      </c>
      <c r="AM230" s="555">
        <v>6.5000000000000002E-2</v>
      </c>
      <c r="AN230" s="555" t="s">
        <v>30</v>
      </c>
      <c r="AO230" s="555">
        <v>1.9E-2</v>
      </c>
      <c r="AP230" s="555" t="s">
        <v>52</v>
      </c>
      <c r="AQ230" s="555" t="s">
        <v>52</v>
      </c>
      <c r="AR230" s="555">
        <v>0.4</v>
      </c>
      <c r="AS230" s="555" t="s">
        <v>17</v>
      </c>
      <c r="AT230" s="555">
        <v>1E-3</v>
      </c>
      <c r="AU230" s="555">
        <v>2.8000000000000001E-2</v>
      </c>
      <c r="AV230" s="555">
        <v>2.0000000000000001E-4</v>
      </c>
      <c r="AW230" s="555">
        <v>3.0000000000000001E-3</v>
      </c>
      <c r="AX230" s="555">
        <v>0.77700000000000002</v>
      </c>
      <c r="AY230" s="555">
        <v>1.6E-2</v>
      </c>
      <c r="AZ230" s="555">
        <v>0.61199999999999999</v>
      </c>
      <c r="BA230" s="555">
        <v>2E-3</v>
      </c>
      <c r="BB230" s="555">
        <v>7.4999999999999997E-2</v>
      </c>
      <c r="BC230" s="555" t="s">
        <v>30</v>
      </c>
      <c r="BD230" s="555">
        <v>3.1E-2</v>
      </c>
      <c r="BE230" s="555" t="s">
        <v>52</v>
      </c>
      <c r="BF230" s="555">
        <v>0.76</v>
      </c>
      <c r="BG230" s="555" t="s">
        <v>37</v>
      </c>
      <c r="BH230" s="555" t="s">
        <v>37</v>
      </c>
      <c r="BI230" s="555">
        <v>0.4</v>
      </c>
      <c r="BJ230" s="555">
        <v>0.12</v>
      </c>
      <c r="BK230" s="555">
        <v>0.03</v>
      </c>
      <c r="BL230" s="555">
        <v>7.0000000000000007E-2</v>
      </c>
      <c r="BM230" s="555">
        <v>0.1</v>
      </c>
      <c r="BN230" s="555">
        <v>105</v>
      </c>
      <c r="BO230" s="555">
        <v>104</v>
      </c>
      <c r="BP230" s="555">
        <v>0.72</v>
      </c>
      <c r="BQ230" s="555" t="s">
        <v>53</v>
      </c>
      <c r="BR230" s="555" t="s">
        <v>85</v>
      </c>
      <c r="BS230" s="555" t="s">
        <v>85</v>
      </c>
      <c r="BT230" s="555" t="s">
        <v>85</v>
      </c>
      <c r="BU230" s="555" t="s">
        <v>85</v>
      </c>
      <c r="BV230" s="555" t="s">
        <v>85</v>
      </c>
      <c r="BW230" s="555" t="s">
        <v>85</v>
      </c>
      <c r="BX230" s="555" t="s">
        <v>85</v>
      </c>
      <c r="BY230" s="555" t="s">
        <v>85</v>
      </c>
      <c r="BZ230" s="555" t="s">
        <v>85</v>
      </c>
      <c r="CA230" s="555" t="s">
        <v>85</v>
      </c>
      <c r="CB230" s="555" t="s">
        <v>85</v>
      </c>
      <c r="CC230" s="555" t="s">
        <v>85</v>
      </c>
      <c r="CD230" s="555" t="s">
        <v>102</v>
      </c>
      <c r="CE230" s="555" t="s">
        <v>85</v>
      </c>
      <c r="CF230" s="555" t="s">
        <v>85</v>
      </c>
      <c r="CG230" s="555" t="s">
        <v>85</v>
      </c>
      <c r="CH230" s="555" t="s">
        <v>102</v>
      </c>
      <c r="CI230" s="555" t="s">
        <v>102</v>
      </c>
      <c r="CJ230" s="555" t="s">
        <v>332</v>
      </c>
      <c r="CK230" s="555" t="s">
        <v>0</v>
      </c>
      <c r="CL230" s="555" t="s">
        <v>333</v>
      </c>
      <c r="CM230" s="555" t="s">
        <v>0</v>
      </c>
      <c r="CN230" s="555" t="s">
        <v>0</v>
      </c>
      <c r="CO230" s="555" t="s">
        <v>332</v>
      </c>
      <c r="CP230" s="555" t="s">
        <v>332</v>
      </c>
      <c r="CQ230" s="555" t="s">
        <v>333</v>
      </c>
      <c r="CR230" s="555" t="s">
        <v>333</v>
      </c>
      <c r="CS230" s="555" t="s">
        <v>333</v>
      </c>
      <c r="CT230" s="555" t="s">
        <v>333</v>
      </c>
      <c r="CU230" s="555" t="s">
        <v>333</v>
      </c>
      <c r="CV230" s="555" t="s">
        <v>51</v>
      </c>
      <c r="CW230" s="555" t="s">
        <v>15</v>
      </c>
      <c r="CX230" s="555" t="s">
        <v>15</v>
      </c>
      <c r="CY230" s="555" t="s">
        <v>15</v>
      </c>
      <c r="CZ230" s="555" t="s">
        <v>15</v>
      </c>
      <c r="DA230" s="555" t="s">
        <v>15</v>
      </c>
      <c r="DB230" s="555" t="s">
        <v>51</v>
      </c>
      <c r="DC230" s="555" t="s">
        <v>53</v>
      </c>
    </row>
    <row r="231" spans="1:107" hidden="1">
      <c r="A231" s="555" t="s">
        <v>779</v>
      </c>
      <c r="B231" s="1116">
        <v>45383</v>
      </c>
      <c r="C231" s="1115">
        <v>45390</v>
      </c>
      <c r="D231" s="1147">
        <v>6.46</v>
      </c>
      <c r="E231" s="368">
        <v>7.2</v>
      </c>
      <c r="F231" s="369">
        <v>1604</v>
      </c>
      <c r="G231" s="198">
        <v>21.3</v>
      </c>
      <c r="H231" s="198"/>
      <c r="I231" s="369"/>
      <c r="J231" s="369" t="s">
        <v>245</v>
      </c>
      <c r="K231" s="369" t="s">
        <v>246</v>
      </c>
      <c r="L231" s="369" t="s">
        <v>433</v>
      </c>
      <c r="M231" s="369"/>
      <c r="O231" s="1147">
        <v>7.18</v>
      </c>
      <c r="P231" s="555">
        <v>1670</v>
      </c>
      <c r="Q231" s="555" t="s">
        <v>51</v>
      </c>
      <c r="R231" s="555" t="s">
        <v>51</v>
      </c>
      <c r="S231" s="555">
        <v>247</v>
      </c>
      <c r="T231" s="555">
        <v>247</v>
      </c>
      <c r="U231" s="555"/>
      <c r="V231" s="555">
        <v>142</v>
      </c>
      <c r="W231" s="555">
        <v>342</v>
      </c>
      <c r="X231" s="555">
        <v>110</v>
      </c>
      <c r="Y231" s="555">
        <v>47</v>
      </c>
      <c r="Z231" s="555">
        <v>174</v>
      </c>
      <c r="AA231" s="555">
        <v>3</v>
      </c>
      <c r="AB231" s="555">
        <v>468</v>
      </c>
      <c r="AC231" s="555" t="s">
        <v>30</v>
      </c>
      <c r="AD231" s="555" t="s">
        <v>17</v>
      </c>
      <c r="AE231" s="555" t="s">
        <v>17</v>
      </c>
      <c r="AF231" s="555">
        <v>3.9E-2</v>
      </c>
      <c r="AG231" s="555" t="s">
        <v>37</v>
      </c>
      <c r="AH231" s="555" t="s">
        <v>17</v>
      </c>
      <c r="AI231" s="555" t="s">
        <v>17</v>
      </c>
      <c r="AJ231" s="555" t="s">
        <v>17</v>
      </c>
      <c r="AK231" s="555">
        <v>8.0000000000000002E-3</v>
      </c>
      <c r="AL231" s="555" t="s">
        <v>17</v>
      </c>
      <c r="AM231" s="555" t="s">
        <v>17</v>
      </c>
      <c r="AN231" s="555" t="s">
        <v>30</v>
      </c>
      <c r="AO231" s="555">
        <v>0.04</v>
      </c>
      <c r="AP231" s="555">
        <v>0.1</v>
      </c>
      <c r="AQ231" s="555" t="s">
        <v>52</v>
      </c>
      <c r="AR231" s="555" t="s">
        <v>30</v>
      </c>
      <c r="AS231" s="555" t="s">
        <v>17</v>
      </c>
      <c r="AT231" s="555" t="s">
        <v>17</v>
      </c>
      <c r="AU231" s="555">
        <v>4.3999999999999997E-2</v>
      </c>
      <c r="AV231" s="555" t="s">
        <v>37</v>
      </c>
      <c r="AW231" s="555" t="s">
        <v>17</v>
      </c>
      <c r="AX231" s="555">
        <v>2E-3</v>
      </c>
      <c r="AY231" s="555" t="s">
        <v>17</v>
      </c>
      <c r="AZ231" s="555">
        <v>8.9999999999999993E-3</v>
      </c>
      <c r="BA231" s="555" t="s">
        <v>17</v>
      </c>
      <c r="BB231" s="555">
        <v>7.0000000000000001E-3</v>
      </c>
      <c r="BC231" s="555" t="s">
        <v>30</v>
      </c>
      <c r="BD231" s="555">
        <v>3.6999999999999998E-2</v>
      </c>
      <c r="BE231" s="555">
        <v>0.09</v>
      </c>
      <c r="BF231" s="555">
        <v>0.17</v>
      </c>
      <c r="BG231" s="555" t="s">
        <v>37</v>
      </c>
      <c r="BH231" s="555" t="s">
        <v>37</v>
      </c>
      <c r="BI231" s="555">
        <v>0.5</v>
      </c>
      <c r="BJ231" s="555">
        <v>0.01</v>
      </c>
      <c r="BK231" s="555" t="s">
        <v>30</v>
      </c>
      <c r="BL231" s="555">
        <v>0.24</v>
      </c>
      <c r="BM231" s="555">
        <v>0.24</v>
      </c>
      <c r="BN231" s="555">
        <v>17.5</v>
      </c>
      <c r="BO231" s="555">
        <v>17</v>
      </c>
      <c r="BP231" s="555">
        <v>1.55</v>
      </c>
      <c r="BQ231" s="555" t="s">
        <v>53</v>
      </c>
      <c r="BR231" s="555" t="s">
        <v>85</v>
      </c>
      <c r="BS231" s="555" t="s">
        <v>85</v>
      </c>
      <c r="BT231" s="555" t="s">
        <v>85</v>
      </c>
      <c r="BU231" s="555" t="s">
        <v>85</v>
      </c>
      <c r="BV231" s="555" t="s">
        <v>85</v>
      </c>
      <c r="BW231" s="555" t="s">
        <v>85</v>
      </c>
      <c r="BX231" s="555" t="s">
        <v>85</v>
      </c>
      <c r="BY231" s="555" t="s">
        <v>85</v>
      </c>
      <c r="BZ231" s="555" t="s">
        <v>85</v>
      </c>
      <c r="CA231" s="555" t="s">
        <v>85</v>
      </c>
      <c r="CB231" s="555" t="s">
        <v>85</v>
      </c>
      <c r="CC231" s="555" t="s">
        <v>85</v>
      </c>
      <c r="CD231" s="555" t="s">
        <v>102</v>
      </c>
      <c r="CE231" s="555" t="s">
        <v>85</v>
      </c>
      <c r="CF231" s="555" t="s">
        <v>85</v>
      </c>
      <c r="CG231" s="555" t="s">
        <v>85</v>
      </c>
      <c r="CH231" s="555" t="s">
        <v>102</v>
      </c>
      <c r="CI231" s="555" t="s">
        <v>102</v>
      </c>
      <c r="CJ231" s="555" t="s">
        <v>332</v>
      </c>
      <c r="CK231" s="555" t="s">
        <v>0</v>
      </c>
      <c r="CL231" s="555" t="s">
        <v>333</v>
      </c>
      <c r="CM231" s="555" t="s">
        <v>0</v>
      </c>
      <c r="CN231" s="555" t="s">
        <v>0</v>
      </c>
      <c r="CO231" s="555" t="s">
        <v>332</v>
      </c>
      <c r="CP231" s="555" t="s">
        <v>332</v>
      </c>
      <c r="CQ231" s="555" t="s">
        <v>333</v>
      </c>
      <c r="CR231" s="555" t="s">
        <v>333</v>
      </c>
      <c r="CS231" s="555" t="s">
        <v>333</v>
      </c>
      <c r="CT231" s="555" t="s">
        <v>333</v>
      </c>
      <c r="CU231" s="555" t="s">
        <v>333</v>
      </c>
      <c r="CV231" s="555" t="s">
        <v>51</v>
      </c>
      <c r="CW231" s="555" t="s">
        <v>15</v>
      </c>
      <c r="CX231" s="555" t="s">
        <v>15</v>
      </c>
      <c r="CY231" s="555" t="s">
        <v>15</v>
      </c>
      <c r="CZ231" s="555" t="s">
        <v>15</v>
      </c>
      <c r="DA231" s="555" t="s">
        <v>15</v>
      </c>
      <c r="DB231" s="555" t="s">
        <v>51</v>
      </c>
      <c r="DC231" s="555" t="s">
        <v>53</v>
      </c>
    </row>
    <row r="232" spans="1:107" hidden="1">
      <c r="A232" s="555" t="s">
        <v>786</v>
      </c>
      <c r="B232" s="1116">
        <v>45444</v>
      </c>
      <c r="C232" s="1115">
        <v>45455</v>
      </c>
      <c r="D232" s="1147"/>
      <c r="E232" s="368">
        <v>6.91</v>
      </c>
      <c r="F232" s="369">
        <v>6310</v>
      </c>
      <c r="G232" s="198">
        <v>17.899999999999999</v>
      </c>
      <c r="H232" s="198"/>
      <c r="I232" s="369"/>
      <c r="J232" s="369" t="s">
        <v>245</v>
      </c>
      <c r="K232" s="369" t="s">
        <v>246</v>
      </c>
      <c r="L232" s="369" t="s">
        <v>433</v>
      </c>
      <c r="M232" s="369"/>
      <c r="O232" s="1147">
        <v>6.99</v>
      </c>
      <c r="P232" s="555">
        <v>7200</v>
      </c>
      <c r="Q232" s="555" t="s">
        <v>51</v>
      </c>
      <c r="R232" s="555" t="s">
        <v>51</v>
      </c>
      <c r="S232" s="555">
        <v>348</v>
      </c>
      <c r="T232" s="555">
        <v>348</v>
      </c>
      <c r="U232" s="555">
        <v>37</v>
      </c>
      <c r="V232" s="555">
        <v>2980</v>
      </c>
      <c r="W232" s="555">
        <v>827</v>
      </c>
      <c r="X232" s="555">
        <v>572</v>
      </c>
      <c r="Y232" s="555">
        <v>419</v>
      </c>
      <c r="Z232" s="555">
        <v>638</v>
      </c>
      <c r="AA232" s="555">
        <v>43</v>
      </c>
      <c r="AB232" s="555">
        <v>3150</v>
      </c>
      <c r="AC232" s="555" t="s">
        <v>30</v>
      </c>
      <c r="AD232" s="555" t="s">
        <v>17</v>
      </c>
      <c r="AE232" s="555" t="s">
        <v>17</v>
      </c>
      <c r="AF232" s="555">
        <v>2.9000000000000001E-2</v>
      </c>
      <c r="AG232" s="555" t="s">
        <v>37</v>
      </c>
      <c r="AH232" s="555" t="s">
        <v>17</v>
      </c>
      <c r="AI232" s="555">
        <v>7.0000000000000001E-3</v>
      </c>
      <c r="AJ232" s="555" t="s">
        <v>17</v>
      </c>
      <c r="AK232" s="555">
        <v>0.93100000000000005</v>
      </c>
      <c r="AL232" s="555">
        <v>2E-3</v>
      </c>
      <c r="AM232" s="555">
        <v>0.01</v>
      </c>
      <c r="AN232" s="555" t="s">
        <v>30</v>
      </c>
      <c r="AO232" s="555">
        <v>0.16700000000000001</v>
      </c>
      <c r="AP232" s="555">
        <v>0.94</v>
      </c>
      <c r="AQ232" s="555" t="s">
        <v>52</v>
      </c>
      <c r="AR232" s="555">
        <v>0.04</v>
      </c>
      <c r="AS232" s="555" t="s">
        <v>17</v>
      </c>
      <c r="AT232" s="555" t="s">
        <v>17</v>
      </c>
      <c r="AU232" s="555">
        <v>3.2000000000000001E-2</v>
      </c>
      <c r="AV232" s="555" t="s">
        <v>37</v>
      </c>
      <c r="AW232" s="555" t="s">
        <v>17</v>
      </c>
      <c r="AX232" s="555">
        <v>1.2999999999999999E-2</v>
      </c>
      <c r="AY232" s="555" t="s">
        <v>17</v>
      </c>
      <c r="AZ232" s="555">
        <v>1.01</v>
      </c>
      <c r="BA232" s="555">
        <v>3.0000000000000001E-3</v>
      </c>
      <c r="BB232" s="555">
        <v>1.2E-2</v>
      </c>
      <c r="BC232" s="555" t="s">
        <v>30</v>
      </c>
      <c r="BD232" s="555">
        <v>0.17399999999999999</v>
      </c>
      <c r="BE232" s="555">
        <v>1.06</v>
      </c>
      <c r="BF232" s="555">
        <v>1.18</v>
      </c>
      <c r="BG232" s="555" t="s">
        <v>37</v>
      </c>
      <c r="BH232" s="555" t="s">
        <v>37</v>
      </c>
      <c r="BI232" s="555">
        <v>0.8</v>
      </c>
      <c r="BJ232" s="555">
        <v>0.03</v>
      </c>
      <c r="BK232" s="555"/>
      <c r="BL232" s="555">
        <v>2.99</v>
      </c>
      <c r="BM232" s="555"/>
      <c r="BN232" s="555">
        <v>92.3</v>
      </c>
      <c r="BO232" s="555">
        <v>91.9</v>
      </c>
      <c r="BP232" s="555">
        <v>0.24</v>
      </c>
      <c r="BQ232" s="555" t="s">
        <v>53</v>
      </c>
      <c r="BR232" s="555" t="s">
        <v>85</v>
      </c>
      <c r="BS232" s="555" t="s">
        <v>85</v>
      </c>
      <c r="BT232" s="555" t="s">
        <v>85</v>
      </c>
      <c r="BU232" s="555" t="s">
        <v>85</v>
      </c>
      <c r="BV232" s="555" t="s">
        <v>85</v>
      </c>
      <c r="BW232" s="555" t="s">
        <v>85</v>
      </c>
      <c r="BX232" s="555" t="s">
        <v>85</v>
      </c>
      <c r="BY232" s="555" t="s">
        <v>85</v>
      </c>
      <c r="BZ232" s="555" t="s">
        <v>85</v>
      </c>
      <c r="CA232" s="555" t="s">
        <v>85</v>
      </c>
      <c r="CB232" s="555" t="s">
        <v>85</v>
      </c>
      <c r="CC232" s="555" t="s">
        <v>85</v>
      </c>
      <c r="CD232" s="555" t="s">
        <v>102</v>
      </c>
      <c r="CE232" s="555" t="s">
        <v>85</v>
      </c>
      <c r="CF232" s="555" t="s">
        <v>85</v>
      </c>
      <c r="CG232" s="555" t="s">
        <v>85</v>
      </c>
      <c r="CH232" s="555" t="s">
        <v>102</v>
      </c>
      <c r="CI232" s="555" t="s">
        <v>102</v>
      </c>
      <c r="CJ232" s="555" t="s">
        <v>332</v>
      </c>
      <c r="CK232" s="555" t="s">
        <v>0</v>
      </c>
      <c r="CL232" s="555" t="s">
        <v>333</v>
      </c>
      <c r="CM232" s="555" t="s">
        <v>0</v>
      </c>
      <c r="CN232" s="555" t="s">
        <v>0</v>
      </c>
      <c r="CO232" s="555" t="s">
        <v>332</v>
      </c>
      <c r="CP232" s="555" t="s">
        <v>332</v>
      </c>
      <c r="CQ232" s="555" t="s">
        <v>333</v>
      </c>
      <c r="CR232" s="555" t="s">
        <v>333</v>
      </c>
      <c r="CS232" s="555" t="s">
        <v>333</v>
      </c>
      <c r="CT232" s="555" t="s">
        <v>333</v>
      </c>
      <c r="CU232" s="555" t="s">
        <v>333</v>
      </c>
      <c r="CV232" s="555" t="s">
        <v>51</v>
      </c>
      <c r="CW232" s="555" t="s">
        <v>15</v>
      </c>
      <c r="CX232" s="555" t="s">
        <v>15</v>
      </c>
      <c r="CY232" s="555" t="s">
        <v>15</v>
      </c>
      <c r="CZ232" s="555" t="s">
        <v>15</v>
      </c>
      <c r="DA232" s="555" t="s">
        <v>15</v>
      </c>
      <c r="DB232" s="555" t="s">
        <v>51</v>
      </c>
      <c r="DC232" s="555" t="s">
        <v>53</v>
      </c>
    </row>
    <row r="233" spans="1:107" hidden="1">
      <c r="A233" s="555" t="s">
        <v>794</v>
      </c>
      <c r="B233" s="1116">
        <v>45505</v>
      </c>
      <c r="C233" s="1115">
        <v>45524</v>
      </c>
      <c r="D233" s="1147">
        <v>18.079999999999998</v>
      </c>
      <c r="E233" s="368">
        <v>7.4</v>
      </c>
      <c r="F233" s="369">
        <v>8560</v>
      </c>
      <c r="G233" s="198">
        <v>19.600000000000001</v>
      </c>
      <c r="H233" s="198"/>
      <c r="I233" s="369"/>
      <c r="J233" s="369" t="s">
        <v>245</v>
      </c>
      <c r="K233" s="369" t="s">
        <v>246</v>
      </c>
      <c r="L233" s="369" t="s">
        <v>433</v>
      </c>
      <c r="M233" s="369"/>
      <c r="O233" s="1147">
        <v>7.41</v>
      </c>
      <c r="P233" s="555">
        <v>10000</v>
      </c>
      <c r="Q233" s="555" t="s">
        <v>51</v>
      </c>
      <c r="R233" s="555" t="s">
        <v>51</v>
      </c>
      <c r="S233" s="555">
        <v>419</v>
      </c>
      <c r="T233" s="555">
        <v>419</v>
      </c>
      <c r="U233" s="555">
        <v>13</v>
      </c>
      <c r="V233" s="555">
        <v>1460</v>
      </c>
      <c r="W233" s="555">
        <v>2390</v>
      </c>
      <c r="X233" s="555">
        <v>721</v>
      </c>
      <c r="Y233" s="555">
        <v>364</v>
      </c>
      <c r="Z233" s="555">
        <v>1040</v>
      </c>
      <c r="AA233" s="555">
        <v>21</v>
      </c>
      <c r="AB233" s="555"/>
      <c r="AC233" s="555" t="s">
        <v>30</v>
      </c>
      <c r="AD233" s="555" t="s">
        <v>17</v>
      </c>
      <c r="AE233" s="555" t="s">
        <v>17</v>
      </c>
      <c r="AF233" s="555">
        <v>1.7999999999999999E-2</v>
      </c>
      <c r="AG233" s="555" t="s">
        <v>37</v>
      </c>
      <c r="AH233" s="555" t="s">
        <v>17</v>
      </c>
      <c r="AI233" s="555">
        <v>0.86</v>
      </c>
      <c r="AJ233" s="555" t="s">
        <v>17</v>
      </c>
      <c r="AK233" s="555">
        <v>0.56799999999999995</v>
      </c>
      <c r="AL233" s="555" t="s">
        <v>17</v>
      </c>
      <c r="AM233" s="555">
        <v>5.8999999999999997E-2</v>
      </c>
      <c r="AN233" s="555" t="s">
        <v>30</v>
      </c>
      <c r="AO233" s="555">
        <v>2.1000000000000001E-2</v>
      </c>
      <c r="AP233" s="555">
        <v>7.0000000000000007E-2</v>
      </c>
      <c r="AQ233" s="555" t="s">
        <v>52</v>
      </c>
      <c r="AR233" s="555">
        <v>0.04</v>
      </c>
      <c r="AS233" s="555" t="s">
        <v>17</v>
      </c>
      <c r="AT233" s="555" t="s">
        <v>17</v>
      </c>
      <c r="AU233" s="555">
        <v>2.1000000000000001E-2</v>
      </c>
      <c r="AV233" s="555" t="s">
        <v>37</v>
      </c>
      <c r="AW233" s="555">
        <v>1E-3</v>
      </c>
      <c r="AX233" s="555">
        <v>0.99399999999999999</v>
      </c>
      <c r="AY233" s="555">
        <v>0.01</v>
      </c>
      <c r="AZ233" s="555">
        <v>0.59199999999999997</v>
      </c>
      <c r="BA233" s="555">
        <v>1E-3</v>
      </c>
      <c r="BB233" s="555">
        <v>7.0000000000000007E-2</v>
      </c>
      <c r="BC233" s="555" t="s">
        <v>30</v>
      </c>
      <c r="BD233" s="555">
        <v>2.5000000000000001E-2</v>
      </c>
      <c r="BE233" s="555">
        <v>7.0000000000000007E-2</v>
      </c>
      <c r="BF233" s="555">
        <v>0.26</v>
      </c>
      <c r="BG233" s="555" t="s">
        <v>37</v>
      </c>
      <c r="BH233" s="555" t="s">
        <v>37</v>
      </c>
      <c r="BI233" s="555">
        <v>0.3</v>
      </c>
      <c r="BJ233" s="555" t="s">
        <v>52</v>
      </c>
      <c r="BK233" s="555" t="s">
        <v>30</v>
      </c>
      <c r="BL233" s="555">
        <v>0.38</v>
      </c>
      <c r="BM233" s="555"/>
      <c r="BN233" s="555"/>
      <c r="BO233" s="555"/>
      <c r="BP233" s="555"/>
      <c r="BQ233" s="555" t="s">
        <v>53</v>
      </c>
      <c r="BR233" s="555" t="s">
        <v>85</v>
      </c>
      <c r="BS233" s="555" t="s">
        <v>85</v>
      </c>
      <c r="BT233" s="555" t="s">
        <v>85</v>
      </c>
      <c r="BU233" s="555" t="s">
        <v>85</v>
      </c>
      <c r="BV233" s="555" t="s">
        <v>85</v>
      </c>
      <c r="BW233" s="555" t="s">
        <v>85</v>
      </c>
      <c r="BX233" s="555" t="s">
        <v>85</v>
      </c>
      <c r="BY233" s="555" t="s">
        <v>85</v>
      </c>
      <c r="BZ233" s="555" t="s">
        <v>85</v>
      </c>
      <c r="CA233" s="555" t="s">
        <v>85</v>
      </c>
      <c r="CB233" s="555" t="s">
        <v>85</v>
      </c>
      <c r="CC233" s="555" t="s">
        <v>85</v>
      </c>
      <c r="CD233" s="555" t="s">
        <v>102</v>
      </c>
      <c r="CE233" s="555" t="s">
        <v>85</v>
      </c>
      <c r="CF233" s="555" t="s">
        <v>85</v>
      </c>
      <c r="CG233" s="555" t="s">
        <v>85</v>
      </c>
      <c r="CH233" s="555" t="s">
        <v>102</v>
      </c>
      <c r="CI233" s="555" t="s">
        <v>102</v>
      </c>
      <c r="CJ233" s="555" t="s">
        <v>332</v>
      </c>
      <c r="CK233" s="555" t="s">
        <v>0</v>
      </c>
      <c r="CL233" s="555" t="s">
        <v>333</v>
      </c>
      <c r="CM233" s="555" t="s">
        <v>0</v>
      </c>
      <c r="CN233" s="555" t="s">
        <v>0</v>
      </c>
      <c r="CO233" s="555" t="s">
        <v>332</v>
      </c>
      <c r="CP233" s="555" t="s">
        <v>332</v>
      </c>
      <c r="CQ233" s="555" t="s">
        <v>333</v>
      </c>
      <c r="CR233" s="555" t="s">
        <v>333</v>
      </c>
      <c r="CS233" s="555" t="s">
        <v>333</v>
      </c>
      <c r="CT233" s="555" t="s">
        <v>333</v>
      </c>
      <c r="CU233" s="555" t="s">
        <v>333</v>
      </c>
      <c r="CV233" s="555" t="s">
        <v>51</v>
      </c>
      <c r="CW233" s="555" t="s">
        <v>15</v>
      </c>
      <c r="CX233" s="555" t="s">
        <v>15</v>
      </c>
      <c r="CY233" s="555" t="s">
        <v>15</v>
      </c>
      <c r="CZ233" s="555" t="s">
        <v>15</v>
      </c>
      <c r="DA233" s="555" t="s">
        <v>15</v>
      </c>
      <c r="DB233" s="555" t="s">
        <v>51</v>
      </c>
      <c r="DC233" s="555" t="s">
        <v>53</v>
      </c>
    </row>
    <row r="234" spans="1:107" hidden="1">
      <c r="A234" s="555" t="s">
        <v>752</v>
      </c>
      <c r="B234" s="1116">
        <v>45566</v>
      </c>
      <c r="C234" s="1115">
        <v>45581</v>
      </c>
      <c r="D234" s="1147"/>
      <c r="E234" s="368">
        <v>6.97</v>
      </c>
      <c r="F234" s="369">
        <v>5640</v>
      </c>
      <c r="G234" s="198">
        <v>15</v>
      </c>
      <c r="H234" s="198"/>
      <c r="I234" s="369"/>
      <c r="J234" s="369" t="s">
        <v>245</v>
      </c>
      <c r="K234" s="369" t="s">
        <v>246</v>
      </c>
      <c r="L234" s="369" t="s">
        <v>433</v>
      </c>
      <c r="M234" s="369"/>
      <c r="N234" s="555" t="s">
        <v>105</v>
      </c>
      <c r="O234" s="1147">
        <v>6.94</v>
      </c>
      <c r="P234" s="555">
        <v>6560</v>
      </c>
      <c r="Q234" s="555" t="s">
        <v>51</v>
      </c>
      <c r="R234" s="555" t="s">
        <v>51</v>
      </c>
      <c r="S234" s="555">
        <v>370</v>
      </c>
      <c r="T234" s="555">
        <v>370</v>
      </c>
      <c r="U234" s="555">
        <v>41</v>
      </c>
      <c r="V234" s="555">
        <v>3110</v>
      </c>
      <c r="W234" s="555">
        <v>646</v>
      </c>
      <c r="X234" s="555">
        <v>540</v>
      </c>
      <c r="Y234" s="555">
        <v>384</v>
      </c>
      <c r="Z234" s="555">
        <v>569</v>
      </c>
      <c r="AA234" s="555">
        <v>47</v>
      </c>
      <c r="AB234" s="555">
        <v>2930</v>
      </c>
      <c r="AC234" s="555" t="s">
        <v>30</v>
      </c>
      <c r="AD234" s="555" t="s">
        <v>17</v>
      </c>
      <c r="AE234" s="555" t="s">
        <v>17</v>
      </c>
      <c r="AF234" s="555">
        <v>2.4E-2</v>
      </c>
      <c r="AG234" s="555" t="s">
        <v>37</v>
      </c>
      <c r="AH234" s="555" t="s">
        <v>17</v>
      </c>
      <c r="AI234" s="555" t="s">
        <v>17</v>
      </c>
      <c r="AJ234" s="555" t="s">
        <v>17</v>
      </c>
      <c r="AK234" s="555">
        <v>2E-3</v>
      </c>
      <c r="AL234" s="555">
        <v>3.0000000000000001E-3</v>
      </c>
      <c r="AM234" s="555">
        <v>2E-3</v>
      </c>
      <c r="AN234" s="555" t="s">
        <v>30</v>
      </c>
      <c r="AO234" s="555">
        <v>3.4000000000000002E-2</v>
      </c>
      <c r="AP234" s="555">
        <v>0.9</v>
      </c>
      <c r="AQ234" s="555" t="s">
        <v>52</v>
      </c>
      <c r="AR234" s="555">
        <v>0.05</v>
      </c>
      <c r="AS234" s="555" t="s">
        <v>17</v>
      </c>
      <c r="AT234" s="555" t="s">
        <v>17</v>
      </c>
      <c r="AU234" s="555">
        <v>2.5999999999999999E-2</v>
      </c>
      <c r="AV234" s="555" t="s">
        <v>37</v>
      </c>
      <c r="AW234" s="555" t="s">
        <v>17</v>
      </c>
      <c r="AX234" s="555">
        <v>1E-3</v>
      </c>
      <c r="AY234" s="555" t="s">
        <v>17</v>
      </c>
      <c r="AZ234" s="555">
        <v>2.1000000000000001E-2</v>
      </c>
      <c r="BA234" s="555">
        <v>2E-3</v>
      </c>
      <c r="BB234" s="555">
        <v>3.0000000000000001E-3</v>
      </c>
      <c r="BC234" s="555" t="s">
        <v>30</v>
      </c>
      <c r="BD234" s="555">
        <v>7.2999999999999995E-2</v>
      </c>
      <c r="BE234" s="555">
        <v>1.4</v>
      </c>
      <c r="BF234" s="555">
        <v>0.41</v>
      </c>
      <c r="BG234" s="555" t="s">
        <v>37</v>
      </c>
      <c r="BH234" s="555" t="s">
        <v>37</v>
      </c>
      <c r="BI234" s="555">
        <v>0.8</v>
      </c>
      <c r="BJ234" s="555">
        <v>0.41</v>
      </c>
      <c r="BK234" s="555">
        <v>0.32</v>
      </c>
      <c r="BL234" s="555">
        <v>2.57</v>
      </c>
      <c r="BM234" s="555">
        <v>2.89</v>
      </c>
      <c r="BN234" s="555">
        <v>90.4</v>
      </c>
      <c r="BO234" s="555">
        <v>84.5</v>
      </c>
      <c r="BP234" s="555">
        <v>3.35</v>
      </c>
      <c r="BQ234" s="555" t="s">
        <v>53</v>
      </c>
      <c r="BR234" s="555" t="s">
        <v>85</v>
      </c>
      <c r="BS234" s="555" t="s">
        <v>85</v>
      </c>
      <c r="BT234" s="555" t="s">
        <v>85</v>
      </c>
      <c r="BU234" s="555" t="s">
        <v>85</v>
      </c>
      <c r="BV234" s="555" t="s">
        <v>85</v>
      </c>
      <c r="BW234" s="555" t="s">
        <v>85</v>
      </c>
      <c r="BX234" s="555" t="s">
        <v>85</v>
      </c>
      <c r="BY234" s="555" t="s">
        <v>85</v>
      </c>
      <c r="BZ234" s="555" t="s">
        <v>85</v>
      </c>
      <c r="CA234" s="555" t="s">
        <v>85</v>
      </c>
      <c r="CB234" s="555" t="s">
        <v>85</v>
      </c>
      <c r="CC234" s="555" t="s">
        <v>85</v>
      </c>
      <c r="CD234" s="555" t="s">
        <v>102</v>
      </c>
      <c r="CE234" s="555" t="s">
        <v>85</v>
      </c>
      <c r="CF234" s="555" t="s">
        <v>85</v>
      </c>
      <c r="CG234" s="555" t="s">
        <v>85</v>
      </c>
      <c r="CH234" s="555" t="s">
        <v>102</v>
      </c>
      <c r="CI234" s="555" t="s">
        <v>102</v>
      </c>
      <c r="CJ234" s="555" t="s">
        <v>332</v>
      </c>
      <c r="CK234" s="555" t="s">
        <v>0</v>
      </c>
      <c r="CL234" s="555" t="s">
        <v>333</v>
      </c>
      <c r="CM234" s="555" t="s">
        <v>0</v>
      </c>
      <c r="CN234" s="555" t="s">
        <v>0</v>
      </c>
      <c r="CO234" s="555" t="s">
        <v>332</v>
      </c>
      <c r="CP234" s="555" t="s">
        <v>332</v>
      </c>
      <c r="CQ234" s="555" t="s">
        <v>333</v>
      </c>
      <c r="CR234" s="555" t="s">
        <v>333</v>
      </c>
      <c r="CS234" s="555" t="s">
        <v>333</v>
      </c>
      <c r="CT234" s="555" t="s">
        <v>333</v>
      </c>
      <c r="CU234" s="555" t="s">
        <v>333</v>
      </c>
      <c r="CV234" s="555" t="s">
        <v>51</v>
      </c>
      <c r="CW234" s="555" t="s">
        <v>15</v>
      </c>
      <c r="CX234" s="555" t="s">
        <v>15</v>
      </c>
      <c r="CY234" s="555" t="s">
        <v>15</v>
      </c>
      <c r="CZ234" s="555" t="s">
        <v>15</v>
      </c>
      <c r="DA234" s="555" t="s">
        <v>15</v>
      </c>
      <c r="DB234" s="555" t="s">
        <v>51</v>
      </c>
      <c r="DC234" s="555" t="s">
        <v>53</v>
      </c>
    </row>
    <row r="235" spans="1:107" hidden="1">
      <c r="A235" s="555" t="s">
        <v>752</v>
      </c>
      <c r="B235" s="1116">
        <v>45627</v>
      </c>
      <c r="C235" s="1115">
        <v>45642</v>
      </c>
      <c r="D235" s="1147"/>
      <c r="E235" s="368">
        <v>6.88</v>
      </c>
      <c r="F235" s="369">
        <v>5440</v>
      </c>
      <c r="G235" s="198">
        <v>31.5</v>
      </c>
      <c r="H235" s="198"/>
      <c r="I235" s="369"/>
      <c r="J235" s="369" t="s">
        <v>245</v>
      </c>
      <c r="K235" s="369" t="s">
        <v>246</v>
      </c>
      <c r="L235" s="369" t="s">
        <v>433</v>
      </c>
      <c r="M235" s="369"/>
      <c r="O235" s="1147">
        <v>7.09</v>
      </c>
      <c r="P235" s="555">
        <v>6920</v>
      </c>
      <c r="Q235" s="555" t="s">
        <v>51</v>
      </c>
      <c r="R235" s="555" t="s">
        <v>51</v>
      </c>
      <c r="S235" s="555">
        <v>333</v>
      </c>
      <c r="T235" s="555">
        <v>333</v>
      </c>
      <c r="U235" s="555">
        <v>36</v>
      </c>
      <c r="V235" s="555">
        <v>2860</v>
      </c>
      <c r="W235" s="555">
        <v>712</v>
      </c>
      <c r="X235" s="555">
        <v>487</v>
      </c>
      <c r="Y235" s="555">
        <v>394</v>
      </c>
      <c r="Z235" s="555">
        <v>534</v>
      </c>
      <c r="AA235" s="555">
        <v>49</v>
      </c>
      <c r="AB235" s="555">
        <v>2840</v>
      </c>
      <c r="AC235" s="555" t="s">
        <v>30</v>
      </c>
      <c r="AD235" s="555" t="s">
        <v>17</v>
      </c>
      <c r="AE235" s="555" t="s">
        <v>17</v>
      </c>
      <c r="AF235" s="555">
        <v>2.8000000000000001E-2</v>
      </c>
      <c r="AG235" s="555" t="s">
        <v>37</v>
      </c>
      <c r="AH235" s="555" t="s">
        <v>17</v>
      </c>
      <c r="AI235" s="555">
        <v>3.0000000000000001E-3</v>
      </c>
      <c r="AJ235" s="555" t="s">
        <v>17</v>
      </c>
      <c r="AK235" s="555">
        <v>0.95899999999999996</v>
      </c>
      <c r="AL235" s="555">
        <v>2E-3</v>
      </c>
      <c r="AM235" s="555">
        <v>8.9999999999999993E-3</v>
      </c>
      <c r="AN235" s="555" t="s">
        <v>30</v>
      </c>
      <c r="AO235" s="555">
        <v>0.14699999999999999</v>
      </c>
      <c r="AP235" s="555">
        <v>1.1200000000000001</v>
      </c>
      <c r="AQ235" s="555" t="s">
        <v>52</v>
      </c>
      <c r="AR235" s="555" t="s">
        <v>30</v>
      </c>
      <c r="AS235" s="555" t="s">
        <v>17</v>
      </c>
      <c r="AT235" s="555" t="s">
        <v>17</v>
      </c>
      <c r="AU235" s="555">
        <v>2.9000000000000001E-2</v>
      </c>
      <c r="AV235" s="555" t="s">
        <v>37</v>
      </c>
      <c r="AW235" s="555" t="s">
        <v>17</v>
      </c>
      <c r="AX235" s="555">
        <v>4.0000000000000001E-3</v>
      </c>
      <c r="AY235" s="555" t="s">
        <v>17</v>
      </c>
      <c r="AZ235" s="555">
        <v>0.94399999999999995</v>
      </c>
      <c r="BA235" s="555">
        <v>3.0000000000000001E-3</v>
      </c>
      <c r="BB235" s="555">
        <v>0.01</v>
      </c>
      <c r="BC235" s="555" t="s">
        <v>30</v>
      </c>
      <c r="BD235" s="555">
        <v>0.161</v>
      </c>
      <c r="BE235" s="555">
        <v>1.0900000000000001</v>
      </c>
      <c r="BF235" s="555">
        <v>0.7</v>
      </c>
      <c r="BG235" s="555" t="s">
        <v>37</v>
      </c>
      <c r="BH235" s="555" t="s">
        <v>37</v>
      </c>
      <c r="BI235" s="555" t="s">
        <v>220</v>
      </c>
      <c r="BJ235" s="555">
        <v>0.66</v>
      </c>
      <c r="BK235" s="555">
        <v>0.1</v>
      </c>
      <c r="BL235" s="555">
        <v>2.88</v>
      </c>
      <c r="BM235" s="555">
        <v>2.98</v>
      </c>
      <c r="BN235" s="555">
        <v>86.3</v>
      </c>
      <c r="BO235" s="555">
        <v>81.2</v>
      </c>
      <c r="BP235" s="555">
        <v>3.03</v>
      </c>
      <c r="BQ235" s="555" t="s">
        <v>53</v>
      </c>
      <c r="BR235" s="555" t="s">
        <v>85</v>
      </c>
      <c r="BS235" s="555" t="s">
        <v>85</v>
      </c>
      <c r="BT235" s="555" t="s">
        <v>85</v>
      </c>
      <c r="BU235" s="555" t="s">
        <v>85</v>
      </c>
      <c r="BV235" s="555" t="s">
        <v>85</v>
      </c>
      <c r="BW235" s="555" t="s">
        <v>85</v>
      </c>
      <c r="BX235" s="555" t="s">
        <v>85</v>
      </c>
      <c r="BY235" s="555" t="s">
        <v>85</v>
      </c>
      <c r="BZ235" s="555" t="s">
        <v>85</v>
      </c>
      <c r="CA235" s="555" t="s">
        <v>85</v>
      </c>
      <c r="CB235" s="555" t="s">
        <v>85</v>
      </c>
      <c r="CC235" s="555" t="s">
        <v>85</v>
      </c>
      <c r="CD235" s="555" t="s">
        <v>102</v>
      </c>
      <c r="CE235" s="555" t="s">
        <v>85</v>
      </c>
      <c r="CF235" s="555" t="s">
        <v>85</v>
      </c>
      <c r="CG235" s="555" t="s">
        <v>85</v>
      </c>
      <c r="CH235" s="555" t="s">
        <v>102</v>
      </c>
      <c r="CI235" s="555" t="s">
        <v>102</v>
      </c>
      <c r="CJ235" s="555" t="s">
        <v>332</v>
      </c>
      <c r="CK235" s="555" t="s">
        <v>0</v>
      </c>
      <c r="CL235" s="555" t="s">
        <v>333</v>
      </c>
      <c r="CM235" s="555" t="s">
        <v>0</v>
      </c>
      <c r="CN235" s="555" t="s">
        <v>0</v>
      </c>
      <c r="CO235" s="555" t="s">
        <v>332</v>
      </c>
      <c r="CP235" s="555" t="s">
        <v>332</v>
      </c>
      <c r="CQ235" s="555" t="s">
        <v>333</v>
      </c>
      <c r="CR235" s="555" t="s">
        <v>333</v>
      </c>
      <c r="CS235" s="555" t="s">
        <v>333</v>
      </c>
      <c r="CT235" s="555" t="s">
        <v>333</v>
      </c>
      <c r="CU235" s="555" t="s">
        <v>333</v>
      </c>
      <c r="CV235" s="555" t="s">
        <v>51</v>
      </c>
      <c r="CW235" s="555" t="s">
        <v>15</v>
      </c>
      <c r="CX235" s="555" t="s">
        <v>15</v>
      </c>
      <c r="CY235" s="555" t="s">
        <v>15</v>
      </c>
      <c r="CZ235" s="555" t="s">
        <v>15</v>
      </c>
      <c r="DA235" s="555" t="s">
        <v>15</v>
      </c>
      <c r="DB235" s="555" t="s">
        <v>51</v>
      </c>
      <c r="DC235" s="555" t="s">
        <v>53</v>
      </c>
    </row>
    <row r="236" spans="1:107">
      <c r="A236" s="555" t="s">
        <v>835</v>
      </c>
      <c r="B236" s="1116">
        <v>45689</v>
      </c>
      <c r="C236" s="1115">
        <v>45698</v>
      </c>
      <c r="D236" s="1147"/>
      <c r="E236" s="368">
        <v>7.14</v>
      </c>
      <c r="F236" s="369">
        <v>1660</v>
      </c>
      <c r="G236" s="198">
        <v>20.100000000000001</v>
      </c>
      <c r="H236" s="198"/>
      <c r="I236" s="369"/>
      <c r="J236" s="369" t="s">
        <v>245</v>
      </c>
      <c r="K236" s="369" t="s">
        <v>246</v>
      </c>
      <c r="L236" s="369" t="s">
        <v>433</v>
      </c>
      <c r="M236" s="369"/>
      <c r="N236" s="555" t="s">
        <v>203</v>
      </c>
      <c r="O236" s="1147">
        <v>7.26</v>
      </c>
      <c r="P236" s="555">
        <v>1640</v>
      </c>
      <c r="Q236" s="555" t="s">
        <v>51</v>
      </c>
      <c r="R236" s="555" t="s">
        <v>51</v>
      </c>
      <c r="S236" s="555">
        <v>243</v>
      </c>
      <c r="T236" s="555">
        <v>243</v>
      </c>
      <c r="U236" s="555">
        <v>8</v>
      </c>
      <c r="V236" s="555">
        <v>161</v>
      </c>
      <c r="W236" s="555">
        <v>389</v>
      </c>
      <c r="X236" s="555">
        <v>134</v>
      </c>
      <c r="Y236" s="555">
        <v>54</v>
      </c>
      <c r="Z236" s="555">
        <v>184</v>
      </c>
      <c r="AA236" s="555">
        <v>2</v>
      </c>
      <c r="AB236" s="555">
        <v>557</v>
      </c>
      <c r="AC236" s="555" t="s">
        <v>30</v>
      </c>
      <c r="AD236" s="555" t="s">
        <v>17</v>
      </c>
      <c r="AE236" s="555" t="s">
        <v>17</v>
      </c>
      <c r="AF236" s="555">
        <v>4.3999999999999997E-2</v>
      </c>
      <c r="AG236" s="555" t="s">
        <v>37</v>
      </c>
      <c r="AH236" s="555">
        <v>6.0000000000000001E-3</v>
      </c>
      <c r="AI236" s="555" t="s">
        <v>17</v>
      </c>
      <c r="AJ236" s="555" t="s">
        <v>17</v>
      </c>
      <c r="AK236" s="555" t="s">
        <v>17</v>
      </c>
      <c r="AL236" s="555" t="s">
        <v>17</v>
      </c>
      <c r="AM236" s="555" t="s">
        <v>17</v>
      </c>
      <c r="AN236" s="555" t="s">
        <v>30</v>
      </c>
      <c r="AO236" s="555" t="s">
        <v>50</v>
      </c>
      <c r="AP236" s="555">
        <v>0.08</v>
      </c>
      <c r="AQ236" s="555" t="s">
        <v>52</v>
      </c>
      <c r="AR236" s="555">
        <v>0.01</v>
      </c>
      <c r="AS236" s="555" t="s">
        <v>17</v>
      </c>
      <c r="AT236" s="555" t="s">
        <v>17</v>
      </c>
      <c r="AU236" s="555">
        <v>4.8000000000000001E-2</v>
      </c>
      <c r="AV236" s="555" t="s">
        <v>37</v>
      </c>
      <c r="AW236" s="555" t="s">
        <v>17</v>
      </c>
      <c r="AX236" s="555" t="s">
        <v>17</v>
      </c>
      <c r="AY236" s="555" t="s">
        <v>17</v>
      </c>
      <c r="AZ236" s="555">
        <v>3.0000000000000001E-3</v>
      </c>
      <c r="BA236" s="555" t="s">
        <v>17</v>
      </c>
      <c r="BB236" s="555" t="s">
        <v>17</v>
      </c>
      <c r="BC236" s="555" t="s">
        <v>30</v>
      </c>
      <c r="BD236" s="555" t="s">
        <v>50</v>
      </c>
      <c r="BE236" s="555" t="s">
        <v>52</v>
      </c>
      <c r="BF236" s="555" t="s">
        <v>52</v>
      </c>
      <c r="BG236" s="555" t="s">
        <v>37</v>
      </c>
      <c r="BH236" s="555" t="s">
        <v>37</v>
      </c>
      <c r="BI236" s="555">
        <v>0.3</v>
      </c>
      <c r="BJ236" s="555">
        <v>0.14000000000000001</v>
      </c>
      <c r="BK236" s="555" t="s">
        <v>30</v>
      </c>
      <c r="BL236" s="555">
        <v>0.55000000000000004</v>
      </c>
      <c r="BM236" s="555">
        <v>0.55000000000000004</v>
      </c>
      <c r="BN236" s="555">
        <v>19.2</v>
      </c>
      <c r="BO236" s="555">
        <v>19.2</v>
      </c>
      <c r="BP236" s="555">
        <v>0.01</v>
      </c>
      <c r="BQ236" s="555" t="s">
        <v>53</v>
      </c>
      <c r="BR236" s="555" t="s">
        <v>85</v>
      </c>
      <c r="BS236" s="555" t="s">
        <v>85</v>
      </c>
      <c r="BT236" s="555" t="s">
        <v>85</v>
      </c>
      <c r="BU236" s="555" t="s">
        <v>85</v>
      </c>
      <c r="BV236" s="555" t="s">
        <v>85</v>
      </c>
      <c r="BW236" s="555" t="s">
        <v>85</v>
      </c>
      <c r="BX236" s="555" t="s">
        <v>85</v>
      </c>
      <c r="BY236" s="555" t="s">
        <v>85</v>
      </c>
      <c r="BZ236" s="555" t="s">
        <v>85</v>
      </c>
      <c r="CA236" s="555" t="s">
        <v>85</v>
      </c>
      <c r="CB236" s="555" t="s">
        <v>85</v>
      </c>
      <c r="CC236" s="555" t="s">
        <v>85</v>
      </c>
      <c r="CD236" s="555" t="s">
        <v>102</v>
      </c>
      <c r="CE236" s="555" t="s">
        <v>85</v>
      </c>
      <c r="CF236" s="555" t="s">
        <v>85</v>
      </c>
      <c r="CG236" s="555" t="s">
        <v>85</v>
      </c>
      <c r="CH236" s="555" t="s">
        <v>102</v>
      </c>
      <c r="CI236" s="555" t="s">
        <v>102</v>
      </c>
      <c r="CJ236" s="555" t="s">
        <v>332</v>
      </c>
      <c r="CK236" s="555" t="s">
        <v>0</v>
      </c>
      <c r="CL236" s="555" t="s">
        <v>333</v>
      </c>
      <c r="CM236" s="555" t="s">
        <v>0</v>
      </c>
      <c r="CN236" s="555" t="s">
        <v>0</v>
      </c>
      <c r="CO236" s="555" t="s">
        <v>332</v>
      </c>
      <c r="CP236" s="555" t="s">
        <v>332</v>
      </c>
      <c r="CQ236" s="555" t="s">
        <v>333</v>
      </c>
      <c r="CR236" s="555" t="s">
        <v>333</v>
      </c>
      <c r="CS236" s="555" t="s">
        <v>333</v>
      </c>
      <c r="CT236" s="555" t="s">
        <v>333</v>
      </c>
      <c r="CU236" s="555" t="s">
        <v>333</v>
      </c>
      <c r="CV236" s="555" t="s">
        <v>51</v>
      </c>
      <c r="CW236" s="555" t="s">
        <v>15</v>
      </c>
      <c r="CX236" s="555" t="s">
        <v>15</v>
      </c>
      <c r="CY236" s="555" t="s">
        <v>15</v>
      </c>
      <c r="CZ236" s="555" t="s">
        <v>15</v>
      </c>
      <c r="DA236" s="555" t="s">
        <v>15</v>
      </c>
      <c r="DB236" s="555" t="s">
        <v>51</v>
      </c>
      <c r="DC236" s="555" t="s">
        <v>53</v>
      </c>
    </row>
    <row r="237" spans="1:107">
      <c r="A237" s="555" t="s">
        <v>753</v>
      </c>
      <c r="B237" s="1116">
        <v>45748</v>
      </c>
      <c r="C237" s="1115">
        <v>45757</v>
      </c>
      <c r="D237" s="1147">
        <v>34.92</v>
      </c>
      <c r="E237" s="368">
        <v>6.38</v>
      </c>
      <c r="F237" s="369">
        <v>4530</v>
      </c>
      <c r="G237" s="198">
        <v>34.799999999999997</v>
      </c>
      <c r="H237" s="198">
        <v>43.3</v>
      </c>
      <c r="I237" s="369">
        <v>168</v>
      </c>
      <c r="J237" s="369" t="s">
        <v>245</v>
      </c>
      <c r="K237" s="369" t="s">
        <v>246</v>
      </c>
      <c r="L237" s="369" t="s">
        <v>542</v>
      </c>
      <c r="M237" s="369"/>
      <c r="O237" s="1147">
        <v>6.5</v>
      </c>
      <c r="P237" s="555">
        <v>5530</v>
      </c>
      <c r="Q237" s="555" t="s">
        <v>51</v>
      </c>
      <c r="R237" s="555" t="s">
        <v>51</v>
      </c>
      <c r="S237" s="555">
        <v>157</v>
      </c>
      <c r="T237" s="555">
        <v>157</v>
      </c>
      <c r="U237" s="555">
        <v>45</v>
      </c>
      <c r="V237" s="555">
        <v>2650</v>
      </c>
      <c r="W237" s="555">
        <v>642</v>
      </c>
      <c r="X237" s="555">
        <v>607</v>
      </c>
      <c r="Y237" s="555">
        <v>312</v>
      </c>
      <c r="Z237" s="555">
        <v>336</v>
      </c>
      <c r="AA237" s="555">
        <v>77</v>
      </c>
      <c r="AB237" s="555">
        <v>2800</v>
      </c>
      <c r="AC237" s="555" t="s">
        <v>30</v>
      </c>
      <c r="AD237" s="555" t="s">
        <v>17</v>
      </c>
      <c r="AE237" s="555" t="s">
        <v>17</v>
      </c>
      <c r="AF237" s="555">
        <v>3.4000000000000002E-2</v>
      </c>
      <c r="AG237" s="555">
        <v>6.9999999999999999E-4</v>
      </c>
      <c r="AH237" s="555" t="s">
        <v>17</v>
      </c>
      <c r="AI237" s="555">
        <v>8.9999999999999993E-3</v>
      </c>
      <c r="AJ237" s="555" t="s">
        <v>17</v>
      </c>
      <c r="AK237" s="555">
        <v>2.82</v>
      </c>
      <c r="AL237" s="555" t="s">
        <v>17</v>
      </c>
      <c r="AM237" s="555">
        <v>7.0999999999999994E-2</v>
      </c>
      <c r="AN237" s="555" t="s">
        <v>30</v>
      </c>
      <c r="AO237" s="555">
        <v>0.10299999999999999</v>
      </c>
      <c r="AP237" s="555">
        <v>0.89</v>
      </c>
      <c r="AQ237" s="555" t="s">
        <v>52</v>
      </c>
      <c r="AR237" s="555">
        <v>1.22</v>
      </c>
      <c r="AS237" s="555" t="s">
        <v>17</v>
      </c>
      <c r="AT237" s="555">
        <v>1E-3</v>
      </c>
      <c r="AU237" s="555">
        <v>6.4000000000000001E-2</v>
      </c>
      <c r="AV237" s="555">
        <v>8.0000000000000004E-4</v>
      </c>
      <c r="AW237" s="555">
        <v>4.0000000000000001E-3</v>
      </c>
      <c r="AX237" s="555">
        <v>2.1000000000000001E-2</v>
      </c>
      <c r="AY237" s="555">
        <v>4.0000000000000001E-3</v>
      </c>
      <c r="AZ237" s="555">
        <v>4.33</v>
      </c>
      <c r="BA237" s="555">
        <v>2E-3</v>
      </c>
      <c r="BB237" s="555">
        <v>0.10299999999999999</v>
      </c>
      <c r="BC237" s="555" t="s">
        <v>30</v>
      </c>
      <c r="BD237" s="555">
        <v>0.20799999999999999</v>
      </c>
      <c r="BE237" s="555">
        <v>0.91</v>
      </c>
      <c r="BF237" s="555">
        <v>2.14</v>
      </c>
      <c r="BG237" s="555" t="s">
        <v>37</v>
      </c>
      <c r="BH237" s="555" t="s">
        <v>37</v>
      </c>
      <c r="BI237" s="555">
        <v>0.2</v>
      </c>
      <c r="BJ237" s="555">
        <v>0.17</v>
      </c>
      <c r="BK237" s="555" t="s">
        <v>30</v>
      </c>
      <c r="BL237" s="555">
        <v>1.35</v>
      </c>
      <c r="BM237" s="555">
        <v>1.35</v>
      </c>
      <c r="BN237" s="555">
        <v>76.400000000000006</v>
      </c>
      <c r="BO237" s="555">
        <v>72.599999999999994</v>
      </c>
      <c r="BP237" s="555">
        <v>2.6</v>
      </c>
      <c r="BQ237" s="555" t="s">
        <v>53</v>
      </c>
      <c r="BR237" s="555" t="s">
        <v>85</v>
      </c>
      <c r="BS237" s="555" t="s">
        <v>85</v>
      </c>
      <c r="BT237" s="555" t="s">
        <v>85</v>
      </c>
      <c r="BU237" s="555" t="s">
        <v>85</v>
      </c>
      <c r="BV237" s="555" t="s">
        <v>85</v>
      </c>
      <c r="BW237" s="555" t="s">
        <v>85</v>
      </c>
      <c r="BX237" s="555" t="s">
        <v>85</v>
      </c>
      <c r="BY237" s="555" t="s">
        <v>85</v>
      </c>
      <c r="BZ237" s="555" t="s">
        <v>85</v>
      </c>
      <c r="CA237" s="555" t="s">
        <v>85</v>
      </c>
      <c r="CB237" s="555" t="s">
        <v>85</v>
      </c>
      <c r="CC237" s="555" t="s">
        <v>85</v>
      </c>
      <c r="CD237" s="555" t="s">
        <v>102</v>
      </c>
      <c r="CE237" s="555" t="s">
        <v>85</v>
      </c>
      <c r="CF237" s="555" t="s">
        <v>85</v>
      </c>
      <c r="CG237" s="555" t="s">
        <v>85</v>
      </c>
      <c r="CH237" s="555" t="s">
        <v>102</v>
      </c>
      <c r="CI237" s="555" t="s">
        <v>102</v>
      </c>
      <c r="CJ237" s="555" t="s">
        <v>332</v>
      </c>
      <c r="CK237" s="555" t="s">
        <v>0</v>
      </c>
      <c r="CL237" s="555" t="s">
        <v>333</v>
      </c>
      <c r="CM237" s="555" t="s">
        <v>0</v>
      </c>
      <c r="CN237" s="555" t="s">
        <v>0</v>
      </c>
      <c r="CO237" s="555" t="s">
        <v>332</v>
      </c>
      <c r="CP237" s="555" t="s">
        <v>332</v>
      </c>
      <c r="CQ237" s="555" t="s">
        <v>333</v>
      </c>
      <c r="CR237" s="555" t="s">
        <v>333</v>
      </c>
      <c r="CS237" s="555" t="s">
        <v>333</v>
      </c>
      <c r="CT237" s="555" t="s">
        <v>333</v>
      </c>
      <c r="CU237" s="555" t="s">
        <v>333</v>
      </c>
      <c r="CV237" s="555" t="s">
        <v>51</v>
      </c>
      <c r="CW237" s="555" t="s">
        <v>15</v>
      </c>
      <c r="CX237" s="555" t="s">
        <v>15</v>
      </c>
      <c r="CY237" s="555" t="s">
        <v>15</v>
      </c>
      <c r="CZ237" s="555" t="s">
        <v>15</v>
      </c>
      <c r="DA237" s="555" t="s">
        <v>15</v>
      </c>
      <c r="DB237" s="555" t="s">
        <v>51</v>
      </c>
      <c r="DC237" s="555" t="s">
        <v>53</v>
      </c>
    </row>
    <row r="238" spans="1:107">
      <c r="A238" s="555" t="s">
        <v>779</v>
      </c>
      <c r="B238" s="1116">
        <v>45809</v>
      </c>
      <c r="C238" s="1115">
        <v>45833</v>
      </c>
      <c r="D238" s="1147">
        <v>2.12</v>
      </c>
      <c r="E238" s="368">
        <v>7</v>
      </c>
      <c r="F238" s="369">
        <v>1601</v>
      </c>
      <c r="G238" s="198">
        <v>17.3</v>
      </c>
      <c r="H238" s="198">
        <v>74.8</v>
      </c>
      <c r="I238" s="369">
        <v>206</v>
      </c>
      <c r="J238" s="369" t="s">
        <v>245</v>
      </c>
      <c r="K238" s="369" t="s">
        <v>246</v>
      </c>
      <c r="L238" s="369" t="s">
        <v>433</v>
      </c>
      <c r="M238" s="369"/>
      <c r="O238" s="555">
        <v>7.39</v>
      </c>
      <c r="P238" s="555">
        <v>1570</v>
      </c>
      <c r="Q238" s="555" t="s">
        <v>51</v>
      </c>
      <c r="R238" s="555" t="s">
        <v>51</v>
      </c>
      <c r="S238" s="555">
        <v>247</v>
      </c>
      <c r="T238" s="555">
        <v>247</v>
      </c>
      <c r="U238" s="555">
        <v>18</v>
      </c>
      <c r="V238" s="555">
        <v>143</v>
      </c>
      <c r="W238" s="555">
        <v>357</v>
      </c>
      <c r="X238" s="555">
        <v>110</v>
      </c>
      <c r="Y238" s="555">
        <v>52</v>
      </c>
      <c r="Z238" s="555">
        <v>182</v>
      </c>
      <c r="AA238" s="555">
        <v>2</v>
      </c>
      <c r="AB238" s="555">
        <v>489</v>
      </c>
      <c r="AC238" s="555" t="s">
        <v>30</v>
      </c>
      <c r="AD238" s="555" t="s">
        <v>17</v>
      </c>
      <c r="AE238" s="555" t="s">
        <v>17</v>
      </c>
      <c r="AF238" s="555">
        <v>3.9E-2</v>
      </c>
      <c r="AG238" s="555" t="s">
        <v>37</v>
      </c>
      <c r="AH238" s="555" t="s">
        <v>17</v>
      </c>
      <c r="AI238" s="555" t="s">
        <v>17</v>
      </c>
      <c r="AJ238" s="555" t="s">
        <v>17</v>
      </c>
      <c r="AK238" s="555">
        <v>1E-3</v>
      </c>
      <c r="AL238" s="555" t="s">
        <v>17</v>
      </c>
      <c r="AM238" s="555" t="s">
        <v>17</v>
      </c>
      <c r="AN238" s="555" t="s">
        <v>30</v>
      </c>
      <c r="AO238" s="555">
        <v>7.0000000000000001E-3</v>
      </c>
      <c r="AP238" s="555">
        <v>0.11</v>
      </c>
      <c r="AQ238" s="555" t="s">
        <v>52</v>
      </c>
      <c r="AR238" s="555" t="s">
        <v>30</v>
      </c>
      <c r="AS238" s="555" t="s">
        <v>17</v>
      </c>
      <c r="AT238" s="555" t="s">
        <v>17</v>
      </c>
      <c r="AU238" s="555">
        <v>4.2000000000000003E-2</v>
      </c>
      <c r="AV238" s="555" t="s">
        <v>37</v>
      </c>
      <c r="AW238" s="555" t="s">
        <v>17</v>
      </c>
      <c r="AX238" s="555" t="s">
        <v>17</v>
      </c>
      <c r="AY238" s="555" t="s">
        <v>17</v>
      </c>
      <c r="AZ238" s="555">
        <v>1E-3</v>
      </c>
      <c r="BA238" s="555">
        <v>1E-3</v>
      </c>
      <c r="BB238" s="555" t="s">
        <v>17</v>
      </c>
      <c r="BC238" s="555" t="s">
        <v>30</v>
      </c>
      <c r="BD238" s="555">
        <v>8.0000000000000002E-3</v>
      </c>
      <c r="BE238" s="555">
        <v>0.1</v>
      </c>
      <c r="BF238" s="555" t="s">
        <v>52</v>
      </c>
      <c r="BG238" s="555" t="s">
        <v>37</v>
      </c>
      <c r="BH238" s="555" t="s">
        <v>37</v>
      </c>
      <c r="BI238" s="555">
        <v>0.3</v>
      </c>
      <c r="BJ238" s="555">
        <v>0.03</v>
      </c>
      <c r="BK238" s="555" t="s">
        <v>30</v>
      </c>
      <c r="BL238" s="555">
        <v>0.38</v>
      </c>
      <c r="BM238" s="555">
        <v>0.38</v>
      </c>
      <c r="BN238" s="555">
        <v>18</v>
      </c>
      <c r="BO238" s="555">
        <v>17.7</v>
      </c>
      <c r="BP238" s="555">
        <v>0.69</v>
      </c>
      <c r="BQ238" s="555" t="s">
        <v>53</v>
      </c>
      <c r="BR238" s="555" t="s">
        <v>85</v>
      </c>
      <c r="BS238" s="555" t="s">
        <v>85</v>
      </c>
      <c r="BT238" s="555" t="s">
        <v>85</v>
      </c>
      <c r="BU238" s="555" t="s">
        <v>85</v>
      </c>
      <c r="BV238" s="555" t="s">
        <v>85</v>
      </c>
      <c r="BW238" s="555" t="s">
        <v>85</v>
      </c>
      <c r="BX238" s="555" t="s">
        <v>85</v>
      </c>
      <c r="BY238" s="555" t="s">
        <v>85</v>
      </c>
      <c r="BZ238" s="555" t="s">
        <v>85</v>
      </c>
      <c r="CA238" s="555" t="s">
        <v>85</v>
      </c>
      <c r="CB238" s="555" t="s">
        <v>85</v>
      </c>
      <c r="CC238" s="555" t="s">
        <v>85</v>
      </c>
      <c r="CD238" s="555" t="s">
        <v>102</v>
      </c>
      <c r="CE238" s="555" t="s">
        <v>85</v>
      </c>
      <c r="CF238" s="555" t="s">
        <v>85</v>
      </c>
      <c r="CG238" s="555" t="s">
        <v>85</v>
      </c>
      <c r="CH238" s="555" t="s">
        <v>102</v>
      </c>
      <c r="CI238" s="555" t="s">
        <v>102</v>
      </c>
      <c r="CJ238" s="555" t="s">
        <v>332</v>
      </c>
      <c r="CK238" s="555" t="s">
        <v>0</v>
      </c>
      <c r="CL238" s="555" t="s">
        <v>333</v>
      </c>
      <c r="CM238" s="555" t="s">
        <v>0</v>
      </c>
      <c r="CN238" s="555" t="s">
        <v>0</v>
      </c>
      <c r="CO238" s="555" t="s">
        <v>332</v>
      </c>
      <c r="CP238" s="555" t="s">
        <v>332</v>
      </c>
      <c r="CQ238" s="555" t="s">
        <v>333</v>
      </c>
      <c r="CR238" s="555" t="s">
        <v>333</v>
      </c>
      <c r="CS238" s="555" t="s">
        <v>333</v>
      </c>
      <c r="CT238" s="555" t="s">
        <v>333</v>
      </c>
      <c r="CU238" s="555" t="s">
        <v>333</v>
      </c>
      <c r="CV238" s="555" t="s">
        <v>51</v>
      </c>
      <c r="CW238" s="555" t="s">
        <v>15</v>
      </c>
      <c r="CX238" s="555" t="s">
        <v>15</v>
      </c>
      <c r="CY238" s="555" t="s">
        <v>15</v>
      </c>
      <c r="CZ238" s="555" t="s">
        <v>15</v>
      </c>
      <c r="DA238" s="555" t="s">
        <v>15</v>
      </c>
      <c r="DB238" s="555" t="s">
        <v>51</v>
      </c>
      <c r="DC238" s="555" t="s">
        <v>53</v>
      </c>
    </row>
    <row r="239" spans="1:107">
      <c r="A239" s="555" t="s">
        <v>878</v>
      </c>
      <c r="B239" s="1116">
        <v>45839</v>
      </c>
      <c r="C239" s="1115">
        <v>45855</v>
      </c>
      <c r="D239" s="1147">
        <v>21.53</v>
      </c>
      <c r="E239" s="368">
        <v>7.88</v>
      </c>
      <c r="F239" s="369">
        <v>2406</v>
      </c>
      <c r="G239" s="198">
        <v>17.7</v>
      </c>
      <c r="H239" s="198">
        <v>34.200000000000003</v>
      </c>
      <c r="I239" s="369">
        <v>208</v>
      </c>
      <c r="J239" s="369" t="s">
        <v>245</v>
      </c>
      <c r="K239" s="369" t="s">
        <v>246</v>
      </c>
      <c r="L239" s="369" t="s">
        <v>433</v>
      </c>
      <c r="M239" s="1107"/>
      <c r="O239" s="1147">
        <v>7.9</v>
      </c>
      <c r="P239" s="555">
        <v>2120</v>
      </c>
      <c r="Q239" s="555" t="s">
        <v>51</v>
      </c>
      <c r="R239" s="555" t="s">
        <v>51</v>
      </c>
      <c r="S239" s="555">
        <v>308</v>
      </c>
      <c r="T239" s="555">
        <v>308</v>
      </c>
      <c r="U239" s="555">
        <v>5</v>
      </c>
      <c r="V239" s="555">
        <v>268</v>
      </c>
      <c r="W239" s="555">
        <v>426</v>
      </c>
      <c r="X239" s="555">
        <v>43</v>
      </c>
      <c r="Y239" s="555">
        <v>30</v>
      </c>
      <c r="Z239" s="555">
        <v>400</v>
      </c>
      <c r="AA239" s="555">
        <v>5</v>
      </c>
      <c r="AB239" s="555">
        <v>231</v>
      </c>
      <c r="AC239" s="555">
        <v>0.02</v>
      </c>
      <c r="AD239" s="555" t="s">
        <v>17</v>
      </c>
      <c r="AE239" s="555">
        <v>4.0000000000000001E-3</v>
      </c>
      <c r="AF239" s="555">
        <v>4.2000000000000003E-2</v>
      </c>
      <c r="AG239" s="555" t="s">
        <v>37</v>
      </c>
      <c r="AH239" s="555" t="s">
        <v>17</v>
      </c>
      <c r="AI239" s="555">
        <v>5.0000000000000001E-3</v>
      </c>
      <c r="AJ239" s="555" t="s">
        <v>17</v>
      </c>
      <c r="AK239" s="555">
        <v>6.0000000000000001E-3</v>
      </c>
      <c r="AL239" s="555">
        <v>0.01</v>
      </c>
      <c r="AM239" s="555">
        <v>0.01</v>
      </c>
      <c r="AN239" s="555" t="s">
        <v>30</v>
      </c>
      <c r="AO239" s="555">
        <v>6.4000000000000001E-2</v>
      </c>
      <c r="AP239" s="555">
        <v>0.24</v>
      </c>
      <c r="AQ239" s="555" t="s">
        <v>52</v>
      </c>
      <c r="AR239" s="555">
        <v>0.2</v>
      </c>
      <c r="AS239" s="555">
        <v>2E-3</v>
      </c>
      <c r="AT239" s="555">
        <v>4.0000000000000001E-3</v>
      </c>
      <c r="AU239" s="555">
        <v>5.1999999999999998E-2</v>
      </c>
      <c r="AV239" s="555" t="s">
        <v>37</v>
      </c>
      <c r="AW239" s="555">
        <v>3.0000000000000001E-3</v>
      </c>
      <c r="AX239" s="555">
        <v>1.4E-2</v>
      </c>
      <c r="AY239" s="555" t="s">
        <v>17</v>
      </c>
      <c r="AZ239" s="555">
        <v>3.5999999999999997E-2</v>
      </c>
      <c r="BA239" s="555">
        <v>1.4999999999999999E-2</v>
      </c>
      <c r="BB239" s="555">
        <v>1.6E-2</v>
      </c>
      <c r="BC239" s="555" t="s">
        <v>30</v>
      </c>
      <c r="BD239" s="555">
        <v>9.5000000000000001E-2</v>
      </c>
      <c r="BE239" s="555">
        <v>0.24</v>
      </c>
      <c r="BF239" s="555">
        <v>0.28999999999999998</v>
      </c>
      <c r="BG239" s="555" t="s">
        <v>37</v>
      </c>
      <c r="BH239" s="555" t="s">
        <v>37</v>
      </c>
      <c r="BI239" s="555">
        <v>0.8</v>
      </c>
      <c r="BJ239" s="555">
        <v>0.03</v>
      </c>
      <c r="BK239" s="555" t="s">
        <v>30</v>
      </c>
      <c r="BL239" s="555">
        <v>0.86</v>
      </c>
      <c r="BM239" s="555">
        <v>0.86</v>
      </c>
      <c r="BN239" s="555">
        <v>23.8</v>
      </c>
      <c r="BO239" s="555">
        <v>22.1</v>
      </c>
      <c r="BP239" s="555">
        <v>3.51</v>
      </c>
      <c r="BQ239" s="555" t="s">
        <v>53</v>
      </c>
      <c r="BR239" s="555" t="s">
        <v>85</v>
      </c>
      <c r="BS239" s="555" t="s">
        <v>85</v>
      </c>
      <c r="BT239" s="555" t="s">
        <v>85</v>
      </c>
      <c r="BU239" s="555" t="s">
        <v>85</v>
      </c>
      <c r="BV239" s="555" t="s">
        <v>85</v>
      </c>
      <c r="BW239" s="555" t="s">
        <v>85</v>
      </c>
      <c r="BX239" s="555" t="s">
        <v>85</v>
      </c>
      <c r="BY239" s="555" t="s">
        <v>85</v>
      </c>
      <c r="BZ239" s="555" t="s">
        <v>85</v>
      </c>
      <c r="CA239" s="555" t="s">
        <v>85</v>
      </c>
      <c r="CB239" s="555" t="s">
        <v>85</v>
      </c>
      <c r="CC239" s="555" t="s">
        <v>85</v>
      </c>
      <c r="CD239" s="555" t="s">
        <v>102</v>
      </c>
      <c r="CE239" s="555" t="s">
        <v>85</v>
      </c>
      <c r="CF239" s="555" t="s">
        <v>85</v>
      </c>
      <c r="CG239" s="555" t="s">
        <v>85</v>
      </c>
      <c r="CH239" s="555" t="s">
        <v>102</v>
      </c>
      <c r="CI239" s="555" t="s">
        <v>102</v>
      </c>
      <c r="CJ239" s="555" t="s">
        <v>332</v>
      </c>
      <c r="CK239" s="555" t="s">
        <v>0</v>
      </c>
      <c r="CL239" s="555" t="s">
        <v>333</v>
      </c>
      <c r="CM239" s="555" t="s">
        <v>0</v>
      </c>
      <c r="CN239" s="555" t="s">
        <v>0</v>
      </c>
      <c r="CO239" s="555" t="s">
        <v>332</v>
      </c>
      <c r="CP239" s="555" t="s">
        <v>332</v>
      </c>
      <c r="CQ239" s="555" t="s">
        <v>333</v>
      </c>
      <c r="CR239" s="555" t="s">
        <v>333</v>
      </c>
      <c r="CS239" s="555" t="s">
        <v>333</v>
      </c>
      <c r="CT239" s="555" t="s">
        <v>333</v>
      </c>
      <c r="CU239" s="555" t="s">
        <v>333</v>
      </c>
      <c r="CV239" s="555" t="s">
        <v>51</v>
      </c>
      <c r="CW239" s="555" t="s">
        <v>15</v>
      </c>
      <c r="CX239" s="555" t="s">
        <v>15</v>
      </c>
      <c r="CY239" s="555" t="s">
        <v>15</v>
      </c>
      <c r="CZ239" s="555" t="s">
        <v>15</v>
      </c>
      <c r="DA239" s="555" t="s">
        <v>15</v>
      </c>
      <c r="DB239" s="555" t="s">
        <v>51</v>
      </c>
      <c r="DC239" s="555" t="s">
        <v>53</v>
      </c>
    </row>
    <row r="240" spans="1:107">
      <c r="A240" s="555" t="s">
        <v>833</v>
      </c>
      <c r="B240" s="1116">
        <v>45870</v>
      </c>
      <c r="C240" s="1115"/>
      <c r="D240" s="1147"/>
      <c r="E240" s="368"/>
      <c r="F240" s="369"/>
      <c r="G240" s="198"/>
      <c r="H240" s="198"/>
      <c r="I240" s="369"/>
      <c r="J240" s="369"/>
      <c r="K240" s="369"/>
      <c r="L240" s="369"/>
      <c r="M240" s="369"/>
      <c r="O240" s="1147"/>
      <c r="P240" s="555"/>
      <c r="Q240" s="555"/>
      <c r="R240" s="555"/>
      <c r="S240" s="555"/>
      <c r="T240" s="555"/>
      <c r="U240" s="555"/>
      <c r="V240" s="555"/>
      <c r="W240" s="555"/>
      <c r="X240" s="555"/>
      <c r="Y240" s="555"/>
      <c r="Z240" s="555"/>
      <c r="AA240" s="555"/>
      <c r="AB240" s="555"/>
      <c r="AC240" s="555"/>
      <c r="AD240" s="555"/>
      <c r="AE240" s="555"/>
      <c r="AF240" s="555"/>
      <c r="AG240" s="555"/>
      <c r="AH240" s="555"/>
      <c r="AI240" s="555"/>
      <c r="AJ240" s="555"/>
      <c r="AK240" s="555"/>
      <c r="AL240" s="555"/>
      <c r="AM240" s="555"/>
      <c r="AN240" s="555"/>
      <c r="AO240" s="555"/>
      <c r="AP240" s="555"/>
      <c r="AQ240" s="555"/>
      <c r="AR240" s="555"/>
      <c r="AS240" s="555"/>
      <c r="AT240" s="555"/>
      <c r="AU240" s="555"/>
      <c r="AV240" s="555"/>
      <c r="AW240" s="555"/>
      <c r="AX240" s="555"/>
      <c r="AY240" s="555"/>
      <c r="AZ240" s="555"/>
      <c r="BA240" s="555"/>
      <c r="BB240" s="555"/>
      <c r="BC240" s="555"/>
      <c r="BD240" s="555"/>
      <c r="BE240" s="555"/>
      <c r="BF240" s="555"/>
      <c r="BG240" s="555"/>
      <c r="BH240" s="555"/>
      <c r="BI240" s="555"/>
      <c r="BJ240" s="555"/>
      <c r="BK240" s="555"/>
      <c r="BL240" s="555"/>
      <c r="BM240" s="555"/>
      <c r="BN240" s="555"/>
      <c r="BO240" s="555"/>
      <c r="BP240" s="555"/>
      <c r="BQ240" s="555"/>
      <c r="BR240" s="555"/>
      <c r="BS240" s="555"/>
      <c r="BT240" s="555"/>
      <c r="BU240" s="555"/>
      <c r="BV240" s="555"/>
      <c r="BW240" s="555"/>
      <c r="BX240" s="555"/>
      <c r="BY240" s="555"/>
      <c r="BZ240" s="555"/>
      <c r="CA240" s="555"/>
      <c r="CB240" s="555"/>
      <c r="CC240" s="555"/>
      <c r="CD240" s="555"/>
      <c r="CE240" s="555"/>
      <c r="CF240" s="555"/>
      <c r="CG240" s="555"/>
      <c r="CH240" s="555"/>
      <c r="CI240" s="555"/>
      <c r="CJ240" s="555"/>
      <c r="CK240" s="555"/>
      <c r="CL240" s="555"/>
      <c r="CM240" s="555"/>
      <c r="CN240" s="555"/>
      <c r="CO240" s="555"/>
      <c r="CP240" s="555"/>
      <c r="CQ240" s="555"/>
      <c r="CR240" s="555"/>
      <c r="CS240" s="555"/>
      <c r="CT240" s="555"/>
      <c r="CU240" s="555"/>
      <c r="CV240" s="555"/>
      <c r="CW240" s="555"/>
      <c r="CX240" s="555"/>
      <c r="CY240" s="555"/>
      <c r="CZ240" s="555"/>
      <c r="DA240" s="555"/>
      <c r="DB240" s="555"/>
      <c r="DC240" s="555"/>
    </row>
    <row r="241" spans="1:113">
      <c r="A241" s="555" t="s">
        <v>833</v>
      </c>
      <c r="B241" s="1116">
        <v>45901</v>
      </c>
      <c r="C241" s="1115"/>
      <c r="D241" s="1147"/>
      <c r="E241" s="368"/>
      <c r="F241" s="369"/>
      <c r="G241" s="198"/>
      <c r="H241" s="198"/>
      <c r="I241" s="369"/>
      <c r="J241" s="369"/>
      <c r="K241" s="369"/>
      <c r="L241" s="369"/>
      <c r="M241" s="369"/>
      <c r="O241" s="1147"/>
      <c r="P241" s="555"/>
      <c r="Q241" s="555"/>
      <c r="R241" s="555"/>
      <c r="S241" s="555"/>
      <c r="T241" s="555"/>
      <c r="U241" s="555"/>
      <c r="V241" s="555"/>
      <c r="W241" s="555"/>
      <c r="X241" s="555"/>
      <c r="Y241" s="555"/>
      <c r="Z241" s="555"/>
      <c r="AA241" s="555"/>
      <c r="AB241" s="555"/>
      <c r="AC241" s="555"/>
      <c r="AD241" s="555"/>
      <c r="AE241" s="555"/>
      <c r="AF241" s="555"/>
      <c r="AG241" s="555"/>
      <c r="AH241" s="555"/>
      <c r="AI241" s="555"/>
      <c r="AJ241" s="555"/>
      <c r="AK241" s="555"/>
      <c r="AL241" s="555"/>
      <c r="AM241" s="555"/>
      <c r="AN241" s="555"/>
      <c r="AO241" s="555"/>
      <c r="AP241" s="555"/>
      <c r="AQ241" s="555"/>
      <c r="AR241" s="555"/>
      <c r="AS241" s="555"/>
      <c r="AT241" s="555"/>
      <c r="AU241" s="555"/>
      <c r="AV241" s="555"/>
      <c r="AW241" s="555"/>
      <c r="AX241" s="555"/>
      <c r="AY241" s="555"/>
      <c r="AZ241" s="555"/>
      <c r="BA241" s="555"/>
      <c r="BB241" s="555"/>
      <c r="BC241" s="555"/>
      <c r="BD241" s="555"/>
      <c r="BE241" s="555"/>
      <c r="BF241" s="555"/>
      <c r="BG241" s="555"/>
      <c r="BH241" s="555"/>
      <c r="BI241" s="555"/>
      <c r="BJ241" s="555"/>
      <c r="BK241" s="555"/>
      <c r="BL241" s="555"/>
      <c r="BM241" s="555"/>
      <c r="BN241" s="555"/>
      <c r="BO241" s="555"/>
      <c r="BP241" s="555"/>
      <c r="BQ241" s="555"/>
      <c r="BR241" s="555"/>
      <c r="BS241" s="555"/>
      <c r="BT241" s="555"/>
      <c r="BU241" s="555"/>
      <c r="BV241" s="555"/>
      <c r="BW241" s="555"/>
      <c r="BX241" s="555"/>
      <c r="BY241" s="555"/>
      <c r="BZ241" s="555"/>
      <c r="CA241" s="555"/>
      <c r="CB241" s="555"/>
      <c r="CC241" s="555"/>
      <c r="CD241" s="555"/>
      <c r="CE241" s="555"/>
      <c r="CF241" s="555"/>
      <c r="CG241" s="555"/>
      <c r="CH241" s="555"/>
      <c r="CI241" s="555"/>
      <c r="CJ241" s="555"/>
      <c r="CK241" s="555"/>
      <c r="CL241" s="555"/>
      <c r="CM241" s="555"/>
      <c r="CN241" s="555"/>
      <c r="CO241" s="555"/>
      <c r="CP241" s="555"/>
      <c r="CQ241" s="555"/>
      <c r="CR241" s="555"/>
      <c r="CS241" s="555"/>
      <c r="CT241" s="555"/>
      <c r="CU241" s="555"/>
      <c r="CV241" s="555"/>
      <c r="CW241" s="555"/>
      <c r="CX241" s="555"/>
      <c r="CY241" s="555"/>
      <c r="CZ241" s="555"/>
      <c r="DA241" s="555"/>
      <c r="DB241" s="555"/>
      <c r="DC241" s="555"/>
    </row>
    <row r="242" spans="1:113">
      <c r="A242" s="555" t="s">
        <v>833</v>
      </c>
      <c r="B242" s="1116">
        <v>45931</v>
      </c>
      <c r="C242" s="1115"/>
      <c r="D242" s="1147"/>
      <c r="E242" s="368"/>
      <c r="F242" s="369"/>
      <c r="G242" s="198"/>
      <c r="H242" s="198"/>
      <c r="I242" s="369"/>
      <c r="J242" s="369"/>
      <c r="K242" s="369"/>
      <c r="L242" s="369"/>
      <c r="M242" s="369"/>
      <c r="O242" s="1147"/>
      <c r="P242" s="555"/>
      <c r="Q242" s="555"/>
      <c r="R242" s="555"/>
      <c r="S242" s="555"/>
      <c r="T242" s="555"/>
      <c r="U242" s="555"/>
      <c r="V242" s="555"/>
      <c r="W242" s="555"/>
      <c r="X242" s="555"/>
      <c r="Y242" s="555"/>
      <c r="Z242" s="555"/>
      <c r="AA242" s="555"/>
      <c r="AB242" s="555"/>
      <c r="AC242" s="555"/>
      <c r="AD242" s="555"/>
      <c r="AE242" s="555"/>
      <c r="AF242" s="555"/>
      <c r="AG242" s="555"/>
      <c r="AH242" s="555"/>
      <c r="AI242" s="555"/>
      <c r="AJ242" s="555"/>
      <c r="AK242" s="555"/>
      <c r="AL242" s="555"/>
      <c r="AM242" s="555"/>
      <c r="AN242" s="555"/>
      <c r="AO242" s="555"/>
      <c r="AP242" s="555"/>
      <c r="AQ242" s="555"/>
      <c r="AR242" s="555"/>
      <c r="AS242" s="555"/>
      <c r="AT242" s="555"/>
      <c r="AU242" s="555"/>
      <c r="AV242" s="555"/>
      <c r="AW242" s="555"/>
      <c r="AX242" s="555"/>
      <c r="AY242" s="555"/>
      <c r="AZ242" s="555"/>
      <c r="BA242" s="555"/>
      <c r="BB242" s="555"/>
      <c r="BC242" s="555"/>
      <c r="BD242" s="555"/>
      <c r="BE242" s="555"/>
      <c r="BF242" s="555"/>
      <c r="BG242" s="555"/>
      <c r="BH242" s="555"/>
      <c r="BI242" s="555"/>
      <c r="BJ242" s="555"/>
      <c r="BK242" s="555"/>
      <c r="BL242" s="555"/>
      <c r="BM242" s="555"/>
      <c r="BN242" s="555"/>
      <c r="BO242" s="555"/>
      <c r="BP242" s="555"/>
      <c r="BQ242" s="555"/>
      <c r="BR242" s="555"/>
      <c r="BS242" s="555"/>
      <c r="BT242" s="555"/>
      <c r="BU242" s="555"/>
      <c r="BV242" s="555"/>
      <c r="BW242" s="555"/>
      <c r="BX242" s="555"/>
      <c r="BY242" s="555"/>
      <c r="BZ242" s="555"/>
      <c r="CA242" s="555"/>
      <c r="CB242" s="555"/>
      <c r="CC242" s="555"/>
      <c r="CD242" s="555"/>
      <c r="CE242" s="555"/>
      <c r="CF242" s="555"/>
      <c r="CG242" s="555"/>
      <c r="CH242" s="555"/>
      <c r="CI242" s="555"/>
      <c r="CJ242" s="555"/>
      <c r="CK242" s="555"/>
      <c r="CL242" s="555"/>
      <c r="CM242" s="555"/>
      <c r="CN242" s="555"/>
      <c r="CO242" s="555"/>
      <c r="CP242" s="555"/>
      <c r="CQ242" s="555"/>
      <c r="CR242" s="555"/>
      <c r="CS242" s="555"/>
      <c r="CT242" s="555"/>
      <c r="CU242" s="555"/>
      <c r="CV242" s="555"/>
      <c r="CW242" s="555"/>
      <c r="CX242" s="555"/>
      <c r="CY242" s="555"/>
      <c r="CZ242" s="555"/>
      <c r="DA242" s="555"/>
      <c r="DB242" s="555"/>
      <c r="DC242" s="555"/>
    </row>
    <row r="243" spans="1:113">
      <c r="A243" s="555" t="s">
        <v>833</v>
      </c>
      <c r="B243" s="1116">
        <v>45962</v>
      </c>
      <c r="C243" s="1115"/>
      <c r="D243" s="1147"/>
      <c r="E243" s="368"/>
      <c r="F243" s="369"/>
      <c r="G243" s="198"/>
      <c r="H243" s="198"/>
      <c r="I243" s="369"/>
      <c r="J243" s="369"/>
      <c r="K243" s="369"/>
      <c r="L243" s="369"/>
      <c r="M243" s="369"/>
      <c r="O243" s="1147"/>
      <c r="P243" s="555"/>
      <c r="Q243" s="555"/>
      <c r="R243" s="555"/>
      <c r="S243" s="555"/>
      <c r="T243" s="555"/>
      <c r="U243" s="555"/>
      <c r="V243" s="555"/>
      <c r="W243" s="555"/>
      <c r="X243" s="555"/>
      <c r="Y243" s="555"/>
      <c r="Z243" s="555"/>
      <c r="AA243" s="555"/>
      <c r="AB243" s="555"/>
      <c r="AC243" s="555"/>
      <c r="AD243" s="555"/>
      <c r="AE243" s="555"/>
      <c r="AF243" s="555"/>
      <c r="AG243" s="555"/>
      <c r="AH243" s="555"/>
      <c r="AI243" s="555"/>
      <c r="AJ243" s="555"/>
      <c r="AK243" s="555"/>
      <c r="AL243" s="555"/>
      <c r="AM243" s="555"/>
      <c r="AN243" s="555"/>
      <c r="AO243" s="555"/>
      <c r="AP243" s="555"/>
      <c r="AQ243" s="555"/>
      <c r="AR243" s="555"/>
      <c r="AS243" s="555"/>
      <c r="AT243" s="555"/>
      <c r="AU243" s="555"/>
      <c r="AV243" s="555"/>
      <c r="AW243" s="555"/>
      <c r="AX243" s="555"/>
      <c r="AY243" s="555"/>
      <c r="AZ243" s="555"/>
      <c r="BA243" s="555"/>
      <c r="BB243" s="555"/>
      <c r="BC243" s="555"/>
      <c r="BD243" s="555"/>
      <c r="BE243" s="555"/>
      <c r="BF243" s="555"/>
      <c r="BG243" s="555"/>
      <c r="BH243" s="555"/>
      <c r="BI243" s="555"/>
      <c r="BJ243" s="555"/>
      <c r="BK243" s="555"/>
      <c r="BL243" s="555"/>
      <c r="BM243" s="555"/>
      <c r="BN243" s="555"/>
      <c r="BO243" s="555"/>
      <c r="BP243" s="555"/>
      <c r="BQ243" s="555"/>
      <c r="BR243" s="555"/>
      <c r="BS243" s="555"/>
      <c r="BT243" s="555"/>
      <c r="BU243" s="555"/>
      <c r="BV243" s="555"/>
      <c r="BW243" s="555"/>
      <c r="BX243" s="555"/>
      <c r="BY243" s="555"/>
      <c r="BZ243" s="555"/>
      <c r="CA243" s="555"/>
      <c r="CB243" s="555"/>
      <c r="CC243" s="555"/>
      <c r="CD243" s="555"/>
      <c r="CE243" s="555"/>
      <c r="CF243" s="555"/>
      <c r="CG243" s="555"/>
      <c r="CH243" s="555"/>
      <c r="CI243" s="555"/>
      <c r="CJ243" s="555"/>
      <c r="CK243" s="555"/>
      <c r="CL243" s="555"/>
      <c r="CM243" s="555"/>
      <c r="CN243" s="555"/>
      <c r="CO243" s="555"/>
      <c r="CP243" s="555"/>
      <c r="CQ243" s="555"/>
      <c r="CR243" s="555"/>
      <c r="CS243" s="555"/>
      <c r="CT243" s="555"/>
      <c r="CU243" s="555"/>
      <c r="CV243" s="555"/>
      <c r="CW243" s="555"/>
      <c r="CX243" s="555"/>
      <c r="CY243" s="555"/>
      <c r="CZ243" s="555"/>
      <c r="DA243" s="555"/>
      <c r="DB243" s="555"/>
      <c r="DC243" s="555"/>
    </row>
    <row r="244" spans="1:113">
      <c r="A244" s="555" t="s">
        <v>833</v>
      </c>
      <c r="B244" s="1116">
        <v>45992</v>
      </c>
      <c r="C244" s="1115"/>
      <c r="D244" s="1147"/>
      <c r="E244" s="368"/>
      <c r="F244" s="369"/>
      <c r="G244" s="198"/>
      <c r="H244" s="198"/>
      <c r="I244" s="369"/>
      <c r="J244" s="369"/>
      <c r="K244" s="369"/>
      <c r="L244" s="369"/>
      <c r="M244" s="369"/>
      <c r="O244" s="1147"/>
      <c r="P244" s="555"/>
      <c r="Q244" s="555"/>
      <c r="R244" s="555"/>
      <c r="S244" s="555"/>
      <c r="T244" s="555"/>
      <c r="U244" s="555"/>
      <c r="V244" s="555"/>
      <c r="W244" s="555"/>
      <c r="X244" s="555"/>
      <c r="Y244" s="555"/>
      <c r="Z244" s="555"/>
      <c r="AA244" s="555"/>
      <c r="AB244" s="555"/>
      <c r="AC244" s="555"/>
      <c r="AD244" s="555"/>
      <c r="AE244" s="555"/>
      <c r="AF244" s="555"/>
      <c r="AG244" s="555"/>
      <c r="AH244" s="555"/>
      <c r="AI244" s="555"/>
      <c r="AJ244" s="555"/>
      <c r="AK244" s="555"/>
      <c r="AL244" s="555"/>
      <c r="AM244" s="555"/>
      <c r="AN244" s="555"/>
      <c r="AO244" s="555"/>
      <c r="AP244" s="555"/>
      <c r="AQ244" s="555"/>
      <c r="AR244" s="555"/>
      <c r="AS244" s="555"/>
      <c r="AT244" s="555"/>
      <c r="AU244" s="555"/>
      <c r="AV244" s="555"/>
      <c r="AW244" s="555"/>
      <c r="AX244" s="555"/>
      <c r="AY244" s="555"/>
      <c r="AZ244" s="555"/>
      <c r="BA244" s="555"/>
      <c r="BB244" s="555"/>
      <c r="BC244" s="555"/>
      <c r="BD244" s="555"/>
      <c r="BE244" s="555"/>
      <c r="BF244" s="555"/>
      <c r="BG244" s="555"/>
      <c r="BH244" s="555"/>
      <c r="BI244" s="555"/>
      <c r="BJ244" s="555"/>
      <c r="BK244" s="555"/>
      <c r="BL244" s="555"/>
      <c r="BM244" s="555"/>
      <c r="BN244" s="555"/>
      <c r="BO244" s="555"/>
      <c r="BP244" s="555"/>
      <c r="BQ244" s="555"/>
      <c r="BR244" s="555"/>
      <c r="BS244" s="555"/>
      <c r="BT244" s="555"/>
      <c r="BU244" s="555"/>
      <c r="BV244" s="555"/>
      <c r="BW244" s="555"/>
      <c r="BX244" s="555"/>
      <c r="BY244" s="555"/>
      <c r="BZ244" s="555"/>
      <c r="CA244" s="555"/>
      <c r="CB244" s="555"/>
      <c r="CC244" s="555"/>
      <c r="CD244" s="555"/>
      <c r="CE244" s="555"/>
      <c r="CF244" s="555"/>
      <c r="CG244" s="555"/>
      <c r="CH244" s="555"/>
      <c r="CI244" s="555"/>
      <c r="CJ244" s="555"/>
      <c r="CK244" s="555"/>
      <c r="CL244" s="555"/>
      <c r="CM244" s="555"/>
      <c r="CN244" s="555"/>
      <c r="CO244" s="555"/>
      <c r="CP244" s="555"/>
      <c r="CQ244" s="555"/>
      <c r="CR244" s="555"/>
      <c r="CS244" s="555"/>
      <c r="CT244" s="555"/>
      <c r="CU244" s="555"/>
      <c r="CV244" s="555"/>
      <c r="CW244" s="555"/>
      <c r="CX244" s="555"/>
      <c r="CY244" s="555"/>
      <c r="CZ244" s="555"/>
      <c r="DA244" s="555"/>
      <c r="DB244" s="555"/>
      <c r="DC244" s="555"/>
    </row>
    <row r="245" spans="1:113" hidden="1">
      <c r="B245" s="1116"/>
      <c r="D245" s="1147"/>
      <c r="E245" s="368"/>
      <c r="F245" s="369"/>
      <c r="G245" s="198"/>
      <c r="H245" s="198"/>
      <c r="I245" s="369"/>
      <c r="J245" s="369"/>
      <c r="K245" s="369"/>
      <c r="L245" s="369"/>
      <c r="M245" s="369"/>
      <c r="O245" s="1147"/>
      <c r="P245" s="555"/>
      <c r="Q245" s="555"/>
      <c r="R245" s="555"/>
      <c r="S245" s="555"/>
      <c r="T245" s="555"/>
      <c r="U245" s="555"/>
      <c r="V245" s="555"/>
      <c r="W245" s="555"/>
      <c r="X245" s="555"/>
      <c r="Y245" s="555"/>
      <c r="Z245" s="555"/>
      <c r="AA245" s="555"/>
      <c r="AB245" s="555"/>
      <c r="AC245" s="555"/>
      <c r="AD245" s="555"/>
      <c r="AE245" s="555"/>
      <c r="AF245" s="555"/>
      <c r="AG245" s="555"/>
      <c r="AH245" s="555"/>
      <c r="AI245" s="555"/>
      <c r="AJ245" s="555"/>
      <c r="AK245" s="555"/>
      <c r="AL245" s="555"/>
      <c r="AM245" s="555"/>
      <c r="AN245" s="555"/>
      <c r="AO245" s="555"/>
      <c r="AP245" s="555"/>
      <c r="AQ245" s="555"/>
      <c r="AR245" s="555"/>
      <c r="AS245" s="555"/>
      <c r="AT245" s="555"/>
      <c r="AU245" s="555"/>
      <c r="AV245" s="555"/>
      <c r="AW245" s="555"/>
      <c r="AX245" s="555"/>
      <c r="AY245" s="555"/>
      <c r="AZ245" s="555"/>
      <c r="BA245" s="555"/>
      <c r="BB245" s="555"/>
      <c r="BC245" s="555"/>
      <c r="BD245" s="555"/>
      <c r="BE245" s="555"/>
      <c r="BF245" s="555"/>
      <c r="BG245" s="555"/>
      <c r="BH245" s="555"/>
      <c r="BI245" s="555"/>
      <c r="BJ245" s="555"/>
      <c r="BK245" s="555"/>
      <c r="BL245" s="555"/>
      <c r="BM245" s="555"/>
      <c r="BN245" s="555"/>
      <c r="BO245" s="555"/>
      <c r="BP245" s="555"/>
      <c r="BQ245" s="555"/>
      <c r="BR245" s="555"/>
      <c r="BS245" s="555"/>
      <c r="BT245" s="555"/>
      <c r="BU245" s="555"/>
      <c r="BV245" s="555"/>
      <c r="BW245" s="555"/>
      <c r="BX245" s="555"/>
      <c r="BY245" s="555"/>
      <c r="BZ245" s="555"/>
      <c r="CA245" s="555"/>
      <c r="CB245" s="555"/>
      <c r="CC245" s="555"/>
      <c r="CD245" s="555"/>
      <c r="CE245" s="555"/>
      <c r="CF245" s="555"/>
      <c r="CG245" s="555"/>
      <c r="CH245" s="555"/>
      <c r="CI245" s="555"/>
      <c r="CJ245" s="555"/>
      <c r="CK245" s="555"/>
      <c r="CL245" s="555"/>
      <c r="CM245" s="555"/>
      <c r="CN245" s="555"/>
      <c r="CO245" s="555"/>
      <c r="CP245" s="555"/>
      <c r="CQ245" s="555"/>
      <c r="CR245" s="555"/>
      <c r="CS245" s="555"/>
      <c r="CT245" s="555"/>
      <c r="CU245" s="555"/>
      <c r="CV245" s="555"/>
      <c r="CW245" s="555"/>
      <c r="CX245" s="555"/>
      <c r="CY245" s="555"/>
      <c r="CZ245" s="555"/>
      <c r="DA245" s="555"/>
      <c r="DB245" s="555"/>
      <c r="DC245" s="555"/>
    </row>
    <row r="246" spans="1:113" s="1127" customFormat="1">
      <c r="A246" s="1148"/>
      <c r="E246" s="1230"/>
      <c r="F246" s="1151"/>
      <c r="G246" s="1240"/>
      <c r="H246" s="1240"/>
      <c r="I246" s="1151"/>
      <c r="J246" s="1151"/>
      <c r="K246" s="1151"/>
      <c r="L246" s="1151"/>
      <c r="M246" s="1151"/>
      <c r="N246" s="1148"/>
      <c r="O246" s="1230"/>
      <c r="DI246" s="1148"/>
    </row>
    <row r="248" spans="1:113" ht="15.6">
      <c r="A248" s="1164" t="s">
        <v>740</v>
      </c>
      <c r="B248" s="1195">
        <v>45839</v>
      </c>
      <c r="C248" s="1359" t="s">
        <v>733</v>
      </c>
      <c r="D248" s="1360"/>
      <c r="E248" s="1360"/>
      <c r="F248" s="1361"/>
    </row>
    <row r="249" spans="1:113">
      <c r="C249" s="1248" t="s">
        <v>273</v>
      </c>
      <c r="D249" s="1147" t="s">
        <v>862</v>
      </c>
      <c r="E249" s="555" t="s">
        <v>41</v>
      </c>
      <c r="F249" s="1249" t="s">
        <v>68</v>
      </c>
    </row>
    <row r="250" spans="1:113">
      <c r="B250" s="1102" t="s">
        <v>97</v>
      </c>
      <c r="C250" s="1163">
        <f>VLOOKUP($B$248,$B$3:$P$27,2,FALSE)</f>
        <v>45855</v>
      </c>
      <c r="D250" s="198">
        <f>VLOOKUP($B$248,$B$3:$P$27,3,FALSE)</f>
        <v>114.7</v>
      </c>
      <c r="E250" s="368">
        <f>VLOOKUP($B$248,$B$3:$P$27,14,FALSE)</f>
        <v>7.15</v>
      </c>
      <c r="F250" s="369">
        <f>VLOOKUP($B$248,$B$3:$P$27,15,FALSE)</f>
        <v>6220</v>
      </c>
    </row>
    <row r="251" spans="1:113">
      <c r="B251" s="555" t="s">
        <v>863</v>
      </c>
    </row>
  </sheetData>
  <autoFilter ref="B1:B245" xr:uid="{3C32E40E-8C9E-427F-9466-428F97ED9CF7}">
    <filterColumn colId="0">
      <filters>
        <dateGroupItem year="2025" dateTimeGrouping="year"/>
      </filters>
    </filterColumn>
  </autoFilter>
  <mergeCells count="5">
    <mergeCell ref="CV1:DC1"/>
    <mergeCell ref="CJ1:CN1"/>
    <mergeCell ref="BR1:CI1"/>
    <mergeCell ref="CO1:CU1"/>
    <mergeCell ref="C248:F248"/>
  </mergeCells>
  <phoneticPr fontId="111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31</vt:i4>
      </vt:variant>
      <vt:variant>
        <vt:lpstr>Charts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46" baseType="lpstr">
      <vt:lpstr>Website Report - WATER</vt:lpstr>
      <vt:lpstr>SW - Monthly_A</vt:lpstr>
      <vt:lpstr>SW -Monthly_B</vt:lpstr>
      <vt:lpstr>SW graphs</vt:lpstr>
      <vt:lpstr>Annual Surface Water Results</vt:lpstr>
      <vt:lpstr>Annual SW - AEMR</vt:lpstr>
      <vt:lpstr>SW - DATA (from 2023)</vt:lpstr>
      <vt:lpstr>SW - CHARTS</vt:lpstr>
      <vt:lpstr>GW - DATA (from 2023)</vt:lpstr>
      <vt:lpstr>GW - CHARTS</vt:lpstr>
      <vt:lpstr>GW Summary - AEMR</vt:lpstr>
      <vt:lpstr>Old Pit Top Data_By Month</vt:lpstr>
      <vt:lpstr>GW History</vt:lpstr>
      <vt:lpstr>Old Pit Top - DATA</vt:lpstr>
      <vt:lpstr>Old Pit Top - GRAPHS</vt:lpstr>
      <vt:lpstr>Bi-Monthly GW Results</vt:lpstr>
      <vt:lpstr>GW History - AEMR</vt:lpstr>
      <vt:lpstr>QTY GW Data</vt:lpstr>
      <vt:lpstr>Annual Groundwater Results</vt:lpstr>
      <vt:lpstr>Annual GW - AEMR</vt:lpstr>
      <vt:lpstr>SC Groundwater Results</vt:lpstr>
      <vt:lpstr>SC Annual Groundwater Results</vt:lpstr>
      <vt:lpstr>NEW GW Bores - DATA</vt:lpstr>
      <vt:lpstr>NEW GW Bores - GRAPHS</vt:lpstr>
      <vt:lpstr>DEPT of CORRECTIONS</vt:lpstr>
      <vt:lpstr>MADDEN</vt:lpstr>
      <vt:lpstr>SANSOM</vt:lpstr>
      <vt:lpstr>HALL</vt:lpstr>
      <vt:lpstr>HARDES - AK&amp;WC</vt:lpstr>
      <vt:lpstr>Old Pit Top Bores_Info</vt:lpstr>
      <vt:lpstr>QC</vt:lpstr>
      <vt:lpstr>SW Chart_ pH</vt:lpstr>
      <vt:lpstr>SW Chart - EC</vt:lpstr>
      <vt:lpstr>SW Chart - TSS</vt:lpstr>
      <vt:lpstr>GW Quality Chart</vt:lpstr>
      <vt:lpstr>GW Levels Chart</vt:lpstr>
      <vt:lpstr>UG Workings Level Chart</vt:lpstr>
      <vt:lpstr>Groundwater Depth</vt:lpstr>
      <vt:lpstr>Groundwater pH</vt:lpstr>
      <vt:lpstr>Groundwater EC</vt:lpstr>
      <vt:lpstr>'Website Report - WATER'!Print_Area</vt:lpstr>
      <vt:lpstr>'DEPT of CORRECTIONS'!Print_Titles</vt:lpstr>
      <vt:lpstr>HALL!Print_Titles</vt:lpstr>
      <vt:lpstr>'HARDES - AK&amp;WC'!Print_Titles</vt:lpstr>
      <vt:lpstr>MADDEN!Print_Titles</vt:lpstr>
      <vt:lpstr>SANSOM!Print_Titles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CBEDirector</dc:creator>
  <cp:lastModifiedBy>Lori Dennen-King</cp:lastModifiedBy>
  <cp:lastPrinted>2025-07-21T04:56:33Z</cp:lastPrinted>
  <dcterms:created xsi:type="dcterms:W3CDTF">2010-07-05T04:35:47Z</dcterms:created>
  <dcterms:modified xsi:type="dcterms:W3CDTF">2025-08-06T04:11:53Z</dcterms:modified>
</cp:coreProperties>
</file>